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2">'לא סחיר- תעודות התחייבות ממשלתי'!$B$6:$P$24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29" i="78" l="1"/>
  <c r="P20" i="78" l="1"/>
  <c r="P12" i="78" s="1"/>
  <c r="C10" i="84" l="1"/>
  <c r="P130" i="78" l="1"/>
  <c r="P129" i="78" s="1"/>
  <c r="J14" i="81"/>
  <c r="J13" i="81"/>
  <c r="J12" i="81"/>
  <c r="J11" i="81"/>
  <c r="J10" i="81"/>
  <c r="I11" i="81"/>
  <c r="I10" i="81"/>
  <c r="C43" i="88"/>
  <c r="P11" i="78" l="1"/>
  <c r="P10" i="78"/>
  <c r="Q211" i="78" s="1"/>
  <c r="J225" i="76"/>
  <c r="J224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09" i="76"/>
  <c r="J208" i="76"/>
  <c r="J207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3" i="73"/>
  <c r="J42" i="73"/>
  <c r="J41" i="73"/>
  <c r="J40" i="73"/>
  <c r="J39" i="73"/>
  <c r="J38" i="73"/>
  <c r="J36" i="73"/>
  <c r="J35" i="73"/>
  <c r="J34" i="73"/>
  <c r="J33" i="73"/>
  <c r="J32" i="73"/>
  <c r="J31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4" i="73"/>
  <c r="J13" i="73"/>
  <c r="J12" i="73"/>
  <c r="J11" i="73"/>
  <c r="Q193" i="78" l="1"/>
  <c r="Q162" i="78"/>
  <c r="Q97" i="78"/>
  <c r="Q95" i="78"/>
  <c r="Q83" i="78"/>
  <c r="Q68" i="78"/>
  <c r="Q209" i="78"/>
  <c r="Q208" i="78"/>
  <c r="Q205" i="78"/>
  <c r="Q154" i="78"/>
  <c r="Q192" i="78"/>
  <c r="Q94" i="78"/>
  <c r="Q86" i="78"/>
  <c r="Q85" i="78"/>
  <c r="Q103" i="78"/>
  <c r="Q199" i="78"/>
  <c r="Q189" i="78"/>
  <c r="Q111" i="78"/>
  <c r="Q84" i="78"/>
  <c r="Q145" i="78"/>
  <c r="Q53" i="78"/>
  <c r="Q144" i="78"/>
  <c r="Q52" i="78"/>
  <c r="Q141" i="78"/>
  <c r="Q50" i="78"/>
  <c r="Q202" i="78"/>
  <c r="Q135" i="78"/>
  <c r="Q58" i="78"/>
  <c r="Q42" i="78"/>
  <c r="Q127" i="78"/>
  <c r="Q41" i="78"/>
  <c r="Q40" i="78"/>
  <c r="Q130" i="78"/>
  <c r="Q16" i="78"/>
  <c r="Q151" i="78"/>
  <c r="Q177" i="78"/>
  <c r="Q124" i="78"/>
  <c r="Q75" i="78"/>
  <c r="Q30" i="78"/>
  <c r="Q176" i="78"/>
  <c r="Q35" i="78"/>
  <c r="Q74" i="78"/>
  <c r="Q27" i="78"/>
  <c r="Q173" i="78"/>
  <c r="Q122" i="78"/>
  <c r="Q73" i="78"/>
  <c r="Q26" i="78"/>
  <c r="Q119" i="78"/>
  <c r="Q138" i="78"/>
  <c r="Q170" i="78"/>
  <c r="Q33" i="78"/>
  <c r="Q100" i="78"/>
  <c r="Q167" i="78"/>
  <c r="Q161" i="78"/>
  <c r="Q110" i="78"/>
  <c r="Q65" i="78"/>
  <c r="Q18" i="78"/>
  <c r="Q160" i="78"/>
  <c r="Q109" i="78"/>
  <c r="Q63" i="78"/>
  <c r="Q17" i="78"/>
  <c r="Q157" i="78"/>
  <c r="Q106" i="78"/>
  <c r="Q62" i="78"/>
  <c r="Q15" i="78"/>
  <c r="Q125" i="78"/>
  <c r="Q146" i="78"/>
  <c r="Q186" i="78"/>
  <c r="Q51" i="78"/>
  <c r="Q116" i="78"/>
  <c r="Q183" i="78"/>
  <c r="Q178" i="78"/>
  <c r="Q194" i="78"/>
  <c r="Q210" i="78"/>
  <c r="Q24" i="78"/>
  <c r="Q43" i="78"/>
  <c r="Q60" i="78"/>
  <c r="Q76" i="78"/>
  <c r="Q92" i="78"/>
  <c r="Q108" i="78"/>
  <c r="Q34" i="78"/>
  <c r="Q143" i="78"/>
  <c r="Q159" i="78"/>
  <c r="Q175" i="78"/>
  <c r="Q191" i="78"/>
  <c r="Q207" i="78"/>
  <c r="Q129" i="78"/>
  <c r="Q185" i="78"/>
  <c r="Q153" i="78"/>
  <c r="Q102" i="78"/>
  <c r="Q81" i="78"/>
  <c r="Q59" i="78"/>
  <c r="Q37" i="78"/>
  <c r="Q13" i="78"/>
  <c r="Q184" i="78"/>
  <c r="Q152" i="78"/>
  <c r="Q101" i="78"/>
  <c r="Q79" i="78"/>
  <c r="Q57" i="78"/>
  <c r="Q36" i="78"/>
  <c r="Q213" i="78"/>
  <c r="Q181" i="78"/>
  <c r="Q149" i="78"/>
  <c r="Q99" i="78"/>
  <c r="Q78" i="78"/>
  <c r="Q56" i="78"/>
  <c r="Q32" i="78"/>
  <c r="Q10" i="78"/>
  <c r="Q115" i="78"/>
  <c r="Q134" i="78"/>
  <c r="Q150" i="78"/>
  <c r="Q166" i="78"/>
  <c r="Q182" i="78"/>
  <c r="Q198" i="78"/>
  <c r="Q12" i="78"/>
  <c r="Q29" i="78"/>
  <c r="Q47" i="78"/>
  <c r="Q64" i="78"/>
  <c r="Q80" i="78"/>
  <c r="Q96" i="78"/>
  <c r="Q112" i="78"/>
  <c r="Q126" i="78"/>
  <c r="Q131" i="78"/>
  <c r="Q147" i="78"/>
  <c r="Q163" i="78"/>
  <c r="Q179" i="78"/>
  <c r="Q195" i="78"/>
  <c r="Q204" i="78"/>
  <c r="Q172" i="78"/>
  <c r="Q140" i="78"/>
  <c r="Q121" i="78"/>
  <c r="Q93" i="78"/>
  <c r="Q71" i="78"/>
  <c r="Q49" i="78"/>
  <c r="Q25" i="78"/>
  <c r="Q196" i="78"/>
  <c r="Q164" i="78"/>
  <c r="Q132" i="78"/>
  <c r="Q113" i="78"/>
  <c r="Q87" i="78"/>
  <c r="Q66" i="78"/>
  <c r="Q44" i="78"/>
  <c r="Q19" i="78"/>
  <c r="Q188" i="78"/>
  <c r="Q156" i="78"/>
  <c r="Q105" i="78"/>
  <c r="Q82" i="78"/>
  <c r="Q61" i="78"/>
  <c r="Q38" i="78"/>
  <c r="Q14" i="78"/>
  <c r="Q212" i="78"/>
  <c r="Q180" i="78"/>
  <c r="Q148" i="78"/>
  <c r="Q98" i="78"/>
  <c r="Q77" i="78"/>
  <c r="Q54" i="78"/>
  <c r="Q31" i="78"/>
  <c r="Q201" i="78"/>
  <c r="Q169" i="78"/>
  <c r="Q137" i="78"/>
  <c r="Q118" i="78"/>
  <c r="Q91" i="78"/>
  <c r="Q70" i="78"/>
  <c r="Q48" i="78"/>
  <c r="Q23" i="78"/>
  <c r="Q200" i="78"/>
  <c r="Q168" i="78"/>
  <c r="Q136" i="78"/>
  <c r="Q117" i="78"/>
  <c r="Q90" i="78"/>
  <c r="Q69" i="78"/>
  <c r="Q46" i="78"/>
  <c r="Q22" i="78"/>
  <c r="Q197" i="78"/>
  <c r="Q165" i="78"/>
  <c r="Q133" i="78"/>
  <c r="Q114" i="78"/>
  <c r="Q89" i="78"/>
  <c r="Q67" i="78"/>
  <c r="Q45" i="78"/>
  <c r="Q21" i="78"/>
  <c r="Q107" i="78"/>
  <c r="Q123" i="78"/>
  <c r="Q142" i="78"/>
  <c r="Q158" i="78"/>
  <c r="Q174" i="78"/>
  <c r="Q190" i="78"/>
  <c r="Q206" i="78"/>
  <c r="Q20" i="78"/>
  <c r="Q39" i="78"/>
  <c r="Q55" i="78"/>
  <c r="Q72" i="78"/>
  <c r="Q88" i="78"/>
  <c r="Q104" i="78"/>
  <c r="Q120" i="78"/>
  <c r="Q139" i="78"/>
  <c r="Q155" i="78"/>
  <c r="Q171" i="78"/>
  <c r="Q187" i="78"/>
  <c r="Q203" i="78"/>
  <c r="Q11" i="78"/>
  <c r="L25" i="72" l="1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20" i="71"/>
  <c r="R18" i="71"/>
  <c r="R17" i="71"/>
  <c r="R16" i="71"/>
  <c r="R15" i="71"/>
  <c r="R14" i="71"/>
  <c r="R13" i="71"/>
  <c r="R12" i="71"/>
  <c r="R11" i="71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42" i="64"/>
  <c r="N41" i="64"/>
  <c r="N40" i="64"/>
  <c r="N39" i="64"/>
  <c r="N38" i="64"/>
  <c r="N37" i="64"/>
  <c r="N36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2" i="63"/>
  <c r="M91" i="63"/>
  <c r="M90" i="63"/>
  <c r="M89" i="63"/>
  <c r="M88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8" i="62"/>
  <c r="L131" i="62" s="1"/>
  <c r="L132" i="62"/>
  <c r="L87" i="62"/>
  <c r="L44" i="62"/>
  <c r="L13" i="62"/>
  <c r="L12" i="62"/>
  <c r="S322" i="61"/>
  <c r="R262" i="61"/>
  <c r="R253" i="61" s="1"/>
  <c r="R254" i="61"/>
  <c r="R245" i="61"/>
  <c r="R12" i="61"/>
  <c r="R161" i="61"/>
  <c r="R13" i="61"/>
  <c r="S187" i="61"/>
  <c r="O187" i="61"/>
  <c r="S179" i="61"/>
  <c r="O179" i="61"/>
  <c r="S130" i="61"/>
  <c r="S129" i="61"/>
  <c r="S128" i="61"/>
  <c r="S127" i="61"/>
  <c r="O130" i="61"/>
  <c r="O129" i="61"/>
  <c r="O128" i="61"/>
  <c r="O127" i="61"/>
  <c r="S119" i="61"/>
  <c r="S118" i="61"/>
  <c r="S117" i="61"/>
  <c r="O119" i="61"/>
  <c r="O118" i="61"/>
  <c r="O117" i="61"/>
  <c r="S104" i="61"/>
  <c r="S103" i="61"/>
  <c r="O104" i="61"/>
  <c r="O103" i="61"/>
  <c r="S100" i="61"/>
  <c r="S99" i="61"/>
  <c r="S98" i="61"/>
  <c r="S97" i="61"/>
  <c r="O100" i="61"/>
  <c r="O99" i="61"/>
  <c r="O98" i="61"/>
  <c r="O97" i="61"/>
  <c r="S72" i="61"/>
  <c r="S71" i="61"/>
  <c r="S70" i="61"/>
  <c r="S69" i="61"/>
  <c r="O72" i="61"/>
  <c r="O71" i="61"/>
  <c r="O70" i="61"/>
  <c r="O69" i="61"/>
  <c r="Q60" i="59"/>
  <c r="Q59" i="59"/>
  <c r="Q58" i="59"/>
  <c r="Q57" i="59"/>
  <c r="Q56" i="59"/>
  <c r="Q55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12" i="58"/>
  <c r="J32" i="58"/>
  <c r="C37" i="88"/>
  <c r="C35" i="88"/>
  <c r="C33" i="88"/>
  <c r="C31" i="88"/>
  <c r="C29" i="88"/>
  <c r="C28" i="88"/>
  <c r="C27" i="88"/>
  <c r="C26" i="88"/>
  <c r="C24" i="88"/>
  <c r="C23" i="88" s="1"/>
  <c r="C21" i="88"/>
  <c r="C20" i="88"/>
  <c r="C19" i="88"/>
  <c r="C18" i="88"/>
  <c r="C17" i="88"/>
  <c r="C13" i="88"/>
  <c r="J11" i="58" l="1"/>
  <c r="L11" i="62"/>
  <c r="N247" i="62"/>
  <c r="N85" i="62"/>
  <c r="N15" i="62"/>
  <c r="N174" i="62"/>
  <c r="N216" i="62"/>
  <c r="C16" i="88"/>
  <c r="N112" i="62"/>
  <c r="N73" i="62"/>
  <c r="N84" i="62"/>
  <c r="N162" i="62"/>
  <c r="N172" i="62"/>
  <c r="N245" i="62"/>
  <c r="N246" i="62"/>
  <c r="N208" i="62"/>
  <c r="N203" i="62"/>
  <c r="N166" i="62"/>
  <c r="N160" i="62"/>
  <c r="N121" i="62"/>
  <c r="N116" i="62"/>
  <c r="N77" i="62"/>
  <c r="N72" i="62"/>
  <c r="N34" i="62"/>
  <c r="N28" i="62"/>
  <c r="N223" i="62"/>
  <c r="N218" i="62"/>
  <c r="N180" i="62"/>
  <c r="N175" i="62"/>
  <c r="N153" i="62"/>
  <c r="N142" i="62"/>
  <c r="N120" i="62"/>
  <c r="N114" i="62"/>
  <c r="N93" i="62"/>
  <c r="N88" i="62"/>
  <c r="N65" i="62"/>
  <c r="N55" i="62"/>
  <c r="N32" i="62"/>
  <c r="N27" i="62"/>
  <c r="N47" i="62"/>
  <c r="N57" i="62"/>
  <c r="N101" i="62"/>
  <c r="N134" i="62"/>
  <c r="N178" i="62"/>
  <c r="N188" i="62"/>
  <c r="N231" i="62"/>
  <c r="N242" i="62"/>
  <c r="N26" i="62"/>
  <c r="N48" i="62"/>
  <c r="N92" i="62"/>
  <c r="N102" i="62"/>
  <c r="N146" i="62"/>
  <c r="N158" i="62"/>
  <c r="N200" i="62"/>
  <c r="N222" i="62"/>
  <c r="N17" i="62"/>
  <c r="N21" i="62"/>
  <c r="N37" i="62"/>
  <c r="N41" i="62"/>
  <c r="N58" i="62"/>
  <c r="N66" i="62"/>
  <c r="N82" i="62"/>
  <c r="N87" i="62"/>
  <c r="N103" i="62"/>
  <c r="N107" i="62"/>
  <c r="N123" i="62"/>
  <c r="N132" i="62"/>
  <c r="N148" i="62"/>
  <c r="N152" i="62"/>
  <c r="N169" i="62"/>
  <c r="N173" i="62"/>
  <c r="N189" i="62"/>
  <c r="N197" i="62"/>
  <c r="N213" i="62"/>
  <c r="N217" i="62"/>
  <c r="N233" i="62"/>
  <c r="N237" i="62"/>
  <c r="R11" i="61"/>
  <c r="T351" i="61"/>
  <c r="T220" i="61"/>
  <c r="T204" i="61"/>
  <c r="T63" i="61"/>
  <c r="T48" i="61"/>
  <c r="T259" i="61"/>
  <c r="T230" i="61"/>
  <c r="T101" i="61"/>
  <c r="T85" i="61"/>
  <c r="T166" i="61"/>
  <c r="T137" i="61"/>
  <c r="T301" i="61"/>
  <c r="T271" i="61"/>
  <c r="T139" i="61"/>
  <c r="T127" i="61"/>
  <c r="T340" i="61"/>
  <c r="T324" i="61"/>
  <c r="T123" i="61"/>
  <c r="T80" i="61"/>
  <c r="T79" i="61"/>
  <c r="T89" i="61"/>
  <c r="T153" i="61"/>
  <c r="T176" i="61"/>
  <c r="T240" i="61"/>
  <c r="T251" i="61"/>
  <c r="T307" i="61"/>
  <c r="T328" i="61"/>
  <c r="T342" i="61"/>
  <c r="T330" i="61"/>
  <c r="T310" i="61"/>
  <c r="T306" i="61"/>
  <c r="T282" i="61"/>
  <c r="T278" i="61"/>
  <c r="T257" i="61"/>
  <c r="T243" i="61"/>
  <c r="T223" i="61"/>
  <c r="T215" i="61"/>
  <c r="T195" i="61"/>
  <c r="T191" i="61"/>
  <c r="T167" i="61"/>
  <c r="T158" i="61"/>
  <c r="T134" i="61"/>
  <c r="T130" i="61"/>
  <c r="T110" i="61"/>
  <c r="T102" i="61"/>
  <c r="T82" i="61"/>
  <c r="T70" i="61"/>
  <c r="T50" i="61"/>
  <c r="T46" i="61"/>
  <c r="T22" i="61"/>
  <c r="T18" i="61"/>
  <c r="T28" i="61"/>
  <c r="T44" i="61"/>
  <c r="T71" i="61"/>
  <c r="T81" i="61"/>
  <c r="T108" i="61"/>
  <c r="T113" i="61"/>
  <c r="T145" i="61"/>
  <c r="T156" i="61"/>
  <c r="T189" i="61"/>
  <c r="T194" i="61"/>
  <c r="T221" i="61"/>
  <c r="T232" i="61"/>
  <c r="T260" i="61"/>
  <c r="T277" i="61"/>
  <c r="T304" i="61"/>
  <c r="T309" i="61"/>
  <c r="T341" i="61"/>
  <c r="T347" i="61"/>
  <c r="T29" i="61"/>
  <c r="T45" i="61"/>
  <c r="T72" i="61"/>
  <c r="T83" i="61"/>
  <c r="T109" i="61"/>
  <c r="T115" i="61"/>
  <c r="T147" i="61"/>
  <c r="T157" i="61"/>
  <c r="T190" i="61"/>
  <c r="T196" i="61"/>
  <c r="T222" i="61"/>
  <c r="T233" i="61"/>
  <c r="T263" i="61"/>
  <c r="T279" i="61"/>
  <c r="T305" i="61"/>
  <c r="T311" i="61"/>
  <c r="T337" i="61"/>
  <c r="T343" i="61"/>
  <c r="J10" i="58"/>
  <c r="C11" i="88" s="1"/>
  <c r="K25" i="58"/>
  <c r="K33" i="58"/>
  <c r="K18" i="58"/>
  <c r="K27" i="58"/>
  <c r="K21" i="58" l="1"/>
  <c r="K44" i="58"/>
  <c r="K36" i="58"/>
  <c r="K43" i="58"/>
  <c r="K37" i="58"/>
  <c r="K10" i="58"/>
  <c r="K47" i="58"/>
  <c r="N75" i="62"/>
  <c r="N118" i="62"/>
  <c r="N53" i="62"/>
  <c r="N227" i="62"/>
  <c r="N22" i="62"/>
  <c r="N195" i="62"/>
  <c r="N14" i="62"/>
  <c r="N52" i="62"/>
  <c r="N96" i="62"/>
  <c r="N139" i="62"/>
  <c r="N183" i="62"/>
  <c r="N226" i="62"/>
  <c r="N240" i="62"/>
  <c r="N219" i="62"/>
  <c r="N198" i="62"/>
  <c r="N176" i="62"/>
  <c r="N154" i="62"/>
  <c r="N133" i="62"/>
  <c r="N110" i="62"/>
  <c r="N89" i="62"/>
  <c r="N67" i="62"/>
  <c r="N45" i="62"/>
  <c r="N23" i="62"/>
  <c r="N234" i="62"/>
  <c r="N212" i="62"/>
  <c r="N191" i="62"/>
  <c r="N170" i="62"/>
  <c r="N147" i="62"/>
  <c r="N125" i="62"/>
  <c r="N104" i="62"/>
  <c r="N81" i="62"/>
  <c r="N60" i="62"/>
  <c r="N38" i="62"/>
  <c r="N24" i="62"/>
  <c r="N68" i="62"/>
  <c r="N122" i="62"/>
  <c r="N167" i="62"/>
  <c r="N210" i="62"/>
  <c r="N12" i="62"/>
  <c r="N36" i="62"/>
  <c r="N80" i="62"/>
  <c r="N124" i="62"/>
  <c r="N168" i="62"/>
  <c r="N211" i="62"/>
  <c r="N13" i="62"/>
  <c r="N29" i="62"/>
  <c r="N46" i="62"/>
  <c r="N62" i="62"/>
  <c r="N78" i="62"/>
  <c r="N95" i="62"/>
  <c r="N111" i="62"/>
  <c r="N127" i="62"/>
  <c r="N144" i="62"/>
  <c r="N161" i="62"/>
  <c r="N177" i="62"/>
  <c r="N193" i="62"/>
  <c r="N209" i="62"/>
  <c r="N225" i="62"/>
  <c r="N241" i="62"/>
  <c r="N206" i="62"/>
  <c r="N42" i="62"/>
  <c r="N97" i="62"/>
  <c r="N129" i="62"/>
  <c r="N64" i="62"/>
  <c r="N238" i="62"/>
  <c r="N20" i="62"/>
  <c r="N63" i="62"/>
  <c r="N106" i="62"/>
  <c r="N150" i="62"/>
  <c r="N194" i="62"/>
  <c r="N236" i="62"/>
  <c r="N235" i="62"/>
  <c r="N214" i="62"/>
  <c r="N192" i="62"/>
  <c r="N171" i="62"/>
  <c r="N149" i="62"/>
  <c r="N126" i="62"/>
  <c r="N105" i="62"/>
  <c r="N83" i="62"/>
  <c r="N61" i="62"/>
  <c r="N39" i="62"/>
  <c r="N18" i="62"/>
  <c r="N228" i="62"/>
  <c r="N207" i="62"/>
  <c r="N186" i="62"/>
  <c r="N229" i="62"/>
  <c r="N205" i="62"/>
  <c r="N185" i="62"/>
  <c r="N165" i="62"/>
  <c r="N140" i="62"/>
  <c r="N119" i="62"/>
  <c r="N99" i="62"/>
  <c r="N74" i="62"/>
  <c r="N54" i="62"/>
  <c r="N33" i="62"/>
  <c r="N243" i="62"/>
  <c r="N190" i="62"/>
  <c r="N135" i="62"/>
  <c r="N69" i="62"/>
  <c r="N19" i="62"/>
  <c r="N220" i="62"/>
  <c r="N155" i="62"/>
  <c r="N90" i="62"/>
  <c r="N35" i="62"/>
  <c r="N44" i="62"/>
  <c r="N71" i="62"/>
  <c r="N98" i="62"/>
  <c r="N131" i="62"/>
  <c r="N159" i="62"/>
  <c r="N196" i="62"/>
  <c r="N239" i="62"/>
  <c r="N51" i="62"/>
  <c r="N94" i="62"/>
  <c r="N138" i="62"/>
  <c r="N182" i="62"/>
  <c r="N224" i="62"/>
  <c r="N215" i="62"/>
  <c r="N128" i="62"/>
  <c r="N40" i="62"/>
  <c r="N151" i="62"/>
  <c r="N184" i="62"/>
  <c r="N163" i="62"/>
  <c r="N221" i="62"/>
  <c r="N201" i="62"/>
  <c r="N181" i="62"/>
  <c r="N156" i="62"/>
  <c r="N136" i="62"/>
  <c r="N115" i="62"/>
  <c r="N91" i="62"/>
  <c r="N70" i="62"/>
  <c r="N50" i="62"/>
  <c r="N25" i="62"/>
  <c r="N232" i="62"/>
  <c r="N179" i="62"/>
  <c r="N113" i="62"/>
  <c r="N59" i="62"/>
  <c r="N11" i="62"/>
  <c r="N199" i="62"/>
  <c r="N145" i="62"/>
  <c r="N79" i="62"/>
  <c r="N16" i="62"/>
  <c r="N49" i="62"/>
  <c r="N76" i="62"/>
  <c r="N109" i="62"/>
  <c r="N137" i="62"/>
  <c r="N164" i="62"/>
  <c r="N202" i="62"/>
  <c r="N244" i="62"/>
  <c r="N56" i="62"/>
  <c r="N100" i="62"/>
  <c r="N143" i="62"/>
  <c r="N187" i="62"/>
  <c r="N230" i="62"/>
  <c r="N204" i="62"/>
  <c r="N117" i="62"/>
  <c r="N30" i="62"/>
  <c r="N108" i="62"/>
  <c r="N141" i="62"/>
  <c r="N31" i="62"/>
  <c r="T349" i="61"/>
  <c r="T308" i="61"/>
  <c r="T247" i="61"/>
  <c r="T192" i="61"/>
  <c r="T133" i="61"/>
  <c r="T75" i="61"/>
  <c r="T20" i="61"/>
  <c r="T303" i="61"/>
  <c r="T246" i="61"/>
  <c r="T188" i="61"/>
  <c r="T128" i="61"/>
  <c r="T73" i="61"/>
  <c r="T16" i="61"/>
  <c r="T209" i="61"/>
  <c r="T64" i="61"/>
  <c r="T344" i="61"/>
  <c r="T287" i="61"/>
  <c r="T225" i="61"/>
  <c r="T170" i="61"/>
  <c r="T112" i="61"/>
  <c r="T53" i="61"/>
  <c r="T354" i="61"/>
  <c r="T297" i="61"/>
  <c r="T193" i="61"/>
  <c r="T95" i="61"/>
  <c r="T15" i="61"/>
  <c r="T57" i="61"/>
  <c r="T100" i="61"/>
  <c r="T143" i="61"/>
  <c r="T186" i="61"/>
  <c r="T229" i="61"/>
  <c r="T275" i="61"/>
  <c r="T317" i="61"/>
  <c r="T350" i="61"/>
  <c r="T334" i="61"/>
  <c r="T318" i="61"/>
  <c r="T302" i="61"/>
  <c r="T286" i="61"/>
  <c r="T270" i="61"/>
  <c r="T253" i="61"/>
  <c r="T235" i="61"/>
  <c r="T219" i="61"/>
  <c r="T203" i="61"/>
  <c r="T187" i="61"/>
  <c r="T171" i="61"/>
  <c r="T154" i="61"/>
  <c r="T138" i="61"/>
  <c r="T122" i="61"/>
  <c r="T106" i="61"/>
  <c r="T90" i="61"/>
  <c r="T74" i="61"/>
  <c r="T58" i="61"/>
  <c r="T42" i="61"/>
  <c r="T26" i="61"/>
  <c r="T12" i="61"/>
  <c r="T33" i="61"/>
  <c r="T55" i="61"/>
  <c r="T76" i="61"/>
  <c r="T97" i="61"/>
  <c r="T119" i="61"/>
  <c r="T140" i="61"/>
  <c r="T162" i="61"/>
  <c r="T184" i="61"/>
  <c r="T205" i="61"/>
  <c r="T226" i="61"/>
  <c r="T249" i="61"/>
  <c r="T272" i="61"/>
  <c r="T293" i="61"/>
  <c r="T315" i="61"/>
  <c r="T336" i="61"/>
  <c r="T13" i="61"/>
  <c r="T35" i="61"/>
  <c r="T56" i="61"/>
  <c r="T77" i="61"/>
  <c r="T99" i="61"/>
  <c r="T120" i="61"/>
  <c r="T141" i="61"/>
  <c r="T164" i="61"/>
  <c r="T185" i="61"/>
  <c r="T206" i="61"/>
  <c r="T228" i="61"/>
  <c r="T250" i="61"/>
  <c r="T273" i="61"/>
  <c r="T295" i="61"/>
  <c r="T316" i="61"/>
  <c r="T335" i="61"/>
  <c r="T265" i="61"/>
  <c r="T177" i="61"/>
  <c r="T105" i="61"/>
  <c r="T32" i="61"/>
  <c r="T291" i="61"/>
  <c r="T214" i="61"/>
  <c r="T144" i="61"/>
  <c r="T59" i="61"/>
  <c r="T269" i="61"/>
  <c r="T107" i="61"/>
  <c r="T329" i="61"/>
  <c r="T258" i="61"/>
  <c r="T182" i="61"/>
  <c r="T96" i="61"/>
  <c r="T27" i="61"/>
  <c r="T312" i="61"/>
  <c r="T181" i="61"/>
  <c r="T52" i="61"/>
  <c r="T47" i="61"/>
  <c r="T111" i="61"/>
  <c r="T165" i="61"/>
  <c r="T218" i="61"/>
  <c r="T285" i="61"/>
  <c r="T339" i="61"/>
  <c r="T338" i="61"/>
  <c r="T314" i="61"/>
  <c r="T294" i="61"/>
  <c r="T274" i="61"/>
  <c r="T248" i="61"/>
  <c r="T227" i="61"/>
  <c r="T207" i="61"/>
  <c r="T183" i="61"/>
  <c r="T163" i="61"/>
  <c r="T142" i="61"/>
  <c r="T118" i="61"/>
  <c r="T98" i="61"/>
  <c r="T78" i="61"/>
  <c r="T54" i="61"/>
  <c r="T34" i="61"/>
  <c r="T14" i="61"/>
  <c r="T39" i="61"/>
  <c r="T65" i="61"/>
  <c r="T92" i="61"/>
  <c r="T124" i="61"/>
  <c r="T151" i="61"/>
  <c r="T178" i="61"/>
  <c r="T210" i="61"/>
  <c r="T237" i="61"/>
  <c r="T267" i="61"/>
  <c r="T299" i="61"/>
  <c r="T325" i="61"/>
  <c r="T352" i="61"/>
  <c r="T40" i="61"/>
  <c r="T67" i="61"/>
  <c r="T93" i="61"/>
  <c r="T125" i="61"/>
  <c r="T152" i="61"/>
  <c r="T180" i="61"/>
  <c r="T212" i="61"/>
  <c r="T238" i="61"/>
  <c r="T268" i="61"/>
  <c r="T300" i="61"/>
  <c r="T327" i="61"/>
  <c r="T348" i="61"/>
  <c r="T323" i="61"/>
  <c r="T234" i="61"/>
  <c r="T161" i="61"/>
  <c r="T91" i="61"/>
  <c r="T345" i="61"/>
  <c r="T276" i="61"/>
  <c r="T202" i="61"/>
  <c r="T116" i="61"/>
  <c r="T43" i="61"/>
  <c r="T236" i="61"/>
  <c r="T37" i="61"/>
  <c r="T313" i="61"/>
  <c r="T241" i="61"/>
  <c r="T155" i="61"/>
  <c r="T84" i="61"/>
  <c r="T11" i="61"/>
  <c r="T281" i="61"/>
  <c r="T149" i="61"/>
  <c r="C15" i="88"/>
  <c r="C12" i="88" s="1"/>
  <c r="C10" i="88" s="1"/>
  <c r="T68" i="61"/>
  <c r="T332" i="61"/>
  <c r="T289" i="61"/>
  <c r="T256" i="61"/>
  <c r="T217" i="61"/>
  <c r="T174" i="61"/>
  <c r="T136" i="61"/>
  <c r="T104" i="61"/>
  <c r="T61" i="61"/>
  <c r="T24" i="61"/>
  <c r="T331" i="61"/>
  <c r="T288" i="61"/>
  <c r="T255" i="61"/>
  <c r="T216" i="61"/>
  <c r="T173" i="61"/>
  <c r="T135" i="61"/>
  <c r="T103" i="61"/>
  <c r="T60" i="61"/>
  <c r="T23" i="61"/>
  <c r="T30" i="61"/>
  <c r="T62" i="61"/>
  <c r="T86" i="61"/>
  <c r="T114" i="61"/>
  <c r="T146" i="61"/>
  <c r="T175" i="61"/>
  <c r="T199" i="61"/>
  <c r="T231" i="61"/>
  <c r="T262" i="61"/>
  <c r="T290" i="61"/>
  <c r="T322" i="61"/>
  <c r="T346" i="61"/>
  <c r="T296" i="61"/>
  <c r="T208" i="61"/>
  <c r="T132" i="61"/>
  <c r="T36" i="61"/>
  <c r="T224" i="61"/>
  <c r="T41" i="61"/>
  <c r="T198" i="61"/>
  <c r="T355" i="61"/>
  <c r="T159" i="61"/>
  <c r="T319" i="61"/>
  <c r="T117" i="61"/>
  <c r="T280" i="61"/>
  <c r="T353" i="61"/>
  <c r="T321" i="61"/>
  <c r="T284" i="61"/>
  <c r="T245" i="61"/>
  <c r="T201" i="61"/>
  <c r="T169" i="61"/>
  <c r="T131" i="61"/>
  <c r="T88" i="61"/>
  <c r="T51" i="61"/>
  <c r="T19" i="61"/>
  <c r="T320" i="61"/>
  <c r="T283" i="61"/>
  <c r="T242" i="61"/>
  <c r="T200" i="61"/>
  <c r="T168" i="61"/>
  <c r="T129" i="61"/>
  <c r="T87" i="61"/>
  <c r="T49" i="61"/>
  <c r="T17" i="61"/>
  <c r="T38" i="61"/>
  <c r="T66" i="61"/>
  <c r="T94" i="61"/>
  <c r="T126" i="61"/>
  <c r="T150" i="61"/>
  <c r="T179" i="61"/>
  <c r="T211" i="61"/>
  <c r="T239" i="61"/>
  <c r="T266" i="61"/>
  <c r="T298" i="61"/>
  <c r="T326" i="61"/>
  <c r="T356" i="61"/>
  <c r="T264" i="61"/>
  <c r="T197" i="61"/>
  <c r="T121" i="61"/>
  <c r="T25" i="61"/>
  <c r="T254" i="61"/>
  <c r="T69" i="61"/>
  <c r="T213" i="61"/>
  <c r="T21" i="61"/>
  <c r="T31" i="61"/>
  <c r="T172" i="61"/>
  <c r="T333" i="61"/>
  <c r="T148" i="61"/>
  <c r="T292" i="61"/>
  <c r="K13" i="58"/>
  <c r="K48" i="58"/>
  <c r="K31" i="58"/>
  <c r="K14" i="58"/>
  <c r="K38" i="58"/>
  <c r="K15" i="58"/>
  <c r="K30" i="58"/>
  <c r="K32" i="58"/>
  <c r="K45" i="58"/>
  <c r="K34" i="58"/>
  <c r="K22" i="58"/>
  <c r="K41" i="58"/>
  <c r="K29" i="58"/>
  <c r="K17" i="58"/>
  <c r="K39" i="58"/>
  <c r="K28" i="58"/>
  <c r="K16" i="58"/>
  <c r="K46" i="58"/>
  <c r="K35" i="58"/>
  <c r="K24" i="58"/>
  <c r="K12" i="58"/>
  <c r="K40" i="58"/>
  <c r="K23" i="58"/>
  <c r="K49" i="58"/>
  <c r="K26" i="58"/>
  <c r="K42" i="58"/>
  <c r="K20" i="58"/>
  <c r="K11" i="58"/>
  <c r="C42" i="88" l="1"/>
  <c r="R213" i="78" l="1"/>
  <c r="R209" i="78"/>
  <c r="R205" i="78"/>
  <c r="R201" i="78"/>
  <c r="R197" i="78"/>
  <c r="R193" i="78"/>
  <c r="R189" i="78"/>
  <c r="R185" i="78"/>
  <c r="R181" i="78"/>
  <c r="R177" i="78"/>
  <c r="R173" i="78"/>
  <c r="R169" i="78"/>
  <c r="R165" i="78"/>
  <c r="R161" i="78"/>
  <c r="R157" i="78"/>
  <c r="R153" i="78"/>
  <c r="R149" i="78"/>
  <c r="R145" i="78"/>
  <c r="R141" i="78"/>
  <c r="R137" i="78"/>
  <c r="R133" i="78"/>
  <c r="R127" i="78"/>
  <c r="R35" i="78"/>
  <c r="R121" i="78"/>
  <c r="R117" i="78"/>
  <c r="R113" i="78"/>
  <c r="R109" i="78"/>
  <c r="R105" i="78"/>
  <c r="R101" i="78"/>
  <c r="R97" i="78"/>
  <c r="R93" i="78"/>
  <c r="R89" i="78"/>
  <c r="R85" i="78"/>
  <c r="R81" i="78"/>
  <c r="R77" i="78"/>
  <c r="R73" i="78"/>
  <c r="R69" i="78"/>
  <c r="R65" i="78"/>
  <c r="R61" i="78"/>
  <c r="R56" i="78"/>
  <c r="R52" i="78"/>
  <c r="R48" i="78"/>
  <c r="R44" i="78"/>
  <c r="R40" i="78"/>
  <c r="R36" i="78"/>
  <c r="R30" i="78"/>
  <c r="R25" i="78"/>
  <c r="R21" i="78"/>
  <c r="R17" i="78"/>
  <c r="R13" i="78"/>
  <c r="R212" i="78"/>
  <c r="R208" i="78"/>
  <c r="R204" i="78"/>
  <c r="R200" i="78"/>
  <c r="R196" i="78"/>
  <c r="R192" i="78"/>
  <c r="R188" i="78"/>
  <c r="R184" i="78"/>
  <c r="R180" i="78"/>
  <c r="R176" i="78"/>
  <c r="R172" i="78"/>
  <c r="R168" i="78"/>
  <c r="R164" i="78"/>
  <c r="R160" i="78"/>
  <c r="R156" i="78"/>
  <c r="R152" i="78"/>
  <c r="R148" i="78"/>
  <c r="R144" i="78"/>
  <c r="R140" i="78"/>
  <c r="R136" i="78"/>
  <c r="R132" i="78"/>
  <c r="R126" i="78"/>
  <c r="R34" i="78"/>
  <c r="R120" i="78"/>
  <c r="R116" i="78"/>
  <c r="R112" i="78"/>
  <c r="R108" i="78"/>
  <c r="R104" i="78"/>
  <c r="R211" i="78"/>
  <c r="R203" i="78"/>
  <c r="R195" i="78"/>
  <c r="R187" i="78"/>
  <c r="R179" i="78"/>
  <c r="R171" i="78"/>
  <c r="R163" i="78"/>
  <c r="R155" i="78"/>
  <c r="R147" i="78"/>
  <c r="R139" i="78"/>
  <c r="R131" i="78"/>
  <c r="R125" i="78"/>
  <c r="R119" i="78"/>
  <c r="R111" i="78"/>
  <c r="R103" i="78"/>
  <c r="R98" i="78"/>
  <c r="R92" i="78"/>
  <c r="R87" i="78"/>
  <c r="R82" i="78"/>
  <c r="R76" i="78"/>
  <c r="R71" i="78"/>
  <c r="R66" i="78"/>
  <c r="R60" i="78"/>
  <c r="R54" i="78"/>
  <c r="R49" i="78"/>
  <c r="R43" i="78"/>
  <c r="R38" i="78"/>
  <c r="R31" i="78"/>
  <c r="R24" i="78"/>
  <c r="R19" i="78"/>
  <c r="R14" i="78"/>
  <c r="R210" i="78"/>
  <c r="R202" i="78"/>
  <c r="R194" i="78"/>
  <c r="R186" i="78"/>
  <c r="R178" i="78"/>
  <c r="R170" i="78"/>
  <c r="R162" i="78"/>
  <c r="R154" i="78"/>
  <c r="R146" i="78"/>
  <c r="R138" i="78"/>
  <c r="R58" i="78"/>
  <c r="R124" i="78"/>
  <c r="R118" i="78"/>
  <c r="R110" i="78"/>
  <c r="R102" i="78"/>
  <c r="R96" i="78"/>
  <c r="R91" i="78"/>
  <c r="R86" i="78"/>
  <c r="R80" i="78"/>
  <c r="R75" i="78"/>
  <c r="R70" i="78"/>
  <c r="R64" i="78"/>
  <c r="R59" i="78"/>
  <c r="R53" i="78"/>
  <c r="R47" i="78"/>
  <c r="R42" i="78"/>
  <c r="R37" i="78"/>
  <c r="R29" i="78"/>
  <c r="R23" i="78"/>
  <c r="R18" i="78"/>
  <c r="R12" i="78"/>
  <c r="R207" i="78"/>
  <c r="R199" i="78"/>
  <c r="R191" i="78"/>
  <c r="R183" i="78"/>
  <c r="R175" i="78"/>
  <c r="R167" i="78"/>
  <c r="R159" i="78"/>
  <c r="R151" i="78"/>
  <c r="R143" i="78"/>
  <c r="R135" i="78"/>
  <c r="R123" i="78"/>
  <c r="R115" i="78"/>
  <c r="R107" i="78"/>
  <c r="R100" i="78"/>
  <c r="R95" i="78"/>
  <c r="R90" i="78"/>
  <c r="R84" i="78"/>
  <c r="R79" i="78"/>
  <c r="R74" i="78"/>
  <c r="R68" i="78"/>
  <c r="R63" i="78"/>
  <c r="R57" i="78"/>
  <c r="R51" i="78"/>
  <c r="R46" i="78"/>
  <c r="R41" i="78"/>
  <c r="R33" i="78"/>
  <c r="R27" i="78"/>
  <c r="R22" i="78"/>
  <c r="R16" i="78"/>
  <c r="R11" i="78"/>
  <c r="R206" i="78"/>
  <c r="R198" i="78"/>
  <c r="R190" i="78"/>
  <c r="R182" i="78"/>
  <c r="R174" i="78"/>
  <c r="R166" i="78"/>
  <c r="R158" i="78"/>
  <c r="R150" i="78"/>
  <c r="R142" i="78"/>
  <c r="R134" i="78"/>
  <c r="R122" i="78"/>
  <c r="R114" i="78"/>
  <c r="R106" i="78"/>
  <c r="R99" i="78"/>
  <c r="R94" i="78"/>
  <c r="R88" i="78"/>
  <c r="R83" i="78"/>
  <c r="R78" i="78"/>
  <c r="R72" i="78"/>
  <c r="R67" i="78"/>
  <c r="R62" i="78"/>
  <c r="R55" i="78"/>
  <c r="R50" i="78"/>
  <c r="R45" i="78"/>
  <c r="R39" i="78"/>
  <c r="R32" i="78"/>
  <c r="R26" i="78"/>
  <c r="R20" i="78"/>
  <c r="R15" i="78"/>
  <c r="R10" i="78"/>
  <c r="R130" i="78"/>
  <c r="R129" i="78"/>
  <c r="D10" i="88"/>
  <c r="K11" i="81"/>
  <c r="K14" i="81"/>
  <c r="K10" i="81"/>
  <c r="K13" i="81"/>
  <c r="K12" i="81"/>
  <c r="K221" i="76"/>
  <c r="K217" i="76"/>
  <c r="K213" i="76"/>
  <c r="K208" i="76"/>
  <c r="K203" i="76"/>
  <c r="K199" i="76"/>
  <c r="K195" i="76"/>
  <c r="K191" i="76"/>
  <c r="K187" i="76"/>
  <c r="K183" i="76"/>
  <c r="K179" i="76"/>
  <c r="K175" i="76"/>
  <c r="K171" i="76"/>
  <c r="K167" i="76"/>
  <c r="K163" i="76"/>
  <c r="K159" i="76"/>
  <c r="K155" i="76"/>
  <c r="K151" i="76"/>
  <c r="K146" i="76"/>
  <c r="K142" i="76"/>
  <c r="K138" i="76"/>
  <c r="K134" i="76"/>
  <c r="K130" i="76"/>
  <c r="K126" i="76"/>
  <c r="K122" i="76"/>
  <c r="K118" i="76"/>
  <c r="K114" i="76"/>
  <c r="K109" i="76"/>
  <c r="K105" i="76"/>
  <c r="K101" i="76"/>
  <c r="K97" i="76"/>
  <c r="K93" i="76"/>
  <c r="K89" i="76"/>
  <c r="K85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L13" i="74"/>
  <c r="K225" i="76"/>
  <c r="K220" i="76"/>
  <c r="K216" i="76"/>
  <c r="K212" i="76"/>
  <c r="K207" i="76"/>
  <c r="K202" i="76"/>
  <c r="K198" i="76"/>
  <c r="K194" i="76"/>
  <c r="K190" i="76"/>
  <c r="K186" i="76"/>
  <c r="K182" i="76"/>
  <c r="K178" i="76"/>
  <c r="K174" i="76"/>
  <c r="K170" i="76"/>
  <c r="K166" i="76"/>
  <c r="K162" i="76"/>
  <c r="K158" i="76"/>
  <c r="K154" i="76"/>
  <c r="K149" i="76"/>
  <c r="K145" i="76"/>
  <c r="K141" i="76"/>
  <c r="K137" i="76"/>
  <c r="K133" i="76"/>
  <c r="K129" i="76"/>
  <c r="K125" i="76"/>
  <c r="K121" i="76"/>
  <c r="K117" i="76"/>
  <c r="K113" i="76"/>
  <c r="K112" i="76"/>
  <c r="K108" i="76"/>
  <c r="K218" i="76"/>
  <c r="K209" i="76"/>
  <c r="K200" i="76"/>
  <c r="K192" i="76"/>
  <c r="K184" i="76"/>
  <c r="K176" i="76"/>
  <c r="K168" i="76"/>
  <c r="K160" i="76"/>
  <c r="K152" i="76"/>
  <c r="K143" i="76"/>
  <c r="K135" i="76"/>
  <c r="K127" i="76"/>
  <c r="K119" i="76"/>
  <c r="K106" i="76"/>
  <c r="K100" i="76"/>
  <c r="K95" i="76"/>
  <c r="K90" i="76"/>
  <c r="K84" i="76"/>
  <c r="K82" i="76"/>
  <c r="K77" i="76"/>
  <c r="K71" i="76"/>
  <c r="K66" i="76"/>
  <c r="K61" i="76"/>
  <c r="K55" i="76"/>
  <c r="K50" i="76"/>
  <c r="K45" i="76"/>
  <c r="K39" i="76"/>
  <c r="K34" i="76"/>
  <c r="K29" i="76"/>
  <c r="K23" i="76"/>
  <c r="K18" i="76"/>
  <c r="K13" i="76"/>
  <c r="L12" i="74"/>
  <c r="K224" i="76"/>
  <c r="K215" i="76"/>
  <c r="K205" i="76"/>
  <c r="K197" i="76"/>
  <c r="K189" i="76"/>
  <c r="K181" i="76"/>
  <c r="K173" i="76"/>
  <c r="K165" i="76"/>
  <c r="K157" i="76"/>
  <c r="K148" i="76"/>
  <c r="K140" i="76"/>
  <c r="K132" i="76"/>
  <c r="K124" i="76"/>
  <c r="K116" i="76"/>
  <c r="K111" i="76"/>
  <c r="K104" i="76"/>
  <c r="K99" i="76"/>
  <c r="K94" i="76"/>
  <c r="K88" i="76"/>
  <c r="K81" i="76"/>
  <c r="K75" i="76"/>
  <c r="K70" i="76"/>
  <c r="K65" i="76"/>
  <c r="K59" i="76"/>
  <c r="K54" i="76"/>
  <c r="K49" i="76"/>
  <c r="K43" i="76"/>
  <c r="K38" i="76"/>
  <c r="K33" i="76"/>
  <c r="K27" i="76"/>
  <c r="K22" i="76"/>
  <c r="K17" i="76"/>
  <c r="K11" i="76"/>
  <c r="L11" i="74"/>
  <c r="K222" i="76"/>
  <c r="K214" i="76"/>
  <c r="K204" i="76"/>
  <c r="K196" i="76"/>
  <c r="K188" i="76"/>
  <c r="K180" i="76"/>
  <c r="K172" i="76"/>
  <c r="K164" i="76"/>
  <c r="K156" i="76"/>
  <c r="K147" i="76"/>
  <c r="K139" i="76"/>
  <c r="K131" i="76"/>
  <c r="K123" i="76"/>
  <c r="K115" i="76"/>
  <c r="K110" i="76"/>
  <c r="K103" i="76"/>
  <c r="K98" i="76"/>
  <c r="K92" i="76"/>
  <c r="K87" i="76"/>
  <c r="K79" i="76"/>
  <c r="K74" i="76"/>
  <c r="K69" i="76"/>
  <c r="K63" i="76"/>
  <c r="K58" i="76"/>
  <c r="K53" i="76"/>
  <c r="K47" i="76"/>
  <c r="K42" i="76"/>
  <c r="K37" i="76"/>
  <c r="K31" i="76"/>
  <c r="K26" i="76"/>
  <c r="K21" i="76"/>
  <c r="K15" i="76"/>
  <c r="K219" i="76"/>
  <c r="K211" i="76"/>
  <c r="K201" i="76"/>
  <c r="K193" i="76"/>
  <c r="K185" i="76"/>
  <c r="K177" i="76"/>
  <c r="K169" i="76"/>
  <c r="K161" i="76"/>
  <c r="K153" i="76"/>
  <c r="K144" i="76"/>
  <c r="K136" i="76"/>
  <c r="K128" i="76"/>
  <c r="K120" i="76"/>
  <c r="K107" i="76"/>
  <c r="K102" i="76"/>
  <c r="K96" i="76"/>
  <c r="K91" i="76"/>
  <c r="K86" i="76"/>
  <c r="K83" i="76"/>
  <c r="K78" i="76"/>
  <c r="K73" i="76"/>
  <c r="K67" i="76"/>
  <c r="K62" i="76"/>
  <c r="K57" i="76"/>
  <c r="K51" i="76"/>
  <c r="K46" i="76"/>
  <c r="K41" i="76"/>
  <c r="K35" i="76"/>
  <c r="K30" i="76"/>
  <c r="K25" i="76"/>
  <c r="K19" i="76"/>
  <c r="K14" i="76"/>
  <c r="K103" i="73"/>
  <c r="K99" i="73"/>
  <c r="K95" i="73"/>
  <c r="K91" i="73"/>
  <c r="K87" i="73"/>
  <c r="K83" i="73"/>
  <c r="K79" i="73"/>
  <c r="K75" i="73"/>
  <c r="K71" i="73"/>
  <c r="K67" i="73"/>
  <c r="K63" i="73"/>
  <c r="K59" i="73"/>
  <c r="K55" i="73"/>
  <c r="K51" i="73"/>
  <c r="K47" i="73"/>
  <c r="K42" i="73"/>
  <c r="K38" i="73"/>
  <c r="K33" i="73"/>
  <c r="K28" i="73"/>
  <c r="K24" i="73"/>
  <c r="K20" i="73"/>
  <c r="K14" i="73"/>
  <c r="K102" i="73"/>
  <c r="K98" i="73"/>
  <c r="K94" i="73"/>
  <c r="K90" i="73"/>
  <c r="K86" i="73"/>
  <c r="K82" i="73"/>
  <c r="K78" i="73"/>
  <c r="K74" i="73"/>
  <c r="K70" i="73"/>
  <c r="K66" i="73"/>
  <c r="K62" i="73"/>
  <c r="K58" i="73"/>
  <c r="K54" i="73"/>
  <c r="K50" i="73"/>
  <c r="K46" i="73"/>
  <c r="K41" i="73"/>
  <c r="K36" i="73"/>
  <c r="K32" i="73"/>
  <c r="K27" i="73"/>
  <c r="K23" i="73"/>
  <c r="K19" i="73"/>
  <c r="K13" i="73"/>
  <c r="K105" i="73"/>
  <c r="K101" i="73"/>
  <c r="K97" i="73"/>
  <c r="K93" i="73"/>
  <c r="K89" i="73"/>
  <c r="K85" i="73"/>
  <c r="K81" i="73"/>
  <c r="K77" i="73"/>
  <c r="K73" i="73"/>
  <c r="K69" i="73"/>
  <c r="K65" i="73"/>
  <c r="K61" i="73"/>
  <c r="K57" i="73"/>
  <c r="K53" i="73"/>
  <c r="K49" i="73"/>
  <c r="K45" i="73"/>
  <c r="K40" i="73"/>
  <c r="K35" i="73"/>
  <c r="K31" i="73"/>
  <c r="K26" i="73"/>
  <c r="K22" i="73"/>
  <c r="K17" i="73"/>
  <c r="K12" i="73"/>
  <c r="K104" i="73"/>
  <c r="K100" i="73"/>
  <c r="K96" i="73"/>
  <c r="K92" i="73"/>
  <c r="K88" i="73"/>
  <c r="K84" i="73"/>
  <c r="K80" i="73"/>
  <c r="K76" i="73"/>
  <c r="K72" i="73"/>
  <c r="K68" i="73"/>
  <c r="K64" i="73"/>
  <c r="K60" i="73"/>
  <c r="K56" i="73"/>
  <c r="K52" i="73"/>
  <c r="K48" i="73"/>
  <c r="K43" i="73"/>
  <c r="K39" i="73"/>
  <c r="K34" i="73"/>
  <c r="K21" i="73"/>
  <c r="K16" i="73"/>
  <c r="K11" i="73"/>
  <c r="K25" i="73"/>
  <c r="K29" i="73"/>
  <c r="M22" i="72"/>
  <c r="M18" i="72"/>
  <c r="M14" i="72"/>
  <c r="M25" i="72"/>
  <c r="M21" i="72"/>
  <c r="M17" i="72"/>
  <c r="M13" i="72"/>
  <c r="M24" i="72"/>
  <c r="M20" i="72"/>
  <c r="M16" i="72"/>
  <c r="M12" i="72"/>
  <c r="M23" i="72"/>
  <c r="M19" i="72"/>
  <c r="M15" i="72"/>
  <c r="M11" i="72"/>
  <c r="S25" i="71"/>
  <c r="S21" i="71"/>
  <c r="S16" i="71"/>
  <c r="S12" i="71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5" i="67"/>
  <c r="K11" i="67"/>
  <c r="L20" i="66"/>
  <c r="L15" i="66"/>
  <c r="L11" i="66"/>
  <c r="L13" i="65"/>
  <c r="O39" i="64"/>
  <c r="O34" i="64"/>
  <c r="O29" i="64"/>
  <c r="O25" i="64"/>
  <c r="O21" i="64"/>
  <c r="O17" i="64"/>
  <c r="O13" i="64"/>
  <c r="N90" i="63"/>
  <c r="N85" i="63"/>
  <c r="N81" i="63"/>
  <c r="N77" i="63"/>
  <c r="N73" i="63"/>
  <c r="N69" i="63"/>
  <c r="N65" i="63"/>
  <c r="N61" i="63"/>
  <c r="N57" i="63"/>
  <c r="N53" i="63"/>
  <c r="N49" i="63"/>
  <c r="N45" i="63"/>
  <c r="N41" i="63"/>
  <c r="N36" i="63"/>
  <c r="N32" i="63"/>
  <c r="N28" i="63"/>
  <c r="N23" i="63"/>
  <c r="N19" i="63"/>
  <c r="N15" i="63"/>
  <c r="N11" i="63"/>
  <c r="S29" i="71"/>
  <c r="S24" i="71"/>
  <c r="S20" i="71"/>
  <c r="S15" i="71"/>
  <c r="S11" i="71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4" i="67"/>
  <c r="L19" i="66"/>
  <c r="L14" i="66"/>
  <c r="L12" i="65"/>
  <c r="O42" i="64"/>
  <c r="O38" i="64"/>
  <c r="O33" i="64"/>
  <c r="O28" i="64"/>
  <c r="O24" i="64"/>
  <c r="O20" i="64"/>
  <c r="O16" i="64"/>
  <c r="O12" i="64"/>
  <c r="N89" i="63"/>
  <c r="N84" i="63"/>
  <c r="N80" i="63"/>
  <c r="N76" i="63"/>
  <c r="S22" i="71"/>
  <c r="S13" i="71"/>
  <c r="P60" i="69"/>
  <c r="P52" i="69"/>
  <c r="P44" i="69"/>
  <c r="P36" i="69"/>
  <c r="P28" i="69"/>
  <c r="P20" i="69"/>
  <c r="P12" i="69"/>
  <c r="K13" i="67"/>
  <c r="L21" i="66"/>
  <c r="L12" i="66"/>
  <c r="L11" i="65"/>
  <c r="O40" i="64"/>
  <c r="O30" i="64"/>
  <c r="O22" i="64"/>
  <c r="O14" i="64"/>
  <c r="N86" i="63"/>
  <c r="N78" i="63"/>
  <c r="N71" i="63"/>
  <c r="N66" i="63"/>
  <c r="N60" i="63"/>
  <c r="N55" i="63"/>
  <c r="N50" i="63"/>
  <c r="N44" i="63"/>
  <c r="N38" i="63"/>
  <c r="N33" i="63"/>
  <c r="N27" i="63"/>
  <c r="N21" i="63"/>
  <c r="N16" i="63"/>
  <c r="S28" i="71"/>
  <c r="S18" i="71"/>
  <c r="P57" i="69"/>
  <c r="P49" i="69"/>
  <c r="P41" i="69"/>
  <c r="P33" i="69"/>
  <c r="P25" i="69"/>
  <c r="P17" i="69"/>
  <c r="K12" i="67"/>
  <c r="L18" i="66"/>
  <c r="O37" i="64"/>
  <c r="O27" i="64"/>
  <c r="O19" i="64"/>
  <c r="O11" i="64"/>
  <c r="N92" i="63"/>
  <c r="N83" i="63"/>
  <c r="N75" i="63"/>
  <c r="N70" i="63"/>
  <c r="N64" i="63"/>
  <c r="N59" i="63"/>
  <c r="N54" i="63"/>
  <c r="N48" i="63"/>
  <c r="N43" i="63"/>
  <c r="N37" i="63"/>
  <c r="N31" i="63"/>
  <c r="N26" i="63"/>
  <c r="N20" i="63"/>
  <c r="N14" i="63"/>
  <c r="S27" i="71"/>
  <c r="S17" i="71"/>
  <c r="P56" i="69"/>
  <c r="P48" i="69"/>
  <c r="P40" i="69"/>
  <c r="P32" i="69"/>
  <c r="P24" i="69"/>
  <c r="P16" i="69"/>
  <c r="L17" i="66"/>
  <c r="O36" i="64"/>
  <c r="O26" i="64"/>
  <c r="O18" i="64"/>
  <c r="N91" i="63"/>
  <c r="N82" i="63"/>
  <c r="N74" i="63"/>
  <c r="N68" i="63"/>
  <c r="N63" i="63"/>
  <c r="N58" i="63"/>
  <c r="N52" i="63"/>
  <c r="N47" i="63"/>
  <c r="N42" i="63"/>
  <c r="N35" i="63"/>
  <c r="N30" i="63"/>
  <c r="N25" i="63"/>
  <c r="N18" i="63"/>
  <c r="N13" i="63"/>
  <c r="S23" i="71"/>
  <c r="S14" i="71"/>
  <c r="P61" i="69"/>
  <c r="P53" i="69"/>
  <c r="P45" i="69"/>
  <c r="P37" i="69"/>
  <c r="P29" i="69"/>
  <c r="P21" i="69"/>
  <c r="P13" i="69"/>
  <c r="K16" i="67"/>
  <c r="L13" i="66"/>
  <c r="L14" i="65"/>
  <c r="O41" i="64"/>
  <c r="O31" i="64"/>
  <c r="O23" i="64"/>
  <c r="O15" i="64"/>
  <c r="N88" i="63"/>
  <c r="N79" i="63"/>
  <c r="N72" i="63"/>
  <c r="N67" i="63"/>
  <c r="N62" i="63"/>
  <c r="N56" i="63"/>
  <c r="N51" i="63"/>
  <c r="N46" i="63"/>
  <c r="N39" i="63"/>
  <c r="N34" i="63"/>
  <c r="N29" i="63"/>
  <c r="N22" i="63"/>
  <c r="N17" i="63"/>
  <c r="N12" i="63"/>
  <c r="O245" i="62"/>
  <c r="O241" i="62"/>
  <c r="O237" i="62"/>
  <c r="O233" i="62"/>
  <c r="O229" i="62"/>
  <c r="O225" i="62"/>
  <c r="O221" i="62"/>
  <c r="O217" i="62"/>
  <c r="O213" i="62"/>
  <c r="O209" i="62"/>
  <c r="O205" i="62"/>
  <c r="O201" i="62"/>
  <c r="O197" i="62"/>
  <c r="O193" i="62"/>
  <c r="O189" i="62"/>
  <c r="O185" i="62"/>
  <c r="O181" i="62"/>
  <c r="O177" i="62"/>
  <c r="O173" i="62"/>
  <c r="O169" i="62"/>
  <c r="O165" i="62"/>
  <c r="O161" i="62"/>
  <c r="O244" i="62"/>
  <c r="O240" i="62"/>
  <c r="O236" i="62"/>
  <c r="O232" i="62"/>
  <c r="O228" i="62"/>
  <c r="O224" i="62"/>
  <c r="O220" i="62"/>
  <c r="O216" i="62"/>
  <c r="O212" i="62"/>
  <c r="O208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247" i="62"/>
  <c r="O243" i="62"/>
  <c r="O239" i="62"/>
  <c r="O235" i="62"/>
  <c r="O231" i="62"/>
  <c r="O227" i="62"/>
  <c r="O223" i="62"/>
  <c r="O219" i="62"/>
  <c r="O215" i="62"/>
  <c r="O211" i="62"/>
  <c r="O207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246" i="62"/>
  <c r="O242" i="62"/>
  <c r="O238" i="62"/>
  <c r="O234" i="62"/>
  <c r="O230" i="62"/>
  <c r="O226" i="62"/>
  <c r="O222" i="62"/>
  <c r="O218" i="62"/>
  <c r="O214" i="62"/>
  <c r="O210" i="62"/>
  <c r="O206" i="62"/>
  <c r="O202" i="62"/>
  <c r="O198" i="62"/>
  <c r="O194" i="62"/>
  <c r="O190" i="62"/>
  <c r="O186" i="62"/>
  <c r="O182" i="62"/>
  <c r="O178" i="62"/>
  <c r="O166" i="62"/>
  <c r="O162" i="62"/>
  <c r="O174" i="62"/>
  <c r="O158" i="62"/>
  <c r="O170" i="62"/>
  <c r="O154" i="62"/>
  <c r="O150" i="62"/>
  <c r="O146" i="62"/>
  <c r="O142" i="62"/>
  <c r="O138" i="62"/>
  <c r="O134" i="62"/>
  <c r="O129" i="62"/>
  <c r="O125" i="62"/>
  <c r="O121" i="62"/>
  <c r="O117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153" i="62"/>
  <c r="O149" i="62"/>
  <c r="O145" i="62"/>
  <c r="O141" i="62"/>
  <c r="O137" i="62"/>
  <c r="O133" i="62"/>
  <c r="O128" i="62"/>
  <c r="O124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O156" i="62"/>
  <c r="O152" i="62"/>
  <c r="O148" i="62"/>
  <c r="O144" i="62"/>
  <c r="O140" i="62"/>
  <c r="O136" i="62"/>
  <c r="O132" i="62"/>
  <c r="O127" i="62"/>
  <c r="O123" i="62"/>
  <c r="O119" i="62"/>
  <c r="O115" i="62"/>
  <c r="O111" i="62"/>
  <c r="O107" i="62"/>
  <c r="O103" i="62"/>
  <c r="O151" i="62"/>
  <c r="O135" i="62"/>
  <c r="O118" i="62"/>
  <c r="O102" i="62"/>
  <c r="O94" i="62"/>
  <c r="O85" i="62"/>
  <c r="O77" i="62"/>
  <c r="O69" i="62"/>
  <c r="O61" i="62"/>
  <c r="O53" i="62"/>
  <c r="O45" i="62"/>
  <c r="O36" i="62"/>
  <c r="O28" i="62"/>
  <c r="O20" i="62"/>
  <c r="O12" i="62"/>
  <c r="O147" i="62"/>
  <c r="O131" i="62"/>
  <c r="O114" i="62"/>
  <c r="O99" i="62"/>
  <c r="O91" i="62"/>
  <c r="O82" i="62"/>
  <c r="O74" i="62"/>
  <c r="O66" i="62"/>
  <c r="O58" i="62"/>
  <c r="O50" i="62"/>
  <c r="O41" i="62"/>
  <c r="O33" i="62"/>
  <c r="O25" i="62"/>
  <c r="O17" i="62"/>
  <c r="O143" i="62"/>
  <c r="O126" i="62"/>
  <c r="O110" i="62"/>
  <c r="O98" i="62"/>
  <c r="O90" i="62"/>
  <c r="O81" i="62"/>
  <c r="O73" i="62"/>
  <c r="O65" i="62"/>
  <c r="O57" i="62"/>
  <c r="O49" i="62"/>
  <c r="O40" i="62"/>
  <c r="O32" i="62"/>
  <c r="O24" i="62"/>
  <c r="O16" i="62"/>
  <c r="O155" i="62"/>
  <c r="O139" i="62"/>
  <c r="O122" i="62"/>
  <c r="O106" i="62"/>
  <c r="O95" i="62"/>
  <c r="O87" i="62"/>
  <c r="O78" i="62"/>
  <c r="O70" i="62"/>
  <c r="O62" i="62"/>
  <c r="O54" i="62"/>
  <c r="O46" i="62"/>
  <c r="O37" i="62"/>
  <c r="O29" i="62"/>
  <c r="O21" i="62"/>
  <c r="O13" i="62"/>
  <c r="U351" i="61"/>
  <c r="U335" i="61"/>
  <c r="U319" i="61"/>
  <c r="U303" i="61"/>
  <c r="U287" i="61"/>
  <c r="U271" i="61"/>
  <c r="U254" i="61"/>
  <c r="U236" i="61"/>
  <c r="U220" i="61"/>
  <c r="U204" i="61"/>
  <c r="U188" i="61"/>
  <c r="U172" i="61"/>
  <c r="U155" i="61"/>
  <c r="U139" i="61"/>
  <c r="U123" i="61"/>
  <c r="U107" i="61"/>
  <c r="U91" i="61"/>
  <c r="U75" i="61"/>
  <c r="U59" i="61"/>
  <c r="U43" i="61"/>
  <c r="U27" i="61"/>
  <c r="U336" i="61"/>
  <c r="U314" i="61"/>
  <c r="U293" i="61"/>
  <c r="U272" i="61"/>
  <c r="U248" i="61"/>
  <c r="U226" i="61"/>
  <c r="U205" i="61"/>
  <c r="U183" i="61"/>
  <c r="U162" i="61"/>
  <c r="U140" i="61"/>
  <c r="U118" i="61"/>
  <c r="U97" i="61"/>
  <c r="U76" i="61"/>
  <c r="U54" i="61"/>
  <c r="U33" i="61"/>
  <c r="U12" i="61"/>
  <c r="R44" i="59"/>
  <c r="R27" i="59"/>
  <c r="U355" i="61"/>
  <c r="U318" i="61"/>
  <c r="U270" i="61"/>
  <c r="U338" i="61"/>
  <c r="U317" i="61"/>
  <c r="U296" i="61"/>
  <c r="U274" i="61"/>
  <c r="U251" i="61"/>
  <c r="U229" i="61"/>
  <c r="U207" i="61"/>
  <c r="U186" i="61"/>
  <c r="U165" i="61"/>
  <c r="U142" i="61"/>
  <c r="U121" i="61"/>
  <c r="U100" i="61"/>
  <c r="U78" i="61"/>
  <c r="U57" i="61"/>
  <c r="U36" i="61"/>
  <c r="U14" i="61"/>
  <c r="R46" i="59"/>
  <c r="R29" i="59"/>
  <c r="R12" i="59"/>
  <c r="U337" i="61"/>
  <c r="U316" i="61"/>
  <c r="U294" i="61"/>
  <c r="U273" i="61"/>
  <c r="U250" i="61"/>
  <c r="U227" i="61"/>
  <c r="U206" i="61"/>
  <c r="U185" i="61"/>
  <c r="U163" i="61"/>
  <c r="U141" i="61"/>
  <c r="U120" i="61"/>
  <c r="U98" i="61"/>
  <c r="U77" i="61"/>
  <c r="U56" i="61"/>
  <c r="U34" i="61"/>
  <c r="U13" i="61"/>
  <c r="R45" i="59"/>
  <c r="R28" i="59"/>
  <c r="R11" i="59"/>
  <c r="U313" i="61"/>
  <c r="U281" i="61"/>
  <c r="U214" i="61"/>
  <c r="U128" i="61"/>
  <c r="U343" i="61"/>
  <c r="U327" i="61"/>
  <c r="U311" i="61"/>
  <c r="U295" i="61"/>
  <c r="U279" i="61"/>
  <c r="U263" i="61"/>
  <c r="U245" i="61"/>
  <c r="U228" i="61"/>
  <c r="U212" i="61"/>
  <c r="U196" i="61"/>
  <c r="U180" i="61"/>
  <c r="U164" i="61"/>
  <c r="U147" i="61"/>
  <c r="U131" i="61"/>
  <c r="U115" i="61"/>
  <c r="U99" i="61"/>
  <c r="U83" i="61"/>
  <c r="U67" i="61"/>
  <c r="U51" i="61"/>
  <c r="U35" i="61"/>
  <c r="U19" i="61"/>
  <c r="U346" i="61"/>
  <c r="U325" i="61"/>
  <c r="U304" i="61"/>
  <c r="U282" i="61"/>
  <c r="U260" i="61"/>
  <c r="U237" i="61"/>
  <c r="U215" i="61"/>
  <c r="U194" i="61"/>
  <c r="U173" i="61"/>
  <c r="U150" i="61"/>
  <c r="U129" i="61"/>
  <c r="U108" i="61"/>
  <c r="U86" i="61"/>
  <c r="U65" i="61"/>
  <c r="U44" i="61"/>
  <c r="U22" i="61"/>
  <c r="R52" i="59"/>
  <c r="R35" i="59"/>
  <c r="R18" i="59"/>
  <c r="U340" i="61"/>
  <c r="U292" i="61"/>
  <c r="U349" i="61"/>
  <c r="U328" i="61"/>
  <c r="U306" i="61"/>
  <c r="U285" i="61"/>
  <c r="U264" i="61"/>
  <c r="U239" i="61"/>
  <c r="U218" i="61"/>
  <c r="U197" i="61"/>
  <c r="U175" i="61"/>
  <c r="U153" i="61"/>
  <c r="U132" i="61"/>
  <c r="U110" i="61"/>
  <c r="U89" i="61"/>
  <c r="U68" i="61"/>
  <c r="U46" i="61"/>
  <c r="U25" i="61"/>
  <c r="R55" i="59"/>
  <c r="R38" i="59"/>
  <c r="R20" i="59"/>
  <c r="U348" i="61"/>
  <c r="U326" i="61"/>
  <c r="U305" i="61"/>
  <c r="U284" i="61"/>
  <c r="U262" i="61"/>
  <c r="U238" i="61"/>
  <c r="U217" i="61"/>
  <c r="U195" i="61"/>
  <c r="U174" i="61"/>
  <c r="U152" i="61"/>
  <c r="U130" i="61"/>
  <c r="U109" i="61"/>
  <c r="U88" i="61"/>
  <c r="U66" i="61"/>
  <c r="U45" i="61"/>
  <c r="U24" i="61"/>
  <c r="R53" i="59"/>
  <c r="R37" i="59"/>
  <c r="R19" i="59"/>
  <c r="U334" i="61"/>
  <c r="U297" i="61"/>
  <c r="U259" i="61"/>
  <c r="U347" i="61"/>
  <c r="U315" i="61"/>
  <c r="U283" i="61"/>
  <c r="U249" i="61"/>
  <c r="U216" i="61"/>
  <c r="U184" i="61"/>
  <c r="U151" i="61"/>
  <c r="U119" i="61"/>
  <c r="U87" i="61"/>
  <c r="U55" i="61"/>
  <c r="U23" i="61"/>
  <c r="U330" i="61"/>
  <c r="U288" i="61"/>
  <c r="U242" i="61"/>
  <c r="U199" i="61"/>
  <c r="U156" i="61"/>
  <c r="U113" i="61"/>
  <c r="U70" i="61"/>
  <c r="U28" i="61"/>
  <c r="R40" i="59"/>
  <c r="U350" i="61"/>
  <c r="U356" i="61"/>
  <c r="U312" i="61"/>
  <c r="U269" i="61"/>
  <c r="U223" i="61"/>
  <c r="U181" i="61"/>
  <c r="U137" i="61"/>
  <c r="U94" i="61"/>
  <c r="U52" i="61"/>
  <c r="R59" i="59"/>
  <c r="R24" i="59"/>
  <c r="U332" i="61"/>
  <c r="U289" i="61"/>
  <c r="U243" i="61"/>
  <c r="U201" i="61"/>
  <c r="U157" i="61"/>
  <c r="U114" i="61"/>
  <c r="U72" i="61"/>
  <c r="U29" i="61"/>
  <c r="R41" i="59"/>
  <c r="U345" i="61"/>
  <c r="U265" i="61"/>
  <c r="U149" i="61"/>
  <c r="U42" i="61"/>
  <c r="R17" i="59"/>
  <c r="U53" i="61"/>
  <c r="U219" i="61"/>
  <c r="U26" i="61"/>
  <c r="U230" i="61"/>
  <c r="U144" i="61"/>
  <c r="U58" i="61"/>
  <c r="R30" i="59"/>
  <c r="U182" i="61"/>
  <c r="U32" i="61"/>
  <c r="U154" i="61"/>
  <c r="R39" i="59"/>
  <c r="L49" i="58"/>
  <c r="L33" i="58"/>
  <c r="L16" i="58"/>
  <c r="D17" i="88"/>
  <c r="L36" i="58"/>
  <c r="L20" i="58"/>
  <c r="D29" i="88"/>
  <c r="L43" i="58"/>
  <c r="L27" i="58"/>
  <c r="L10" i="58"/>
  <c r="L34" i="58"/>
  <c r="L17" i="58"/>
  <c r="D13" i="88"/>
  <c r="D35" i="88"/>
  <c r="U339" i="61"/>
  <c r="U307" i="61"/>
  <c r="U275" i="61"/>
  <c r="U240" i="61"/>
  <c r="U208" i="61"/>
  <c r="U176" i="61"/>
  <c r="U143" i="61"/>
  <c r="U111" i="61"/>
  <c r="U79" i="61"/>
  <c r="U47" i="61"/>
  <c r="U15" i="61"/>
  <c r="U320" i="61"/>
  <c r="U277" i="61"/>
  <c r="U231" i="61"/>
  <c r="U189" i="61"/>
  <c r="U145" i="61"/>
  <c r="U102" i="61"/>
  <c r="U60" i="61"/>
  <c r="U17" i="61"/>
  <c r="R31" i="59"/>
  <c r="U329" i="61"/>
  <c r="U344" i="61"/>
  <c r="U301" i="61"/>
  <c r="U257" i="61"/>
  <c r="U213" i="61"/>
  <c r="U170" i="61"/>
  <c r="U126" i="61"/>
  <c r="U84" i="61"/>
  <c r="U41" i="61"/>
  <c r="R50" i="59"/>
  <c r="R16" i="59"/>
  <c r="U321" i="61"/>
  <c r="U278" i="61"/>
  <c r="U233" i="61"/>
  <c r="U190" i="61"/>
  <c r="U146" i="61"/>
  <c r="U104" i="61"/>
  <c r="U61" i="61"/>
  <c r="U18" i="61"/>
  <c r="R32" i="59"/>
  <c r="U324" i="61"/>
  <c r="U235" i="61"/>
  <c r="U106" i="61"/>
  <c r="U21" i="61"/>
  <c r="U225" i="61"/>
  <c r="U11" i="61"/>
  <c r="U177" i="61"/>
  <c r="R56" i="59"/>
  <c r="U209" i="61"/>
  <c r="U122" i="61"/>
  <c r="U37" i="61"/>
  <c r="R13" i="59"/>
  <c r="U161" i="61"/>
  <c r="R43" i="59"/>
  <c r="U112" i="61"/>
  <c r="L45" i="58"/>
  <c r="L29" i="58"/>
  <c r="L12" i="58"/>
  <c r="L48" i="58"/>
  <c r="L32" i="58"/>
  <c r="L15" i="58"/>
  <c r="D21" i="88"/>
  <c r="L39" i="58"/>
  <c r="L23" i="58"/>
  <c r="D27" i="88"/>
  <c r="L46" i="58"/>
  <c r="L30" i="58"/>
  <c r="L13" i="58"/>
  <c r="D11" i="88"/>
  <c r="D23" i="88"/>
  <c r="D15" i="88"/>
  <c r="D18" i="88"/>
  <c r="D12" i="88"/>
  <c r="U331" i="61"/>
  <c r="U299" i="61"/>
  <c r="U267" i="61"/>
  <c r="U232" i="61"/>
  <c r="U200" i="61"/>
  <c r="U168" i="61"/>
  <c r="U135" i="61"/>
  <c r="U103" i="61"/>
  <c r="U71" i="61"/>
  <c r="U39" i="61"/>
  <c r="U352" i="61"/>
  <c r="U309" i="61"/>
  <c r="U266" i="61"/>
  <c r="U221" i="61"/>
  <c r="U178" i="61"/>
  <c r="U134" i="61"/>
  <c r="U92" i="61"/>
  <c r="U49" i="61"/>
  <c r="R57" i="59"/>
  <c r="R22" i="59"/>
  <c r="U302" i="61"/>
  <c r="U333" i="61"/>
  <c r="U290" i="61"/>
  <c r="U246" i="61"/>
  <c r="U202" i="61"/>
  <c r="U158" i="61"/>
  <c r="U116" i="61"/>
  <c r="U73" i="61"/>
  <c r="U30" i="61"/>
  <c r="R42" i="59"/>
  <c r="U353" i="61"/>
  <c r="U310" i="61"/>
  <c r="U268" i="61"/>
  <c r="U222" i="61"/>
  <c r="U179" i="61"/>
  <c r="U136" i="61"/>
  <c r="U93" i="61"/>
  <c r="U50" i="61"/>
  <c r="R58" i="59"/>
  <c r="R23" i="59"/>
  <c r="U308" i="61"/>
  <c r="U193" i="61"/>
  <c r="U85" i="61"/>
  <c r="R51" i="59"/>
  <c r="U138" i="61"/>
  <c r="R60" i="59"/>
  <c r="U133" i="61"/>
  <c r="R21" i="59"/>
  <c r="U187" i="61"/>
  <c r="U101" i="61"/>
  <c r="U16" i="61"/>
  <c r="U247" i="61"/>
  <c r="U117" i="61"/>
  <c r="U241" i="61"/>
  <c r="U90" i="61"/>
  <c r="D38" i="88"/>
  <c r="L41" i="58"/>
  <c r="L25" i="58"/>
  <c r="D31" i="88"/>
  <c r="L44" i="58"/>
  <c r="L28" i="58"/>
  <c r="L11" i="58"/>
  <c r="D16" i="88"/>
  <c r="L35" i="58"/>
  <c r="L18" i="58"/>
  <c r="D19" i="88"/>
  <c r="L42" i="58"/>
  <c r="L26" i="58"/>
  <c r="D26" i="88"/>
  <c r="D28" i="88"/>
  <c r="D20" i="88"/>
  <c r="U354" i="61"/>
  <c r="U323" i="61"/>
  <c r="U291" i="61"/>
  <c r="U258" i="61"/>
  <c r="U224" i="61"/>
  <c r="U192" i="61"/>
  <c r="U159" i="61"/>
  <c r="U127" i="61"/>
  <c r="U95" i="61"/>
  <c r="U63" i="61"/>
  <c r="U31" i="61"/>
  <c r="U341" i="61"/>
  <c r="U298" i="61"/>
  <c r="U255" i="61"/>
  <c r="U210" i="61"/>
  <c r="U167" i="61"/>
  <c r="U124" i="61"/>
  <c r="U81" i="61"/>
  <c r="U38" i="61"/>
  <c r="R48" i="59"/>
  <c r="R14" i="59"/>
  <c r="U276" i="61"/>
  <c r="U322" i="61"/>
  <c r="U280" i="61"/>
  <c r="U234" i="61"/>
  <c r="U191" i="61"/>
  <c r="U148" i="61"/>
  <c r="U105" i="61"/>
  <c r="U62" i="61"/>
  <c r="U20" i="61"/>
  <c r="R33" i="59"/>
  <c r="U342" i="61"/>
  <c r="U300" i="61"/>
  <c r="U256" i="61"/>
  <c r="U211" i="61"/>
  <c r="U169" i="61"/>
  <c r="U125" i="61"/>
  <c r="U82" i="61"/>
  <c r="U40" i="61"/>
  <c r="R49" i="59"/>
  <c r="R15" i="59"/>
  <c r="U286" i="61"/>
  <c r="U171" i="61"/>
  <c r="U64" i="61"/>
  <c r="R34" i="59"/>
  <c r="U96" i="61"/>
  <c r="R25" i="59"/>
  <c r="U69" i="61"/>
  <c r="U253" i="61"/>
  <c r="U166" i="61"/>
  <c r="U80" i="61"/>
  <c r="R47" i="59"/>
  <c r="U203" i="61"/>
  <c r="U74" i="61"/>
  <c r="U198" i="61"/>
  <c r="U48" i="61"/>
  <c r="D37" i="88"/>
  <c r="L37" i="58"/>
  <c r="L21" i="58"/>
  <c r="D24" i="88"/>
  <c r="L40" i="58"/>
  <c r="L24" i="58"/>
  <c r="D42" i="88"/>
  <c r="L47" i="58"/>
  <c r="L31" i="58"/>
  <c r="L14" i="58"/>
  <c r="L38" i="58"/>
  <c r="L22" i="58"/>
  <c r="D3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630]}"/>
    <s v="{[Medida].[Medida].&amp;[2]}"/>
    <s v="{[Keren].[Keren].[All]}"/>
    <s v="{[Cheshbon KM].[Hie Peilut].[Chevra].&amp;[398]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<sst xmlns="http://schemas.openxmlformats.org/spreadsheetml/2006/main" count="9476" uniqueCount="2738">
  <si>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</si>
  <si>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</si>
  <si>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</si>
  <si>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</si>
  <si>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</si>
  <si>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</si>
  <si>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</si>
  <si>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</si>
  <si>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</si>
  <si>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</si>
  <si>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</si>
  <si>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</si>
  <si>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</si>
  <si>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</si>
  <si>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</si>
  <si>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</si>
  <si>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</si>
  <si>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</si>
  <si>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</si>
  <si>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</si>
  <si>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</si>
  <si>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</si>
  <si>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</si>
  <si>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</si>
  <si>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</si>
  <si>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</si>
  <si>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</si>
  <si>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</si>
  <si>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</si>
  <si>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</si>
  <si>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</si>
  <si>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</si>
  <si>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</si>
  <si>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</si>
  <si>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</si>
  <si>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</si>
  <si>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</si>
  <si>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</si>
  <si>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</si>
  <si>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</si>
  <si>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</si>
  <si>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</si>
  <si>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</si>
  <si>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</si>
  <si>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</si>
  <si>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</si>
  <si>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</si>
  <si>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</si>
  <si>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</si>
  <si>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</si>
  <si>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</si>
  <si>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</si>
  <si>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</si>
  <si>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</si>
  <si>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</si>
  <si>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</si>
  <si>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</si>
  <si>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</si>
  <si>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</si>
  <si>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</si>
  <si>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</si>
  <si>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</si>
  <si>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</si>
  <si>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</si>
  <si>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</si>
  <si>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</si>
  <si>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</si>
  <si>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</si>
  <si>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</si>
  <si>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</si>
  <si>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</si>
  <si>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</si>
  <si>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</si>
  <si>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</si>
  <si>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</si>
  <si>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</si>
  <si>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</si>
  <si>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</si>
  <si>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</si>
  <si>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</si>
  <si>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</si>
  <si>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</si>
  <si>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</si>
  <si>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</si>
  <si>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</si>
  <si>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</si>
  <si>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</si>
  <si>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</si>
  <si>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</si>
  <si>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</si>
  <si>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</si>
  <si>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</si>
  <si>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</si>
  <si>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</si>
  <si>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</si>
  <si>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</si>
  <si>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</si>
  <si>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</si>
  <si>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</si>
  <si>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</si>
  <si>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</si>
  <si>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</si>
  <si>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</si>
  <si>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</si>
  <si>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</si>
  <si>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</si>
  <si>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</si>
  <si>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</si>
  <si>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</si>
  <si>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</si>
  <si>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</si>
  <si>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</si>
  <si>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</si>
  <si>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</si>
  <si>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</si>
  <si>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</si>
  <si>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</si>
  <si>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</si>
  <si>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</si>
  <si>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</si>
  <si>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</si>
  <si>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</si>
  <si>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</si>
  <si>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</si>
  <si>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</si>
  <si>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</si>
  <si>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</si>
  <si>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</si>
  <si>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</si>
  <si>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</si>
  <si>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</si>
  <si>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</si>
  <si>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</si>
  <si>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</si>
  <si>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</si>
  <si>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</si>
  <si>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</si>
  <si>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</si>
  <si>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</si>
  <si>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</si>
  <si>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</si>
  <si>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</si>
  <si>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</si>
  <si>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</si>
  <si>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</si>
  <si>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</si>
  <si>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</si>
  <si>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</si>
  <si>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</si>
  <si>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</si>
  <si>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</si>
  <si>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</si>
  <si>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</si>
  <si>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</si>
  <si>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</si>
  <si>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</si>
  <si>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</si>
  <si>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</si>
  <si>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</si>
  <si>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</si>
  <si>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</si>
  <si>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</si>
  <si>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</si>
  <si>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</si>
  <si>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</si>
  <si>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</si>
  <si>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</si>
  <si>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</si>
  <si>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</si>
  <si>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</si>
  <si>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</si>
  <si>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</si>
  <si>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</si>
  <si>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</si>
  <si>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</si>
  <si>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</si>
  <si>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</si>
  <si>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</si>
  <si>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</si>
  <si>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</si>
  <si>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</si>
  <si>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</si>
  <si>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</si>
  <si>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</si>
  <si>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</si>
  <si>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</si>
  <si>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</si>
  <si>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</si>
  <si>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</si>
  <si>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</si>
  <si>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</si>
  <si>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</si>
  <si>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</si>
  <si>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</si>
  <si>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</si>
  <si>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</si>
  <si>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</si>
  <si>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</si>
  <si>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</si>
  <si>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</si>
  <si>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</si>
  <si>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</si>
  <si>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</si>
  <si>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</si>
  <si>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</si>
  <si>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</si>
  <si>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</si>
  <si>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</si>
  <si>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</si>
  <si>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</si>
  <si>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</si>
  <si>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</si>
  <si>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</si>
  <si>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</si>
  <si>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</si>
  <si>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</si>
  <si>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</si>
  <si>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</si>
  <si>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</si>
  <si>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</si>
  <si>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</si>
  <si>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</si>
  <si>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</si>
  <si>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</si>
  <si>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</si>
  <si>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</si>
  <si>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</si>
  <si>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</si>
  <si>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</si>
  <si>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</si>
  <si>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</si>
  <si>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</si>
  <si>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</si>
  <si>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</si>
  <si>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</si>
  <si>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</si>
  <si>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</si>
  <si>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</si>
  <si>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</si>
  <si>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</si>
  <si>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</si>
  <si>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</si>
  <si>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</si>
  <si>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</si>
  <si>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</si>
  <si>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</si>
  <si>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</si>
  <si>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</si>
  <si>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</si>
  <si>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</si>
  <si>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</si>
  <si>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</si>
  <si>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</si>
  <si>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</si>
  <si>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</si>
  <si>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</si>
  <si>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</si>
  <si>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</si>
  <si>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</si>
  <si>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</si>
  <si>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</si>
  <si>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</si>
  <si>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</si>
  <si>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</si>
  <si>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</si>
  <si>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</si>
  <si>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</si>
  <si>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</si>
  <si>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</si>
  <si>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</si>
  <si>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</si>
  <si>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</si>
  <si>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</si>
  <si>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</si>
  <si>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</si>
  <si>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</si>
  <si>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</si>
  <si>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</si>
  <si>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</si>
  <si>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</si>
  <si>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</si>
  <si>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</si>
  <si>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</si>
  <si>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</si>
  <si>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</si>
  <si>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</si>
  <si>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</si>
  <si>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</si>
  <si>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</si>
  <si>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</si>
  <si>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</si>
  <si>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</si>
  <si>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</si>
  <si>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</si>
  <si>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</si>
  <si>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</si>
  <si>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</si>
  <si>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</si>
  <si>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</si>
  <si>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</si>
  <si>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</si>
  <si>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</si>
  <si>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</si>
  <si>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</si>
  <si>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</si>
  <si>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</si>
  <si>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</si>
  <si>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</si>
  <si>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</si>
  <si>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</si>
  <si>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</si>
  <si>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</si>
  <si>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</si>
  <si>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</si>
  <si>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</si>
  <si>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</si>
  <si>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</si>
  <si>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</si>
  <si>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</si>
  <si>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</si>
  <si>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</si>
  <si>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</si>
  <si>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</si>
  <si>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</si>
  <si>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</si>
  <si>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</si>
  <si>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</si>
  <si>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</si>
  <si>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</si>
  <si>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</si>
  <si>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</si>
  <si>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</si>
  <si>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</si>
  <si>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</si>
  <si>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</si>
  <si>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</si>
  <si>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</si>
  <si>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</si>
  <si>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</si>
  <si>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</si>
  <si>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</si>
  <si>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</si>
  <si>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</si>
  <si>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</si>
  <si>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</si>
  <si>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</si>
  <si>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</si>
  <si>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</si>
  <si>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</si>
  <si>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</si>
  <si>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</si>
  <si>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</si>
  <si>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</si>
  <si>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</si>
  <si>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</si>
  <si>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</si>
  <si>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</si>
  <si>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</si>
  <si>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</si>
  <si>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</si>
  <si>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</si>
  <si>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</si>
  <si>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</si>
  <si>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</si>
  <si>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</si>
  <si>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</si>
  <si>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</si>
  <si>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</si>
  <si>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</si>
  <si>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</si>
  <si>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</si>
  <si>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</si>
  <si>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</si>
  <si>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</si>
  <si>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</si>
  <si>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</si>
  <si>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</si>
  <si>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</si>
  <si>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</si>
  <si>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</si>
  <si>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</si>
  <si>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</si>
  <si>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</si>
  <si>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</si>
  <si>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</si>
  <si>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</si>
  <si>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</si>
  <si>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</si>
  <si>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</si>
  <si>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</si>
  <si>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</si>
  <si>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</si>
  <si>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</si>
  <si>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</si>
  <si>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</si>
  <si>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</si>
  <si>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</si>
  <si>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</si>
  <si>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</si>
  <si>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</si>
  <si>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</si>
  <si>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</si>
  <si>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</si>
  <si>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</si>
  <si>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</si>
  <si>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</si>
  <si>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</si>
  <si>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</si>
  <si>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</si>
  <si>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</si>
  <si>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</si>
  <si>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</si>
  <si>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</si>
  <si>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</si>
  <si>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</si>
  <si>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</si>
  <si>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</si>
  <si>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</si>
  <si>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</si>
  <si>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</si>
  <si>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</si>
  <si>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</si>
  <si>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</si>
  <si>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</si>
  <si>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</si>
  <si>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</si>
  <si>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</si>
  <si>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</si>
  <si>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</si>
  <si>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</si>
  <si>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</si>
  <si>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</si>
  <si>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</si>
  <si>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</si>
  <si>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</si>
  <si>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</si>
  <si>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</si>
  <si>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</si>
  <si>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</si>
  <si>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</si>
  <si>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</si>
  <si>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</si>
  <si>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</si>
  <si>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</si>
  <si>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</si>
  <si>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</si>
  <si>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</si>
  <si>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</si>
  <si>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</si>
  <si>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</si>
  <si>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</si>
  <si>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</si>
  <si>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</si>
  <si>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</si>
  <si>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</si>
  <si>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</si>
  <si>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</si>
  <si>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</si>
  <si>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</si>
  <si>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</si>
  <si>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</si>
  <si>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</si>
  <si>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</si>
  <si>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</si>
  <si>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</si>
  <si>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</si>
  <si>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</si>
  <si>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</si>
  <si>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</si>
  <si>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</si>
  <si>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</si>
  <si>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</si>
  <si>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</si>
  <si>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</si>
  <si>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</si>
  <si>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</si>
  <si>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</si>
  <si>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</si>
  <si>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</si>
  <si>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</si>
  <si>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</si>
  <si>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</si>
  <si>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</si>
  <si>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</si>
  <si>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</si>
  <si>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</si>
  <si>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</si>
  <si>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</si>
  <si>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</si>
  <si>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</si>
  <si>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</si>
  <si>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</si>
  <si>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</si>
  <si>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</si>
  <si>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</si>
  <si>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</si>
  <si>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</si>
  <si>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</si>
  <si>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</si>
  <si>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</si>
  <si>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</si>
  <si>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</si>
  <si>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</si>
  <si>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</si>
  <si>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</si>
  <si>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</si>
  <si>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</si>
  <si>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</si>
  <si>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</si>
  <si>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</si>
  <si>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</si>
  <si>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</si>
  <si>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</si>
  <si>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</si>
  <si>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</si>
  <si>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</si>
  <si>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</si>
  <si>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</si>
  <si>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</si>
  <si>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</si>
  <si>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</si>
  <si>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</si>
  <si>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</si>
  <si>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</si>
  <si>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</si>
  <si>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</si>
  <si>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</si>
  <si>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</si>
  <si>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</si>
  <si>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</si>
  <si>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</si>
  <si>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</si>
  <si>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</si>
  <si>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</si>
  <si>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</si>
  <si>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</si>
  <si>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</si>
  <si>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</si>
  <si>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</si>
  <si>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</si>
  <si>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</si>
  <si>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</si>
  <si>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</si>
  <si>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</si>
  <si>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</si>
  <si>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</si>
  <si>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</si>
  <si>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</si>
  <si>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</si>
  <si>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</si>
  <si>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</si>
  <si>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</si>
  <si>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</si>
  <si>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</si>
  <si>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</si>
  <si>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</si>
  <si>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</si>
  <si>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</si>
  <si>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</si>
  <si>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</si>
  <si>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</si>
  <si>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</si>
  <si>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</si>
  <si>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</si>
  <si>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</si>
  <si>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</si>
  <si>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</si>
  <si>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</si>
  <si>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</si>
  <si>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</si>
  <si>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</si>
  <si>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</si>
  <si>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</si>
  <si>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</si>
  <si>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</si>
  <si>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</si>
  <si>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</si>
  <si>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</si>
  <si>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</si>
  <si>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</si>
  <si>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</si>
  <si>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</si>
  <si>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</si>
  <si>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</si>
  <si>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</si>
  <si>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</si>
  <si>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</si>
  <si>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</si>
  <si>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</si>
  <si>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</si>
  <si>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</si>
  <si>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</si>
  <si>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</si>
  <si>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</si>
  <si>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</si>
  <si>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</si>
  <si>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</si>
  <si>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</si>
  <si>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</si>
  <si>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</si>
  <si>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</si>
  <si>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</si>
  <si>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</si>
  <si>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</si>
  <si>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</si>
  <si>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</si>
  <si>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</si>
  <si>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</si>
  <si>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</si>
  <si>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</si>
  <si>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</si>
  <si>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</si>
  <si>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</si>
  <si>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</si>
  <si>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</si>
  <si>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</si>
  <si>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</si>
  <si>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</si>
  <si>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</si>
  <si>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</si>
  <si>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</si>
  <si>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</si>
  <si>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</si>
  <si>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</si>
  <si>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</si>
  <si>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</si>
  <si>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</si>
  <si>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</si>
  <si>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</si>
  <si>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</si>
  <si>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</si>
  <si>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</si>
  <si>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</si>
  <si>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</si>
  <si>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</si>
  <si>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</si>
  <si>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</si>
  <si>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</si>
  <si>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</si>
  <si>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</si>
  <si>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</si>
  <si>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</si>
  <si>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</si>
  <si>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</si>
  <si>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</si>
  <si>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</si>
  <si>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</si>
  <si>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</si>
  <si>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</si>
  <si>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</si>
  <si>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</si>
  <si>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</si>
  <si>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</si>
  <si>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</si>
  <si>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</si>
  <si>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</si>
  <si>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</si>
  <si>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</si>
  <si>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</si>
  <si>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</si>
  <si>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</si>
  <si>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</si>
  <si>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</si>
  <si>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</si>
  <si>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</si>
  <si>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</si>
  <si>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</si>
  <si>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</si>
  <si>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</si>
  <si>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</si>
  <si>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</si>
  <si>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</si>
  <si>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</si>
  <si>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</si>
  <si>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</si>
  <si>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</si>
  <si>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</si>
  <si>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</si>
  <si>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</si>
  <si>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</si>
  <si>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</si>
  <si>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</si>
  <si>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</si>
  <si>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</si>
  <si>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</si>
  <si>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</si>
  <si>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</si>
  <si>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</si>
  <si>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</si>
  <si>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</si>
  <si>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</si>
  <si>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</si>
  <si>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</si>
  <si>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</si>
  <si>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</si>
  <si>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</si>
  <si>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</si>
  <si>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</si>
  <si>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</si>
  <si>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</si>
  <si>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</si>
  <si>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</si>
  <si>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</si>
  <si>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</si>
  <si>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</si>
  <si>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</si>
  <si>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</si>
  <si>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</si>
  <si>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</si>
  <si>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</si>
  <si>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</si>
  <si>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</si>
  <si>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</si>
  <si>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</si>
  <si>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</si>
  <si>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</si>
  <si>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</si>
  <si>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</si>
  <si>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</si>
  <si>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</si>
  <si>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</si>
  <si>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</si>
  <si>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</si>
  <si>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</si>
  <si>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</si>
  <si>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</si>
  <si>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</si>
  <si>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</si>
  <si>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</si>
  <si>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</si>
  <si>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</si>
  <si>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</si>
  <si>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</si>
  <si>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</si>
  <si>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</si>
  <si>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</si>
  <si>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</si>
  <si>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</si>
  <si>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</si>
  <si>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</si>
  <si>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</si>
  <si>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</si>
  <si>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</si>
  <si>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</si>
  <si>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</si>
  <si>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</si>
  <si>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</si>
  <si>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</si>
  <si>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</si>
  <si>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</si>
  <si>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</si>
  <si>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</si>
  <si>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</si>
  <si>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</si>
  <si>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</si>
  <si>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</si>
  <si>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</si>
  <si>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</si>
  <si>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</si>
  <si>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</si>
  <si>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</si>
  <si>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</si>
  <si>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</si>
  <si>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</si>
  <si>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</si>
  <si>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</si>
  <si>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</si>
  <si>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</si>
  <si>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</si>
  <si>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</si>
  <si>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</si>
  <si>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</si>
  <si>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</si>
  <si>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</si>
  <si>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</si>
  <si>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</si>
  <si>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</si>
  <si>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</si>
  <si>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</si>
  <si>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</si>
  <si>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</si>
  <si>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</si>
  <si>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</si>
  <si>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</si>
  <si>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</si>
  <si>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</si>
  <si>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</si>
  <si>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</si>
  <si>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</si>
  <si>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</si>
  <si>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</si>
  <si>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</si>
  <si>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</si>
  <si>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</si>
  <si>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</si>
  <si>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</si>
  <si>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</si>
  <si>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</si>
  <si>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</si>
  <si>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</si>
  <si>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</si>
  <si>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</si>
  <si>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</si>
  <si>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</si>
  <si>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</si>
  <si>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</si>
  <si>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</si>
  <si>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</si>
  <si>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</si>
  <si>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</si>
  <si>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</si>
  <si>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</si>
  <si>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</si>
  <si>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</si>
  <si>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</si>
  <si>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</si>
  <si>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</si>
  <si>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</si>
  <si>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</si>
  <si>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</si>
  <si>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</si>
  <si>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</si>
  <si>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</si>
  <si>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</si>
  <si>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</si>
  <si>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</si>
  <si>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</si>
  <si>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</si>
  <si>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</si>
  <si>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</si>
  <si>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</si>
  <si>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</si>
  <si>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</si>
  <si>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</si>
  <si>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</si>
  <si>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</si>
  <si>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</si>
  <si>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</si>
  <si>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</si>
  <si>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</si>
  <si>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</si>
  <si>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</si>
  <si>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</si>
  <si>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</si>
  <si>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</si>
  <si>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</si>
  <si>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</si>
  <si>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</si>
  <si>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</si>
  <si>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</si>
  <si>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</si>
  <si>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</si>
  <si>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</si>
  <si>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</si>
  <si>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</si>
  <si>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</si>
  <si>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</si>
  <si>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</si>
  <si>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</si>
  <si>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</si>
  <si>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</si>
  <si>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</si>
  <si>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</si>
  <si>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</si>
  <si>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</si>
  <si>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</si>
  <si>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</si>
  <si>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</si>
  <si>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</si>
  <si>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</si>
  <si>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</si>
  <si>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</si>
  <si>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</si>
  <si>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</si>
  <si>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</si>
  <si>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</si>
  <si>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</si>
  <si>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</si>
  <si>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</si>
  <si>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</si>
  <si>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</si>
  <si>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</si>
  <si>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</si>
  <si>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</si>
  <si>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</si>
  <si>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</si>
  <si>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</si>
  <si>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</si>
  <si>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</si>
  <si>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</si>
  <si>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</si>
  <si>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</si>
  <si>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</si>
  <si>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</si>
  <si>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</si>
  <si>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</si>
  <si>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</si>
  <si>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</si>
  <si>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</si>
  <si>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</si>
  <si>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</si>
  <si>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</si>
  <si>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</si>
  <si>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</si>
  <si>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</si>
  <si>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</si>
  <si>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</si>
  <si>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</si>
  <si>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</si>
  <si>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</si>
  <si>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</si>
  <si>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</si>
  <si>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</si>
  <si>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</si>
  <si>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</si>
  <si>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</si>
  <si>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</si>
  <si>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</si>
  <si>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</si>
  <si>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</si>
  <si>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</si>
  <si>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</si>
  <si>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</si>
  <si>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</si>
  <si>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</si>
  <si>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</si>
  <si>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</si>
  <si>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</si>
  <si>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</si>
  <si>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</si>
  <si>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</si>
  <si>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</si>
  <si>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</si>
  <si>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</si>
  <si>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</si>
  <si>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</si>
  <si>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</si>
  <si>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</si>
  <si>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</si>
  <si>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</si>
  <si>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</si>
  <si>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</si>
  <si>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</si>
  <si>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</si>
  <si>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</si>
  <si>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</si>
  <si>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</si>
  <si>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</si>
  <si>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</si>
  <si>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</si>
  <si>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</si>
  <si>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</si>
  <si>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</si>
  <si>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</si>
  <si>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</si>
  <si>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</si>
  <si>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</si>
  <si>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</si>
  <si>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</si>
  <si>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</si>
  <si>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</si>
  <si>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</si>
  <si>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</si>
  <si>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</si>
  <si>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</si>
  <si>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</si>
  <si>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</si>
  <si>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</si>
  <si>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</si>
  <si>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</si>
  <si>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</si>
  <si>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</si>
  <si>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</si>
  <si>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</si>
  <si>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</si>
  <si>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</si>
  <si>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</si>
  <si>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</si>
  <si>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</si>
  <si>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</si>
  <si>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</si>
  <si>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</si>
  <si>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</si>
  <si>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</si>
  <si>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</si>
  <si>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</si>
  <si>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</si>
  <si>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</si>
  <si>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</si>
  <si>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</si>
  <si>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</si>
  <si>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</si>
  <si>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</si>
  <si>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</si>
  <si>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</si>
  <si>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</si>
  <si>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</si>
  <si>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</si>
  <si>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</si>
  <si>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</si>
  <si>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</si>
  <si>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</si>
  <si>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</si>
  <si>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</si>
  <si>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</si>
  <si>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</si>
  <si>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</si>
  <si>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</si>
  <si>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</si>
  <si>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</si>
  <si>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</si>
  <si>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</si>
  <si>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</si>
  <si>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</si>
  <si>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</si>
  <si>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</si>
  <si>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</si>
  <si>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</si>
  <si>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</si>
  <si>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</si>
  <si>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</si>
  <si>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</si>
  <si>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</si>
  <si>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</si>
  <si>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</si>
  <si>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</si>
  <si>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</si>
  <si>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</si>
  <si>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</si>
  <si>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</si>
  <si>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</si>
  <si>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</si>
  <si>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</si>
  <si>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</si>
  <si>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</si>
  <si>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</si>
  <si>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</si>
  <si>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</si>
  <si>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</si>
  <si>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</si>
  <si>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</si>
  <si>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</si>
  <si>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</si>
  <si>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</si>
  <si>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</si>
  <si>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</si>
  <si>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</si>
  <si>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</si>
  <si>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</si>
  <si>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</si>
  <si>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</si>
  <si>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</si>
  <si>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</si>
  <si>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</si>
  <si>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</si>
  <si>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</si>
  <si>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</si>
  <si>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</si>
  <si>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</si>
  <si>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</si>
  <si>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</si>
  <si>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</si>
  <si>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</si>
  <si>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</si>
  <si>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</si>
  <si>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</si>
  <si>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</si>
  <si>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</si>
  <si>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</si>
  <si>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</si>
  <si>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</si>
  <si>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</si>
  <si>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</si>
  <si>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</si>
  <si>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</si>
  <si>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</si>
  <si>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</si>
  <si>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</si>
  <si>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</si>
  <si>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</si>
  <si>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</si>
  <si>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</si>
  <si>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</si>
  <si>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</si>
  <si>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</si>
  <si>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</si>
  <si>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</si>
  <si>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</si>
  <si>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</si>
  <si>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</si>
  <si>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</si>
  <si>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</si>
  <si>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</si>
  <si>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</si>
  <si>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</si>
  <si>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</si>
  <si>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</si>
  <si>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</si>
  <si>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</si>
  <si>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</si>
  <si>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</si>
  <si>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</si>
  <si>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</si>
  <si>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</si>
  <si>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</si>
  <si>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</si>
  <si>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</si>
  <si>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</si>
  <si>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</si>
  <si>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</si>
  <si>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</si>
  <si>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</si>
  <si>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</si>
  <si>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</si>
  <si>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</si>
  <si>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</si>
  <si>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</si>
  <si>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</si>
  <si>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</si>
  <si>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</si>
  <si>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</si>
  <si>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</si>
  <si>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</si>
  <si>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</si>
  <si>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</si>
  <si>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</si>
  <si>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</si>
  <si>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</si>
  <si>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</si>
  <si>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</si>
  <si>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</si>
  <si>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</si>
  <si>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</si>
  <si>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</si>
  <si>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</si>
  <si>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</si>
  <si>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</si>
  <si>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</si>
  <si>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</si>
  <si>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</si>
  <si>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</si>
  <si>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</si>
  <si>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</si>
  <si>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</si>
  <si>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</si>
  <si>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</si>
  <si>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</si>
  <si>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</si>
  <si>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</si>
  <si>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</si>
  <si>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</si>
  <si>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</si>
  <si>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</si>
  <si>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</si>
  <si>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</si>
  <si>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</si>
  <si>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</si>
  <si>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</si>
  <si>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</si>
  <si>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</si>
  <si>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</si>
  <si>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</si>
  <si>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</si>
  <si>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</si>
  <si>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</si>
  <si>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</si>
  <si>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</si>
  <si>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</si>
  <si>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</si>
  <si>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</si>
  <si>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</si>
  <si>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</si>
  <si>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</si>
  <si>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</si>
  <si>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</si>
  <si>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</si>
  <si>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</si>
  <si>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</si>
  <si>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</si>
  <si>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</si>
  <si>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</si>
  <si>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</si>
  <si>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</si>
  <si>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</si>
  <si>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</si>
  <si>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</si>
  <si>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</si>
  <si>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</si>
  <si>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</si>
  <si>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</si>
  <si>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</si>
  <si>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</si>
  <si>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</si>
  <si>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</si>
  <si>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</si>
  <si>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</si>
  <si>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</si>
  <si>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</si>
  <si>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</si>
  <si>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</si>
  <si>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</si>
  <si>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</si>
  <si>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</si>
  <si>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</si>
  <si>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</si>
  <si>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</si>
  <si>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</si>
  <si>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</si>
  <si>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</si>
  <si>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</si>
  <si>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</si>
  <si>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</si>
  <si>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</si>
  <si>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</si>
  <si>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</si>
  <si>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</si>
  <si>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</si>
  <si>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</si>
  <si>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</si>
  <si>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</si>
  <si>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</si>
  <si>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</si>
  <si>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</si>
  <si>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</si>
  <si>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</si>
  <si>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</si>
  <si>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</si>
  <si>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</si>
  <si>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</si>
  <si>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</si>
  <si>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</si>
  <si>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</si>
  <si>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</si>
  <si>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</si>
  <si>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</si>
  <si>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</si>
  <si>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</si>
  <si>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</si>
  <si>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</si>
  <si>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</si>
  <si>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</si>
  <si>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</si>
  <si>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</si>
  <si>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</si>
  <si>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</si>
  <si>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</si>
  <si>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</si>
  <si>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</si>
  <si>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</si>
  <si>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</si>
  <si>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</si>
  <si>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</si>
  <si>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</si>
  <si>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</si>
  <si>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</si>
  <si>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</si>
  <si>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</si>
  <si>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</si>
  <si>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</si>
  <si>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</si>
  <si>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</si>
  <si>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</si>
  <si>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</si>
  <si>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</si>
  <si>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</si>
  <si>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</si>
  <si>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</si>
  <si>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</si>
  <si>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</si>
  <si>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</si>
  <si>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</si>
  <si>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</si>
  <si>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</si>
  <si>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</si>
  <si>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</si>
  <si>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</si>
  <si>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</si>
  <si>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</si>
  <si>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</si>
  <si>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</si>
  <si>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</si>
  <si>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</si>
  <si>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</si>
  <si>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</si>
  <si>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</si>
  <si>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</si>
  <si>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</si>
  <si>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</si>
  <si>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</si>
  <si>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</si>
  <si>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</si>
  <si>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</si>
  <si>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</si>
  <si>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</si>
  <si>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</si>
  <si>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</si>
  <si>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</si>
  <si>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</si>
  <si>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</si>
  <si>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</si>
  <si>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</si>
  <si>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</si>
  <si>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</si>
  <si>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</si>
  <si>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</si>
  <si>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</si>
  <si>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</si>
  <si>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</si>
  <si>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</si>
  <si>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</si>
  <si>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</si>
  <si>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</si>
  <si>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</si>
  <si>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</si>
  <si>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</si>
  <si>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</si>
  <si>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</si>
  <si>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</si>
  <si>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</si>
  <si>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</si>
  <si>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</si>
  <si>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</si>
  <si>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</si>
  <si>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</si>
  <si>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</si>
  <si>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</si>
  <si>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</si>
  <si>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</si>
  <si>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</si>
  <si>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</si>
  <si>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</si>
  <si>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</si>
  <si>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</si>
  <si>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</si>
  <si>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</si>
  <si>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</si>
  <si>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</si>
  <si>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</si>
  <si>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</si>
  <si>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</si>
  <si>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</si>
  <si>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</si>
  <si>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</si>
  <si>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</si>
  <si>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</si>
  <si>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</si>
  <si>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</si>
  <si>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</si>
  <si>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</si>
  <si>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</si>
  <si>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</si>
  <si>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</si>
  <si>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</si>
  <si>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</si>
  <si>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</si>
  <si>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</si>
  <si>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</si>
  <si>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</si>
  <si>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</si>
  <si>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</si>
  <si>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</si>
  <si>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</si>
  <si>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</si>
  <si>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</si>
  <si>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</si>
  <si>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</si>
  <si>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</si>
  <si>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</si>
  <si>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</si>
  <si>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</si>
  <si>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</si>
  <si>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</si>
  <si>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</si>
  <si>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</si>
  <si>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</si>
  <si>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</si>
  <si>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</si>
  <si>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</si>
  <si>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</si>
  <si>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</si>
  <si>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</si>
  <si>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</si>
  <si>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</si>
  <si>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</si>
  <si>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</si>
  <si>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</si>
  <si>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</si>
  <si>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</si>
  <si>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</si>
  <si>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</si>
  <si>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</si>
  <si>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</si>
  <si>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</si>
  <si>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</si>
  <si>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</si>
  <si>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</si>
  <si>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</si>
  <si>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</si>
  <si>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</si>
  <si>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</si>
  <si>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</si>
  <si>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</si>
  <si>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</si>
  <si>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</si>
  <si>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</si>
  <si>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</si>
  <si>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</si>
  <si>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</si>
  <si>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</si>
  <si>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</si>
  <si>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</si>
  <si>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</si>
  <si>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</si>
  <si>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</si>
  <si>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</si>
  <si>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</si>
  <si>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</si>
  <si>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</si>
  <si>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</si>
  <si>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</si>
  <si>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</si>
  <si>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</si>
  <si>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</si>
  <si>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</si>
  <si>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</si>
  <si>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</si>
  <si>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</si>
  <si>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</si>
  <si>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</si>
  <si>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</si>
  <si>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</si>
  <si>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</si>
  <si>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</si>
  <si>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</si>
  <si>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</si>
  <si>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</si>
  <si>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</si>
  <si>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</si>
  <si>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</si>
  <si>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</si>
  <si>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</si>
  <si>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</si>
  <si>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</si>
  <si>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</si>
  <si>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</si>
  <si>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</si>
  <si>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</si>
  <si>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</si>
  <si>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</si>
  <si>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</si>
  <si>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</si>
  <si>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</si>
  <si>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</si>
  <si>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</si>
  <si>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</si>
  <si>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</si>
  <si>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</si>
  <si>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</si>
  <si>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</si>
  <si>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</si>
  <si>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</si>
  <si>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</si>
  <si>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</si>
  <si>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</si>
  <si>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</si>
  <si>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</si>
  <si>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</si>
  <si>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</si>
  <si>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</si>
  <si>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</si>
  <si>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</si>
  <si>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</si>
  <si>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</si>
  <si>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</si>
  <si>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</si>
  <si>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</si>
  <si>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</si>
  <si>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</si>
  <si>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</si>
  <si>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</si>
  <si>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</si>
  <si>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</si>
  <si>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</si>
  <si>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</si>
  <si>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</si>
  <si>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</si>
  <si>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</si>
  <si>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</si>
  <si>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</si>
  <si>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</si>
  <si>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</si>
  <si>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</si>
  <si>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</si>
  <si>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</si>
  <si>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</si>
  <si>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</si>
  <si>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</si>
  <si>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</si>
  <si>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</si>
  <si>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</si>
  <si>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</si>
  <si>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</si>
  <si>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</si>
  <si>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</si>
  <si>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</si>
  <si>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</si>
  <si>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</si>
  <si>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</si>
  <si>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</si>
  <si>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</si>
  <si>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</si>
  <si>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</si>
  <si>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</si>
  <si>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</si>
  <si>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</si>
  <si>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</si>
  <si>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</si>
  <si>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</si>
  <si>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</si>
  <si>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</si>
  <si>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</si>
  <si>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</si>
  <si>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</si>
  <si>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</si>
  <si>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</si>
  <si>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</si>
  <si>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</si>
  <si>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</si>
  <si>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</si>
  <si>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</si>
  <si>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</si>
  <si>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</si>
  <si>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</si>
  <si>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</si>
  <si>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</si>
  <si>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</si>
  <si>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</si>
  <si>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</si>
  <si>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</si>
  <si>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</si>
  <si>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</si>
  <si>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</si>
  <si>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</si>
  <si>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</si>
  <si>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</si>
  <si>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</si>
  <si>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</si>
  <si>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</si>
  <si>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</si>
  <si>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</si>
  <si>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</si>
  <si>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</si>
  <si>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</si>
  <si>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</si>
  <si>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</si>
  <si>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</si>
  <si>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</si>
  <si>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</si>
  <si>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</si>
  <si>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</si>
  <si>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</si>
  <si>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</si>
  <si>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</si>
  <si>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</si>
  <si>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</si>
  <si>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</si>
  <si>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</si>
  <si>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</si>
  <si>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</si>
  <si>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</si>
  <si>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</si>
  <si>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</si>
  <si>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</si>
  <si>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</si>
  <si>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</si>
  <si>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</si>
  <si>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</si>
  <si>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</si>
  <si>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</si>
  <si>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</si>
  <si>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</si>
  <si>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</si>
  <si>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</si>
  <si>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</si>
  <si>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</si>
  <si>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</si>
  <si>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</si>
  <si>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</si>
  <si>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</si>
  <si>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</si>
  <si>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</si>
  <si>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</si>
  <si>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</si>
  <si>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</si>
  <si>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</si>
  <si>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</si>
  <si>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</si>
  <si>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</si>
  <si>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</si>
  <si>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</si>
  <si>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</si>
  <si>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</si>
  <si>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</si>
  <si>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</si>
  <si>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</si>
  <si>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</si>
  <si>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</si>
  <si>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</si>
  <si>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</si>
  <si>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</si>
  <si>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</si>
  <si>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</si>
  <si>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</si>
  <si>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</si>
  <si>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</si>
  <si>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</si>
  <si>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</si>
  <si>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</si>
  <si>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</si>
  <si>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</si>
  <si>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</si>
  <si>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</si>
  <si>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</si>
  <si>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</si>
  <si>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</si>
  <si>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</si>
  <si>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</si>
  <si>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</si>
  <si>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</si>
  <si>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</si>
  <si>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</si>
  <si>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</si>
  <si>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</si>
  <si>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</si>
  <si>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</si>
  <si>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</si>
  <si>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</si>
  <si>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</si>
  <si>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</si>
  <si>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</si>
  <si>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</si>
  <si>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</si>
  <si>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</si>
  <si>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</si>
  <si>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</si>
  <si>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</si>
  <si>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</si>
  <si>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</si>
  <si>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</si>
  <si>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</si>
  <si>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</si>
  <si>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</si>
  <si>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</si>
  <si>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</si>
  <si>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</si>
  <si>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</si>
  <si>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</si>
  <si>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</si>
  <si>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</si>
  <si>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</si>
  <si>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</si>
  <si>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</si>
  <si>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</si>
  <si>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</si>
  <si>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</si>
  <si>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</si>
  <si>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</si>
  <si>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</si>
  <si>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</si>
  <si>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</si>
  <si>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</si>
  <si>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</si>
  <si>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</si>
  <si>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</si>
  <si>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</si>
  <si>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</si>
  <si>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</si>
  <si>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</si>
  <si>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</si>
  <si>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</si>
  <si>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</si>
  <si>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</si>
  <si>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</si>
  <si>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</si>
  <si>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</si>
  <si>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</si>
  <si>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</si>
  <si>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</si>
  <si>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</si>
  <si>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</si>
  <si>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</si>
  <si>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</si>
  <si>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</si>
  <si>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</si>
  <si>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</si>
  <si>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</si>
  <si>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</si>
  <si>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</si>
  <si>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</si>
  <si>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</si>
  <si>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</si>
  <si>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</si>
  <si>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</si>
  <si>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</si>
  <si>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</si>
  <si>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</si>
  <si>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</si>
  <si>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</si>
  <si>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</si>
  <si>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</si>
  <si>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</si>
  <si>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</si>
  <si>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</si>
  <si>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</si>
  <si>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</si>
  <si>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</si>
  <si>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</si>
  <si>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</si>
  <si>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</si>
  <si>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</si>
  <si>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</si>
  <si>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</si>
  <si>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</si>
  <si>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</si>
  <si>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</si>
  <si>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</si>
  <si>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</si>
  <si>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</si>
  <si>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</si>
  <si>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</si>
  <si>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</si>
  <si>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</si>
  <si>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</si>
  <si>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</si>
  <si>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</si>
  <si>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</si>
  <si>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</si>
  <si>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</si>
  <si>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</si>
  <si>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</si>
  <si>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</si>
  <si>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</si>
  <si>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</si>
  <si>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</si>
  <si>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</si>
  <si>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</si>
  <si>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</si>
  <si>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</si>
  <si>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</si>
  <si>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</si>
  <si>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</si>
  <si>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</si>
  <si>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</si>
  <si>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</si>
  <si>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</si>
  <si>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</si>
  <si>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</si>
  <si>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</si>
  <si>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</si>
  <si>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</si>
  <si>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</si>
  <si>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</si>
  <si>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</si>
  <si>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</si>
  <si>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</si>
  <si>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</si>
  <si>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</si>
  <si>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</si>
  <si>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</si>
  <si>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</si>
  <si>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</si>
  <si>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</si>
  <si>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</si>
  <si>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</si>
  <si>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</si>
  <si>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</si>
  <si>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</si>
  <si>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</si>
  <si>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</si>
  <si>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</si>
  <si>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</si>
  <si>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</si>
  <si>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</si>
  <si>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</si>
  <si>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</si>
  <si>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</si>
  <si>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</si>
  <si>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</si>
  <si>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</si>
  <si>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</si>
  <si>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</si>
  <si>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</si>
  <si>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</si>
  <si>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</si>
  <si>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</si>
  <si>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</si>
  <si>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</si>
  <si>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</si>
  <si>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</si>
  <si>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</si>
  <si>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</si>
  <si>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</si>
  <si>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</si>
  <si>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</si>
  <si>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</si>
  <si>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</si>
  <si>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</si>
  <si>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</si>
  <si>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</si>
  <si>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</si>
  <si>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</si>
  <si>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</si>
  <si>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</si>
  <si>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</si>
  <si>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</si>
  <si>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</si>
  <si>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</si>
  <si>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</si>
  <si>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</si>
  <si>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</si>
  <si>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</si>
  <si>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</si>
  <si>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</si>
  <si>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</si>
  <si>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</si>
  <si>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</si>
  <si>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</si>
  <si>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</si>
  <si>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</si>
  <si>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</si>
  <si>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</si>
  <si>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</si>
  <si>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</si>
  <si>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</si>
  <si>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</si>
  <si>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</si>
  <si>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</si>
  <si>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</si>
  <si>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</si>
  <si>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</si>
  <si>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</si>
  <si>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</si>
  <si>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</si>
  <si>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</si>
  <si>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</si>
  <si>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</si>
  <si>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</si>
  <si>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</si>
  <si>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</si>
  <si>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</si>
  <si>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</si>
  <si>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</si>
  <si>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</si>
  <si>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</si>
  <si>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</si>
  <si>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</si>
  <si>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</si>
  <si>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</si>
  <si>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</si>
  <si>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</si>
  <si>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</si>
  <si>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</si>
  <si>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</si>
  <si>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</si>
  <si>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</si>
  <si>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</si>
  <si>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</si>
  <si>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</si>
  <si>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</si>
  <si>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</si>
  <si>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</si>
  <si>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</si>
  <si>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</si>
  <si>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</si>
  <si>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</si>
  <si>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</si>
  <si>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</si>
  <si>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</si>
  <si>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</si>
  <si>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</si>
  <si>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</si>
  <si>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</si>
  <si>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</si>
  <si>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</si>
  <si>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</si>
  <si>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</si>
  <si>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</si>
  <si>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</si>
  <si>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</si>
  <si>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</si>
  <si>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</si>
  <si>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</si>
  <si>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</si>
  <si>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</si>
  <si>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</si>
  <si>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</si>
  <si>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</si>
  <si>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</si>
  <si>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</si>
  <si>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</si>
  <si>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</si>
  <si>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</si>
  <si>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</si>
  <si>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</si>
  <si>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</si>
  <si>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</si>
  <si>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</si>
  <si>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</si>
  <si>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</si>
  <si>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</si>
  <si>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</si>
  <si>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</si>
  <si>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</si>
  <si>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</si>
  <si>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</si>
  <si>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</si>
  <si>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</si>
  <si>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</si>
  <si>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</si>
  <si>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</si>
  <si>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</si>
  <si>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</si>
  <si>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</si>
  <si>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</si>
  <si>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</si>
  <si>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</si>
  <si>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</si>
  <si>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</si>
  <si>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</si>
  <si>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</si>
  <si>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</si>
  <si>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</si>
  <si>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</si>
  <si>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</si>
  <si>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</si>
  <si>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</si>
  <si>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</si>
  <si>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</si>
  <si>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</si>
  <si>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</si>
  <si>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</si>
  <si>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</si>
  <si>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</si>
  <si>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</si>
  <si>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</si>
  <si>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</si>
  <si>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</si>
  <si>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</si>
  <si>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</si>
  <si>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</si>
  <si>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</si>
  <si>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</si>
  <si>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</si>
  <si>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8786_1/2027</t>
  </si>
  <si>
    <t>71116487</t>
  </si>
  <si>
    <t>ערד 8790 2027 4.8%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</si>
  <si>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</si>
  <si>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</si>
  <si>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</si>
  <si>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</si>
  <si>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</si>
  <si>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</si>
  <si>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</si>
  <si>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</si>
  <si>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</si>
  <si>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</si>
  <si>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</si>
  <si>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</si>
  <si>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</si>
  <si>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</si>
  <si>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</si>
  <si>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</si>
  <si>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</si>
  <si>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</si>
  <si>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</si>
  <si>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</si>
  <si>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</si>
  <si>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</si>
  <si>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</si>
  <si>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</si>
  <si>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</si>
  <si>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</si>
  <si>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</si>
  <si>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</si>
  <si>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</si>
  <si>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</si>
  <si>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</si>
  <si>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</si>
  <si>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</si>
  <si>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</si>
  <si>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</si>
  <si>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</si>
  <si>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</si>
  <si>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</si>
  <si>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</si>
  <si>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</si>
  <si>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</si>
  <si>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</si>
  <si>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</si>
  <si>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</si>
  <si>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</si>
  <si>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</si>
  <si>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</si>
  <si>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</si>
  <si>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</si>
  <si>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</si>
  <si>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</si>
  <si>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</si>
  <si>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</si>
  <si>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</si>
  <si>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</si>
  <si>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</si>
  <si>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</si>
  <si>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</si>
  <si>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</si>
  <si>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</si>
  <si>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</si>
  <si>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</si>
  <si>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</si>
  <si>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</si>
  <si>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</si>
  <si>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</si>
  <si>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</si>
  <si>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</si>
  <si>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</si>
  <si>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</si>
  <si>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</si>
  <si>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</si>
  <si>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</si>
  <si>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</si>
  <si>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</si>
  <si>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</si>
  <si>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</si>
  <si>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</si>
  <si>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</si>
  <si>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</si>
  <si>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</si>
  <si>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</si>
  <si>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</si>
  <si>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</si>
  <si>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</si>
  <si>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</si>
  <si>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</si>
  <si>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</si>
  <si>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</si>
  <si>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</si>
  <si>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</si>
  <si>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</si>
  <si>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</si>
  <si>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</si>
  <si>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</si>
  <si>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</si>
  <si>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</si>
  <si>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</si>
  <si>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</si>
  <si>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</si>
  <si>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</si>
  <si>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</si>
  <si>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</si>
  <si>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</si>
  <si>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</si>
  <si>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</si>
  <si>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</si>
  <si>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</si>
  <si>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</si>
  <si>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</si>
  <si>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</si>
  <si>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</si>
  <si>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</si>
  <si>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</si>
  <si>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</si>
  <si>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</si>
  <si>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</si>
  <si>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</si>
  <si>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</si>
  <si>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</si>
  <si>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</si>
  <si>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</si>
  <si>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</si>
  <si>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</si>
  <si>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</si>
  <si>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</si>
  <si>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</si>
  <si>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</si>
  <si>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</si>
  <si>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</si>
  <si>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</si>
  <si>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</si>
  <si>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</si>
  <si>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</si>
  <si>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</si>
  <si>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</si>
  <si>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</si>
  <si>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</si>
  <si>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</si>
  <si>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</si>
  <si>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</si>
  <si>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</si>
  <si>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</si>
  <si>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</si>
  <si>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</si>
  <si>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</si>
  <si>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</si>
  <si>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Pitango VIII Vintage Co Investment II</t>
  </si>
  <si>
    <t>TENE GROWTH CAPITAL IV</t>
  </si>
  <si>
    <t>Vintage Co Inv II B Lightspeed IV</t>
  </si>
  <si>
    <t>Vintage Co Inv II B Lightspeed XIII</t>
  </si>
  <si>
    <t>VINTAGE CO INVESTMENT II CLASS A</t>
  </si>
  <si>
    <t>70266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</si>
  <si>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</si>
  <si>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</si>
  <si>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</si>
  <si>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</si>
  <si>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</si>
  <si>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</si>
  <si>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</si>
  <si>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</si>
  <si>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F3</t>
  </si>
  <si>
    <t>562673</t>
  </si>
  <si>
    <t>Co Invest Antlia BSREP III</t>
  </si>
  <si>
    <t>Portfolio EDGE מקפת</t>
  </si>
  <si>
    <t>53431</t>
  </si>
  <si>
    <t>Waterton Residential P V XIII</t>
  </si>
  <si>
    <t xml:space="preserve"> SDP IV</t>
  </si>
  <si>
    <t>ACE IV*</t>
  </si>
  <si>
    <t>ADLS</t>
  </si>
  <si>
    <t>Advent International GPE IX L.P</t>
  </si>
  <si>
    <t>APCS LP*</t>
  </si>
  <si>
    <t>Apollo Overseas Partners (Delaware)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</si>
  <si>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</si>
  <si>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</si>
  <si>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</si>
  <si>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</si>
  <si>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</si>
  <si>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</si>
  <si>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</si>
  <si>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</si>
  <si>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</si>
  <si>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</si>
  <si>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F2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</si>
  <si>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</si>
  <si>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</si>
  <si>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</si>
  <si>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</si>
  <si>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</si>
  <si>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</si>
  <si>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</si>
  <si>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</si>
  <si>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</si>
  <si>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</si>
  <si>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</si>
  <si>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</si>
  <si>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</si>
  <si>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</si>
  <si>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</si>
  <si>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</si>
  <si>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</si>
  <si>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</si>
  <si>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</si>
  <si>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</si>
  <si>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</si>
  <si>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</si>
  <si>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</si>
  <si>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</si>
  <si>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</si>
  <si>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</si>
  <si>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</si>
  <si>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</si>
  <si>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</si>
  <si>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</si>
  <si>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</si>
  <si>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</si>
  <si>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</si>
  <si>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</si>
  <si>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</si>
  <si>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</si>
  <si>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</si>
  <si>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</si>
  <si>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</si>
  <si>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</si>
  <si>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</si>
  <si>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</si>
  <si>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</si>
  <si>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</si>
  <si>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</si>
  <si>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</si>
  <si>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</si>
  <si>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</si>
  <si>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</si>
  <si>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</si>
  <si>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</si>
  <si>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</si>
  <si>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</si>
  <si>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</si>
  <si>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</si>
  <si>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</si>
  <si>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</si>
  <si>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</si>
  <si>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</si>
  <si>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</si>
  <si>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</si>
  <si>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</si>
  <si>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</si>
  <si>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</si>
  <si>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</si>
  <si>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</si>
  <si>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</si>
  <si>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</si>
  <si>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</si>
  <si>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</si>
  <si>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</si>
  <si>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</si>
  <si>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</si>
  <si>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</si>
  <si>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</si>
  <si>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</si>
  <si>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</si>
  <si>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</si>
  <si>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</si>
  <si>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</si>
  <si>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</si>
  <si>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</si>
  <si>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</si>
  <si>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</si>
  <si>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</si>
  <si>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</si>
  <si>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</si>
  <si>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</si>
  <si>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</si>
  <si>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</si>
  <si>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</si>
  <si>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</si>
  <si>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</si>
  <si>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</si>
  <si>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</si>
  <si>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</si>
  <si>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</si>
  <si>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</si>
  <si>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</si>
  <si>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</si>
  <si>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</si>
  <si>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</si>
  <si>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</si>
  <si>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</si>
  <si>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</si>
  <si>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</si>
  <si>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</si>
  <si>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</si>
  <si>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</si>
  <si>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</si>
  <si>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</si>
  <si>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</si>
  <si>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</si>
  <si>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</si>
  <si>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</si>
  <si>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</si>
  <si>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</si>
  <si>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</si>
  <si>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</si>
  <si>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</si>
  <si>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</si>
  <si>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</si>
  <si>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</si>
  <si>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</si>
  <si>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</si>
  <si>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</si>
  <si>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</si>
  <si>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</si>
  <si>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</si>
  <si>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</si>
  <si>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</si>
  <si>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</si>
  <si>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</si>
  <si>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</si>
  <si>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</si>
  <si>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</si>
  <si>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</si>
  <si>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</si>
  <si>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</si>
  <si>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</si>
  <si>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</si>
  <si>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</si>
  <si>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</si>
  <si>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</si>
  <si>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</si>
  <si>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</si>
  <si>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</si>
  <si>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</si>
  <si>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</si>
  <si>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</si>
  <si>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</si>
  <si>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</si>
  <si>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</si>
  <si>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</si>
  <si>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</si>
  <si>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</si>
  <si>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</si>
  <si>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</si>
  <si>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</si>
  <si>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</si>
  <si>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</si>
  <si>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</si>
  <si>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</si>
  <si>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</si>
  <si>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</si>
  <si>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</si>
  <si>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</si>
  <si>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</si>
  <si>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</si>
  <si>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</si>
  <si>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</si>
  <si>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</si>
  <si>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</si>
  <si>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</si>
  <si>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</si>
  <si>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</si>
  <si>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</si>
  <si>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</si>
  <si>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</si>
  <si>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</si>
  <si>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</si>
  <si>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</si>
  <si>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</si>
  <si>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</si>
  <si>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</si>
  <si>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</si>
  <si>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</si>
  <si>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</si>
  <si>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</si>
  <si>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</si>
  <si>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</si>
  <si>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</si>
  <si>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</si>
  <si>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</si>
  <si>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</si>
  <si>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</si>
  <si>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</si>
  <si>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</si>
  <si>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</si>
  <si>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</si>
  <si>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</si>
  <si>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</si>
  <si>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</si>
  <si>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</si>
  <si>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</si>
  <si>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</si>
  <si>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</si>
  <si>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</si>
  <si>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</si>
  <si>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</si>
  <si>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</si>
  <si>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</si>
  <si>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</si>
  <si>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</si>
  <si>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</si>
  <si>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</si>
  <si>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</si>
  <si>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</si>
  <si>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</si>
  <si>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</si>
  <si>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</si>
  <si>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</si>
  <si>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</si>
  <si>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</si>
  <si>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</si>
  <si>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</si>
  <si>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</si>
  <si>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</si>
  <si>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</si>
  <si>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</si>
  <si>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</si>
  <si>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</si>
  <si>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</si>
  <si>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</si>
  <si>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</si>
  <si>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</si>
  <si>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3.3943 24-11-20 (10) -697</t>
  </si>
  <si>
    <t>10001171</t>
  </si>
  <si>
    <t>+ILS/-USD 3.3995 02-12-20 (10) -420</t>
  </si>
  <si>
    <t>10001266</t>
  </si>
  <si>
    <t>+ILS/-USD 3.4051 03-03-21 (10) -509</t>
  </si>
  <si>
    <t>10001268</t>
  </si>
  <si>
    <t>+ILS/-USD 3.4065 05-11-20 (10) -660</t>
  </si>
  <si>
    <t>10001183</t>
  </si>
  <si>
    <t>+ILS/-USD 3.408 31-03-21 (10) -450</t>
  </si>
  <si>
    <t>10001270</t>
  </si>
  <si>
    <t>+ILS/-USD 3.4174 05-11-20 (10) -906</t>
  </si>
  <si>
    <t>10001116</t>
  </si>
  <si>
    <t>+ILS/-USD 3.428051 02-09-20 (93) -65</t>
  </si>
  <si>
    <t>10001377</t>
  </si>
  <si>
    <t>+ILS/-USD 3.4327 16-11-20 (10) -928</t>
  </si>
  <si>
    <t>10001114</t>
  </si>
  <si>
    <t>+ILS/-USD 3.4385 15-07-20 (10) -15</t>
  </si>
  <si>
    <t>10001379</t>
  </si>
  <si>
    <t>+ILS/-USD 3.4408 17-08-20 (10) -42</t>
  </si>
  <si>
    <t>10001360</t>
  </si>
  <si>
    <t>+ILS/-USD 3.4426 23-09-20 (93) -80</t>
  </si>
  <si>
    <t>10001372</t>
  </si>
  <si>
    <t>+ILS/-USD 3.4476 02-09-20 (10) -64</t>
  </si>
  <si>
    <t>10001368</t>
  </si>
  <si>
    <t>+ILS/-USD 3.4505 20-10-20 (10) -885</t>
  </si>
  <si>
    <t>10001105</t>
  </si>
  <si>
    <t>+ILS/-USD 3.4542 12-08-20 (10) -48</t>
  </si>
  <si>
    <t>10001358</t>
  </si>
  <si>
    <t>+ILS/-USD 3.458 10-09-20 (10) -810</t>
  </si>
  <si>
    <t>10001110</t>
  </si>
  <si>
    <t>+ILS/-USD 3.4665 08-07-20 (10) -15</t>
  </si>
  <si>
    <t>10001366</t>
  </si>
  <si>
    <t>+ILS/-USD 3.4672 07-07-20 (10) -600</t>
  </si>
  <si>
    <t>10001129</t>
  </si>
  <si>
    <t>+ILS/-USD 3.4673 14-07-20 (10) -627</t>
  </si>
  <si>
    <t>10001134</t>
  </si>
  <si>
    <t>+ILS/-USD 3.48224 01-09-20 (93) -62</t>
  </si>
  <si>
    <t>10001362</t>
  </si>
  <si>
    <t>+ILS/-USD 3.4837 01-09-20 (12) -63</t>
  </si>
  <si>
    <t>10001364</t>
  </si>
  <si>
    <t>+ILS/-USD 3.4932 20-10-20 (10) -888</t>
  </si>
  <si>
    <t>10001093</t>
  </si>
  <si>
    <t>+ILS/-USD 3.5052 05-08-20 (10) -48</t>
  </si>
  <si>
    <t>10001351</t>
  </si>
  <si>
    <t>+ILS/-USD 3.5072 20-10-20 (10) -873</t>
  </si>
  <si>
    <t>10001090</t>
  </si>
  <si>
    <t>+ILS/-USD 3.5089 27-07-20 (10) -71</t>
  </si>
  <si>
    <t>10001334</t>
  </si>
  <si>
    <t>+ILS/-USD 3.513 15-07-20 (10) -36</t>
  </si>
  <si>
    <t>10001347</t>
  </si>
  <si>
    <t>+ILS/-USD 3.5196 03-08-20 (10) -64</t>
  </si>
  <si>
    <t>10001341</t>
  </si>
  <si>
    <t>+ILS/-USD 3.5232 23-07-20 (10) -148</t>
  </si>
  <si>
    <t>10001321</t>
  </si>
  <si>
    <t>+ILS/-USD 3.5343 29-07-20 (10) -57</t>
  </si>
  <si>
    <t>10001339</t>
  </si>
  <si>
    <t>+ILS/-USD 3.5642 17-11-20 (10) -358</t>
  </si>
  <si>
    <t>10001296</t>
  </si>
  <si>
    <t>+ILS/-USD 3.5985 15-07-20 (10) -195</t>
  </si>
  <si>
    <t>10001289</t>
  </si>
  <si>
    <t>+ILS/-USD 3.6565 21-07-20 (10) -250</t>
  </si>
  <si>
    <t>10001284</t>
  </si>
  <si>
    <t>+ILS/-USD 3.72 15-07-20 (10) -220</t>
  </si>
  <si>
    <t>10001282</t>
  </si>
  <si>
    <t>+ILS/-USD 3.7791 17-11-20 (10) -576</t>
  </si>
  <si>
    <t>10001280</t>
  </si>
  <si>
    <t>+USD/-ILS 3.46455 01-07-20 (10) +0.5</t>
  </si>
  <si>
    <t>10001382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</si>
  <si>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</si>
  <si>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</si>
  <si>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</si>
  <si>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</si>
  <si>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</si>
  <si>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</si>
  <si>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</si>
  <si>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</si>
  <si>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</si>
  <si>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</si>
  <si>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</si>
  <si>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</si>
  <si>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</si>
  <si>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</si>
  <si>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</si>
  <si>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</si>
  <si>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</si>
  <si>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</si>
  <si>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</si>
  <si>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</si>
  <si>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</si>
  <si>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</si>
  <si>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</si>
  <si>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</si>
  <si>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</si>
  <si>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</si>
  <si>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</si>
  <si>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</si>
  <si>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</si>
  <si>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</si>
  <si>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</si>
  <si>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</si>
  <si>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</si>
  <si>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</si>
  <si>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</si>
  <si>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</si>
  <si>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</si>
  <si>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</si>
  <si>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</si>
  <si>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</si>
  <si>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</si>
  <si>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</si>
  <si>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</si>
  <si>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</si>
  <si>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</si>
  <si>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</si>
  <si>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</si>
  <si>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</si>
  <si>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</si>
  <si>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</si>
  <si>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</si>
  <si>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</si>
  <si>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</si>
  <si>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</si>
  <si>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</si>
  <si>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</si>
  <si>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</si>
  <si>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</si>
  <si>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</si>
  <si>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</si>
  <si>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+GBP/-USD 1.257 08-09-20 (10) +6</t>
  </si>
  <si>
    <t>10001353</t>
  </si>
  <si>
    <t>+GBP/-USD 1.25721 13-10-20 (10) +8.1</t>
  </si>
  <si>
    <t>10001354</t>
  </si>
  <si>
    <t>+USD/-AUD 0.68741 07-12-20 (10) +0.1</t>
  </si>
  <si>
    <t>10001380</t>
  </si>
  <si>
    <t>+USD/-EUR 1.085905 03-09-20 (10) +40.05</t>
  </si>
  <si>
    <t>10001308</t>
  </si>
  <si>
    <t>+USD/-EUR 1.08625 22-09-20 (10) +39.5</t>
  </si>
  <si>
    <t>10001320</t>
  </si>
  <si>
    <t>+USD/-EUR 1.09172 14-09-20 (10) +130.2</t>
  </si>
  <si>
    <t>10001263</t>
  </si>
  <si>
    <t>+USD/-EUR 1.09205 02-11-20 (10) +50.5</t>
  </si>
  <si>
    <t>10001319</t>
  </si>
  <si>
    <t>+USD/-EUR 1.09445 05-10-20 (10) +53.5</t>
  </si>
  <si>
    <t>10001306</t>
  </si>
  <si>
    <t>10001328</t>
  </si>
  <si>
    <t>+USD/-EUR 1.099 25-11-20 (10) +41</t>
  </si>
  <si>
    <t>10001349</t>
  </si>
  <si>
    <t>+USD/-EUR 1.1189 10-08-20 (10) +124</t>
  </si>
  <si>
    <t>10001243</t>
  </si>
  <si>
    <t>+USD/-EUR 1.1228 20-07-20 (10) +156</t>
  </si>
  <si>
    <t>10001195</t>
  </si>
  <si>
    <t>+USD/-EUR 1.12283 20-07-20 (10) +157.3</t>
  </si>
  <si>
    <t>10001194</t>
  </si>
  <si>
    <t>+USD/-EUR 1.12421 21-10-20 (10) +34.1</t>
  </si>
  <si>
    <t>10001356</t>
  </si>
  <si>
    <t>+USD/-EUR 1.12758 25-11-20 (12) +40.8</t>
  </si>
  <si>
    <t>10001370</t>
  </si>
  <si>
    <t>+USD/-EUR 1.1284 20-07-20 (10) +155</t>
  </si>
  <si>
    <t>10001200</t>
  </si>
  <si>
    <t>+USD/-EUR 1.12944 10-08-20 (10) +139.4</t>
  </si>
  <si>
    <t>10001225</t>
  </si>
  <si>
    <t>+USD/-GBP 1.22124 09-11-20 (10) +7.4</t>
  </si>
  <si>
    <t>10001337</t>
  </si>
  <si>
    <t>+USD/-GBP 1.23462 13-10-20 (10) +16.2</t>
  </si>
  <si>
    <t>10001314</t>
  </si>
  <si>
    <t>+USD/-GBP 1.23758 08-09-20 (10) +5.8</t>
  </si>
  <si>
    <t>10001330</t>
  </si>
  <si>
    <t>+USD/-JPY 107.499 15-10-20 (10) -23.1</t>
  </si>
  <si>
    <t>10001344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</si>
  <si>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</si>
  <si>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</si>
  <si>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</si>
  <si>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</si>
  <si>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</si>
  <si>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</si>
  <si>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</si>
  <si>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</si>
  <si>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</si>
  <si>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</si>
  <si>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</si>
  <si>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</si>
  <si>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</si>
  <si>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</si>
  <si>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</si>
  <si>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</si>
  <si>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</si>
  <si>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</si>
  <si>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</si>
  <si>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</si>
  <si>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</si>
  <si>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</si>
  <si>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</si>
  <si>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</si>
  <si>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</si>
  <si>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</si>
  <si>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</si>
  <si>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</si>
  <si>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</si>
  <si>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31012000</t>
  </si>
  <si>
    <t>32012000</t>
  </si>
  <si>
    <t>31212000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</si>
  <si>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</si>
  <si>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</si>
  <si>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</si>
  <si>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</si>
  <si>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</si>
  <si>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</si>
  <si>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</si>
  <si>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</si>
  <si>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</si>
  <si>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</si>
  <si>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</si>
  <si>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</si>
  <si>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</si>
  <si>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</si>
  <si>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</si>
  <si>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</si>
  <si>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</si>
  <si>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</si>
  <si>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</si>
  <si>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</si>
  <si>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</si>
  <si>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</si>
  <si>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</si>
  <si>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</si>
  <si>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</si>
  <si>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</si>
  <si>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</si>
  <si>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</si>
  <si>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</si>
  <si>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</si>
  <si>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</si>
  <si>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</si>
  <si>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</si>
  <si>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</si>
  <si>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</si>
  <si>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</si>
  <si>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</si>
  <si>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</si>
  <si>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</si>
  <si>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</si>
  <si>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</si>
  <si>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</si>
  <si>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</si>
  <si>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</si>
  <si>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</si>
  <si>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</si>
  <si>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</si>
  <si>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A3</t>
  </si>
  <si>
    <t>B-</t>
  </si>
  <si>
    <t>סה"כ יתרות התחייבות להשקעה</t>
  </si>
  <si>
    <t>Accelmed Partners II</t>
  </si>
  <si>
    <t>Arkin Bio Ventures II, L.P</t>
  </si>
  <si>
    <t>PITANGO VIII VINTAGE CO-INVESTMEN II</t>
  </si>
  <si>
    <t>tene growth capital IV</t>
  </si>
  <si>
    <t>Vintage Co-Inv II B Lightspeed IV</t>
  </si>
  <si>
    <t>Vintage Co-Inv II B Lightspeed XIII</t>
  </si>
  <si>
    <t>VINTAGE CO-INVESTMENT II CLASS A</t>
  </si>
  <si>
    <t>VINTAGE CO-INVESTMENT II CLASS B I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</si>
  <si>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</si>
  <si>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</si>
  <si>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</si>
  <si>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</si>
  <si>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</si>
  <si>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</si>
  <si>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Apollo Fund IX</t>
  </si>
  <si>
    <t>ARCMONT SLF II</t>
  </si>
  <si>
    <t>ARES private credit solutions</t>
  </si>
  <si>
    <t>BCP V BRAND CO-INVEST LP</t>
  </si>
  <si>
    <t>BROOKFIELD HSO CO-INVEST L.P</t>
  </si>
  <si>
    <t>brookfield III F3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</si>
  <si>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</si>
  <si>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</si>
  <si>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</si>
  <si>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</si>
  <si>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</si>
  <si>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</si>
  <si>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</si>
  <si>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</si>
  <si>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</si>
  <si>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</si>
  <si>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</si>
  <si>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</si>
  <si>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</si>
  <si>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</si>
  <si>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</si>
  <si>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</si>
  <si>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</si>
  <si>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</si>
  <si>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</si>
  <si>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</si>
  <si>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</si>
  <si>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</si>
  <si>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</si>
  <si>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</si>
  <si>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SVB IX</t>
  </si>
  <si>
    <t xml:space="preserve">TDLIV </t>
  </si>
  <si>
    <t>TPG ASIA VII L.P</t>
  </si>
  <si>
    <t>TRILANTIC EUROPE VI SCSP</t>
  </si>
  <si>
    <t>Vintage Fund of Funds (access) V</t>
  </si>
  <si>
    <t>waterton</t>
  </si>
  <si>
    <t xml:space="preserve">WSREDII 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</si>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</sst>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dd/mm/yyyy;@"/>
    <numFmt numFmtId="170" formatCode="m/d/yyyy;@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6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0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1"/>
    </xf>
    <xf numFmtId="0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4" fillId="0" borderId="23" xfId="0" applyNumberFormat="1" applyFont="1" applyFill="1" applyBorder="1" applyAlignment="1">
      <alignment horizontal="right"/>
    </xf>
    <xf numFmtId="10" fontId="24" fillId="0" borderId="23" xfId="0" applyNumberFormat="1" applyFont="1" applyFill="1" applyBorder="1" applyAlignment="1">
      <alignment horizontal="right"/>
    </xf>
    <xf numFmtId="2" fontId="24" fillId="0" borderId="23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2"/>
    </xf>
    <xf numFmtId="167" fontId="24" fillId="0" borderId="23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4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/>
    <xf numFmtId="0" fontId="20" fillId="0" borderId="0" xfId="7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15" applyNumberFormat="1" applyFont="1" applyFill="1" applyBorder="1" applyAlignment="1">
      <alignment horizontal="right"/>
    </xf>
    <xf numFmtId="10" fontId="27" fillId="0" borderId="0" xfId="14" applyNumberFormat="1" applyFont="1"/>
    <xf numFmtId="14" fontId="24" fillId="0" borderId="0" xfId="0" applyNumberFormat="1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10" fontId="24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19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19" fillId="2" borderId="19" xfId="0" applyFont="1" applyFill="1" applyBorder="1" applyAlignment="1">
      <alignment horizontal="center" vertical="center" wrapText="1" readingOrder="2"/>
    </xf>
    <xf numFmtId="0" fontId="19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50</xdr:row>
      <xdr:rowOff>0</xdr:rowOff>
    </xdr:from>
    <xdr:to>
      <xdr:col>20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O66"/>
  <sheetViews>
    <sheetView rightToLeft="1" tabSelected="1" workbookViewId="0">
      <selection activeCell="D13" sqref="D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15" width="6.7109375" style="9" customWidth="1"/>
    <col min="16" max="18" width="7.7109375" style="9" customWidth="1"/>
    <col min="19" max="19" width="7.140625" style="9" customWidth="1"/>
    <col min="20" max="20" width="6" style="9" customWidth="1"/>
    <col min="21" max="21" width="8.140625" style="9" customWidth="1"/>
    <col min="22" max="22" width="6.28515625" style="9" customWidth="1"/>
    <col min="23" max="23" width="8" style="9" customWidth="1"/>
    <col min="24" max="24" width="8.7109375" style="9" customWidth="1"/>
    <col min="25" max="25" width="10" style="9" customWidth="1"/>
    <col min="26" max="26" width="9.5703125" style="9" customWidth="1"/>
    <col min="27" max="27" width="6.140625" style="9" customWidth="1"/>
    <col min="28" max="29" width="5.7109375" style="9" customWidth="1"/>
    <col min="30" max="30" width="6.85546875" style="9" customWidth="1"/>
    <col min="31" max="31" width="6.42578125" style="9" customWidth="1"/>
    <col min="32" max="32" width="6.7109375" style="9" customWidth="1"/>
    <col min="33" max="33" width="7.28515625" style="9" customWidth="1"/>
    <col min="34" max="45" width="5.7109375" style="9" customWidth="1"/>
    <col min="46" max="16384" width="9.140625" style="9"/>
  </cols>
  <sheetData>
    <row r="1" spans="1:15">
      <c r="B1" s="46" t="s">
        <v>178</v>
      </c>
      <c r="C1" s="67" t="s" vm="1">
        <v>265</v>
      </c>
    </row>
    <row r="2" spans="1:15">
      <c r="B2" s="46" t="s">
        <v>177</v>
      </c>
      <c r="C2" s="67" t="s">
        <v>266</v>
      </c>
    </row>
    <row r="3" spans="1:15">
      <c r="B3" s="46" t="s">
        <v>179</v>
      </c>
      <c r="C3" s="67" t="s">
        <v>267</v>
      </c>
    </row>
    <row r="4" spans="1:15">
      <c r="B4" s="46" t="s">
        <v>180</v>
      </c>
      <c r="C4" s="67">
        <v>8802</v>
      </c>
    </row>
    <row r="6" spans="1:15" ht="26.25" customHeight="1">
      <c r="B6" s="125" t="s">
        <v>194</v>
      </c>
      <c r="C6" s="126"/>
      <c r="D6" s="127"/>
    </row>
    <row r="7" spans="1:15" s="10" customFormat="1">
      <c r="B7" s="22"/>
      <c r="C7" s="23" t="s">
        <v>110</v>
      </c>
      <c r="D7" s="24" t="s">
        <v>108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0" customFormat="1">
      <c r="B8" s="22"/>
      <c r="C8" s="25" t="s">
        <v>243</v>
      </c>
      <c r="D8" s="26" t="s">
        <v>19</v>
      </c>
    </row>
    <row r="9" spans="1:15" s="11" customFormat="1" ht="18" customHeight="1">
      <c r="B9" s="36"/>
      <c r="C9" s="19" t="s">
        <v>0</v>
      </c>
      <c r="D9" s="27" t="s">
        <v>1</v>
      </c>
    </row>
    <row r="10" spans="1:15" s="11" customFormat="1" ht="18" customHeight="1">
      <c r="B10" s="54" t="s">
        <v>193</v>
      </c>
      <c r="C10" s="108">
        <f>C11+C12+C23+C33+C35+C37</f>
        <v>1620478.9893400266</v>
      </c>
      <c r="D10" s="109">
        <f>C10/$C$42</f>
        <v>1</v>
      </c>
    </row>
    <row r="11" spans="1:15">
      <c r="A11" s="42" t="s">
        <v>140</v>
      </c>
      <c r="B11" s="28" t="s">
        <v>195</v>
      </c>
      <c r="C11" s="108">
        <f>מזומנים!J10</f>
        <v>167935.540273583</v>
      </c>
      <c r="D11" s="109">
        <f>C11/$C$42</f>
        <v>0.10363327224747185</v>
      </c>
    </row>
    <row r="12" spans="1:15">
      <c r="B12" s="28" t="s">
        <v>196</v>
      </c>
      <c r="C12" s="108">
        <f>C13+C15+C16+C17+C19+C20+C21+C18</f>
        <v>843715.36738330976</v>
      </c>
      <c r="D12" s="109">
        <f>C12/$C$42</f>
        <v>0.52065801095448339</v>
      </c>
    </row>
    <row r="13" spans="1:15">
      <c r="A13" s="44" t="s">
        <v>140</v>
      </c>
      <c r="B13" s="29" t="s">
        <v>69</v>
      </c>
      <c r="C13" s="108">
        <f>'תעודות התחייבות ממשלתיות'!O11</f>
        <v>96063.632822357002</v>
      </c>
      <c r="D13" s="109">
        <f>C13/$C$42</f>
        <v>5.9281011018526619E-2</v>
      </c>
    </row>
    <row r="14" spans="1:15">
      <c r="A14" s="44" t="s">
        <v>140</v>
      </c>
      <c r="B14" s="29" t="s">
        <v>70</v>
      </c>
      <c r="C14" s="108" t="s" vm="2">
        <v>2559</v>
      </c>
      <c r="D14" s="109" t="s" vm="3">
        <v>2559</v>
      </c>
    </row>
    <row r="15" spans="1:15">
      <c r="A15" s="44" t="s">
        <v>140</v>
      </c>
      <c r="B15" s="29" t="s">
        <v>71</v>
      </c>
      <c r="C15" s="108">
        <f>'אג"ח קונצרני'!R11</f>
        <v>258018.54144661085</v>
      </c>
      <c r="D15" s="109">
        <f t="shared" ref="D15:D21" si="0">C15/$C$42</f>
        <v>0.15922362655975825</v>
      </c>
    </row>
    <row r="16" spans="1:15">
      <c r="A16" s="44" t="s">
        <v>140</v>
      </c>
      <c r="B16" s="29" t="s">
        <v>72</v>
      </c>
      <c r="C16" s="108">
        <f>מניות!L11</f>
        <v>263423.28853026696</v>
      </c>
      <c r="D16" s="109">
        <f t="shared" si="0"/>
        <v>0.16255890404203976</v>
      </c>
    </row>
    <row r="17" spans="1:4">
      <c r="A17" s="44" t="s">
        <v>140</v>
      </c>
      <c r="B17" s="29" t="s">
        <v>257</v>
      </c>
      <c r="C17" s="108">
        <f>'קרנות סל'!K11</f>
        <v>168730.83458786699</v>
      </c>
      <c r="D17" s="109">
        <f t="shared" si="0"/>
        <v>0.10412404955437657</v>
      </c>
    </row>
    <row r="18" spans="1:4">
      <c r="A18" s="44" t="s">
        <v>140</v>
      </c>
      <c r="B18" s="29" t="s">
        <v>73</v>
      </c>
      <c r="C18" s="108">
        <f>'קרנות נאמנות'!L11</f>
        <v>59422.439130196006</v>
      </c>
      <c r="D18" s="109">
        <f t="shared" si="0"/>
        <v>3.6669675769382862E-2</v>
      </c>
    </row>
    <row r="19" spans="1:4">
      <c r="A19" s="44" t="s">
        <v>140</v>
      </c>
      <c r="B19" s="29" t="s">
        <v>74</v>
      </c>
      <c r="C19" s="108">
        <f>'כתבי אופציה'!I11</f>
        <v>47.116151754999997</v>
      </c>
      <c r="D19" s="109">
        <f t="shared" si="0"/>
        <v>2.9075447484937165E-5</v>
      </c>
    </row>
    <row r="20" spans="1:4">
      <c r="A20" s="44" t="s">
        <v>140</v>
      </c>
      <c r="B20" s="29" t="s">
        <v>75</v>
      </c>
      <c r="C20" s="108">
        <f>אופציות!I11</f>
        <v>-1410.8569290560001</v>
      </c>
      <c r="D20" s="109">
        <f t="shared" si="0"/>
        <v>-8.7064191411121014E-4</v>
      </c>
    </row>
    <row r="21" spans="1:4">
      <c r="A21" s="44" t="s">
        <v>140</v>
      </c>
      <c r="B21" s="29" t="s">
        <v>76</v>
      </c>
      <c r="C21" s="108">
        <f>'חוזים עתידיים'!I11</f>
        <v>-579.62835668700006</v>
      </c>
      <c r="D21" s="109">
        <f t="shared" si="0"/>
        <v>-3.5768952297435562E-4</v>
      </c>
    </row>
    <row r="22" spans="1:4">
      <c r="A22" s="44" t="s">
        <v>140</v>
      </c>
      <c r="B22" s="29" t="s">
        <v>77</v>
      </c>
      <c r="C22" s="108" t="s" vm="4">
        <v>2559</v>
      </c>
      <c r="D22" s="109" t="s" vm="5">
        <v>2559</v>
      </c>
    </row>
    <row r="23" spans="1:4">
      <c r="B23" s="28" t="s">
        <v>197</v>
      </c>
      <c r="C23" s="108">
        <f>C24+C26+C28+C27+C29+C31</f>
        <v>535765.42680583696</v>
      </c>
      <c r="D23" s="109">
        <f>C23/$C$42</f>
        <v>0.33062164355740176</v>
      </c>
    </row>
    <row r="24" spans="1:4">
      <c r="A24" s="44" t="s">
        <v>140</v>
      </c>
      <c r="B24" s="29" t="s">
        <v>78</v>
      </c>
      <c r="C24" s="108">
        <f>'לא סחיר- תעודות התחייבות ממשלתי'!M11</f>
        <v>450216.49068000005</v>
      </c>
      <c r="D24" s="109">
        <f>C24/$C$42</f>
        <v>0.27782926754475229</v>
      </c>
    </row>
    <row r="25" spans="1:4">
      <c r="A25" s="44" t="s">
        <v>140</v>
      </c>
      <c r="B25" s="29" t="s">
        <v>79</v>
      </c>
      <c r="C25" s="108" t="s" vm="6">
        <v>2559</v>
      </c>
      <c r="D25" s="109" t="s" vm="7">
        <v>2559</v>
      </c>
    </row>
    <row r="26" spans="1:4">
      <c r="A26" s="44" t="s">
        <v>140</v>
      </c>
      <c r="B26" s="29" t="s">
        <v>71</v>
      </c>
      <c r="C26" s="108">
        <f>'לא סחיר - אג"ח קונצרני'!P11</f>
        <v>9045.0452399999995</v>
      </c>
      <c r="D26" s="109">
        <f>C26/$C$42</f>
        <v>5.5817109012217311E-3</v>
      </c>
    </row>
    <row r="27" spans="1:4">
      <c r="A27" s="44" t="s">
        <v>140</v>
      </c>
      <c r="B27" s="29" t="s">
        <v>80</v>
      </c>
      <c r="C27" s="108">
        <f>'לא סחיר - מניות'!J11</f>
        <v>16998.392920000002</v>
      </c>
      <c r="D27" s="109">
        <f>C27/$C$42</f>
        <v>1.0489733610753539E-2</v>
      </c>
    </row>
    <row r="28" spans="1:4">
      <c r="A28" s="44" t="s">
        <v>140</v>
      </c>
      <c r="B28" s="29" t="s">
        <v>81</v>
      </c>
      <c r="C28" s="108">
        <f>'לא סחיר - קרנות השקעה'!H11</f>
        <v>56917.707230000015</v>
      </c>
      <c r="D28" s="109">
        <f>C28/$C$42</f>
        <v>3.5124001979921333E-2</v>
      </c>
    </row>
    <row r="29" spans="1:4">
      <c r="A29" s="44" t="s">
        <v>140</v>
      </c>
      <c r="B29" s="29" t="s">
        <v>82</v>
      </c>
      <c r="C29" s="108">
        <f>'לא סחיר - כתבי אופציה'!I11</f>
        <v>11.306673261</v>
      </c>
      <c r="D29" s="109">
        <f>C29/$C$42</f>
        <v>6.9773649244319272E-6</v>
      </c>
    </row>
    <row r="30" spans="1:4">
      <c r="A30" s="44" t="s">
        <v>140</v>
      </c>
      <c r="B30" s="29" t="s">
        <v>220</v>
      </c>
      <c r="C30" s="108" t="s" vm="8">
        <v>2559</v>
      </c>
      <c r="D30" s="109" t="s" vm="9">
        <v>2559</v>
      </c>
    </row>
    <row r="31" spans="1:4">
      <c r="A31" s="44" t="s">
        <v>140</v>
      </c>
      <c r="B31" s="29" t="s">
        <v>105</v>
      </c>
      <c r="C31" s="108">
        <f>'לא סחיר - חוזים עתידיים'!I11</f>
        <v>2576.4840625759994</v>
      </c>
      <c r="D31" s="109">
        <f>C31/$C$42</f>
        <v>1.5899521558285217E-3</v>
      </c>
    </row>
    <row r="32" spans="1:4">
      <c r="A32" s="44" t="s">
        <v>140</v>
      </c>
      <c r="B32" s="29" t="s">
        <v>83</v>
      </c>
      <c r="C32" s="108" t="s" vm="10">
        <v>2559</v>
      </c>
      <c r="D32" s="109" t="s" vm="11">
        <v>2559</v>
      </c>
    </row>
    <row r="33" spans="1:4">
      <c r="A33" s="44" t="s">
        <v>140</v>
      </c>
      <c r="B33" s="28" t="s">
        <v>198</v>
      </c>
      <c r="C33" s="108">
        <f>הלוואות!P10</f>
        <v>60588.205199999997</v>
      </c>
      <c r="D33" s="109">
        <f>C33/$C$42</f>
        <v>3.7389071748888142E-2</v>
      </c>
    </row>
    <row r="34" spans="1:4">
      <c r="A34" s="44" t="s">
        <v>140</v>
      </c>
      <c r="B34" s="28" t="s">
        <v>199</v>
      </c>
      <c r="C34" s="108" t="s" vm="12">
        <v>2559</v>
      </c>
      <c r="D34" s="109" t="s" vm="13">
        <v>2559</v>
      </c>
    </row>
    <row r="35" spans="1:4">
      <c r="A35" s="44" t="s">
        <v>140</v>
      </c>
      <c r="B35" s="28" t="s">
        <v>200</v>
      </c>
      <c r="C35" s="108">
        <f>'זכויות מקרקעין'!G10</f>
        <v>12691.020980000001</v>
      </c>
      <c r="D35" s="109">
        <f>C35/$C$42</f>
        <v>7.8316479654998057E-3</v>
      </c>
    </row>
    <row r="36" spans="1:4">
      <c r="A36" s="44" t="s">
        <v>140</v>
      </c>
      <c r="B36" s="45" t="s">
        <v>201</v>
      </c>
      <c r="C36" s="108" t="s" vm="14">
        <v>2559</v>
      </c>
      <c r="D36" s="109" t="s" vm="15">
        <v>2559</v>
      </c>
    </row>
    <row r="37" spans="1:4">
      <c r="A37" s="44" t="s">
        <v>140</v>
      </c>
      <c r="B37" s="28" t="s">
        <v>202</v>
      </c>
      <c r="C37" s="108">
        <f>'השקעות אחרות '!I10</f>
        <v>-216.57130270300001</v>
      </c>
      <c r="D37" s="109">
        <f>C37/$C$42</f>
        <v>-1.3364647374490373E-4</v>
      </c>
    </row>
    <row r="38" spans="1:4">
      <c r="A38" s="44"/>
      <c r="B38" s="55" t="s">
        <v>204</v>
      </c>
      <c r="C38" s="108">
        <v>0</v>
      </c>
      <c r="D38" s="109">
        <f>C38/$C$42</f>
        <v>0</v>
      </c>
    </row>
    <row r="39" spans="1:4">
      <c r="A39" s="44" t="s">
        <v>140</v>
      </c>
      <c r="B39" s="56" t="s">
        <v>205</v>
      </c>
      <c r="C39" s="108" t="s" vm="16">
        <v>2559</v>
      </c>
      <c r="D39" s="109" t="s" vm="17">
        <v>2559</v>
      </c>
    </row>
    <row r="40" spans="1:4">
      <c r="A40" s="44" t="s">
        <v>140</v>
      </c>
      <c r="B40" s="56" t="s">
        <v>241</v>
      </c>
      <c r="C40" s="108" t="s" vm="18">
        <v>2559</v>
      </c>
      <c r="D40" s="109" t="s" vm="19">
        <v>2559</v>
      </c>
    </row>
    <row r="41" spans="1:4">
      <c r="A41" s="44" t="s">
        <v>140</v>
      </c>
      <c r="B41" s="56" t="s">
        <v>206</v>
      </c>
      <c r="C41" s="108" t="s" vm="20">
        <v>2559</v>
      </c>
      <c r="D41" s="109" t="s" vm="21">
        <v>2559</v>
      </c>
    </row>
    <row r="42" spans="1:4">
      <c r="B42" s="56" t="s">
        <v>84</v>
      </c>
      <c r="C42" s="108">
        <f>C38+C10</f>
        <v>1620478.9893400266</v>
      </c>
      <c r="D42" s="109">
        <f>C42/$C$42</f>
        <v>1</v>
      </c>
    </row>
    <row r="43" spans="1:4">
      <c r="A43" s="44" t="s">
        <v>140</v>
      </c>
      <c r="B43" s="56" t="s">
        <v>203</v>
      </c>
      <c r="C43" s="108">
        <f>'יתרת התחייבות להשקעה'!C10</f>
        <v>144882.08409629448</v>
      </c>
      <c r="D43" s="109"/>
    </row>
    <row r="44" spans="1:4">
      <c r="B44" s="6" t="s">
        <v>109</v>
      </c>
    </row>
    <row r="45" spans="1:4">
      <c r="C45" s="62" t="s">
        <v>185</v>
      </c>
      <c r="D45" s="35" t="s">
        <v>104</v>
      </c>
    </row>
    <row r="46" spans="1:4">
      <c r="C46" s="63" t="s">
        <v>0</v>
      </c>
      <c r="D46" s="24" t="s">
        <v>1</v>
      </c>
    </row>
    <row r="47" spans="1:4">
      <c r="C47" s="110" t="s">
        <v>166</v>
      </c>
      <c r="D47" s="111" vm="22">
        <v>2.3723000000000001</v>
      </c>
    </row>
    <row r="48" spans="1:4">
      <c r="C48" s="110" t="s">
        <v>175</v>
      </c>
      <c r="D48" s="111">
        <v>0.6384585628235121</v>
      </c>
    </row>
    <row r="49" spans="2:4">
      <c r="C49" s="110" t="s">
        <v>171</v>
      </c>
      <c r="D49" s="111" vm="23">
        <v>2.5308000000000002</v>
      </c>
    </row>
    <row r="50" spans="2:4">
      <c r="B50" s="12"/>
      <c r="C50" s="110" t="s">
        <v>1560</v>
      </c>
      <c r="D50" s="111" vm="24">
        <v>3.6429</v>
      </c>
    </row>
    <row r="51" spans="2:4">
      <c r="C51" s="110" t="s">
        <v>164</v>
      </c>
      <c r="D51" s="111" vm="25">
        <v>3.8828</v>
      </c>
    </row>
    <row r="52" spans="2:4">
      <c r="C52" s="110" t="s">
        <v>165</v>
      </c>
      <c r="D52" s="111" vm="26">
        <v>4.2541000000000002</v>
      </c>
    </row>
    <row r="53" spans="2:4">
      <c r="C53" s="110" t="s">
        <v>167</v>
      </c>
      <c r="D53" s="111">
        <v>0.44719118519856527</v>
      </c>
    </row>
    <row r="54" spans="2:4">
      <c r="C54" s="110" t="s">
        <v>172</v>
      </c>
      <c r="D54" s="111" vm="27">
        <v>3.2172999999999998</v>
      </c>
    </row>
    <row r="55" spans="2:4">
      <c r="C55" s="110" t="s">
        <v>173</v>
      </c>
      <c r="D55" s="111">
        <v>0.1506151058347058</v>
      </c>
    </row>
    <row r="56" spans="2:4">
      <c r="C56" s="110" t="s">
        <v>170</v>
      </c>
      <c r="D56" s="111" vm="28">
        <v>0.52090000000000003</v>
      </c>
    </row>
    <row r="57" spans="2:4">
      <c r="C57" s="110" t="s">
        <v>2560</v>
      </c>
      <c r="D57" s="111">
        <v>2.2366098000000001</v>
      </c>
    </row>
    <row r="58" spans="2:4">
      <c r="C58" s="110" t="s">
        <v>169</v>
      </c>
      <c r="D58" s="111" vm="29">
        <v>0.36959999999999998</v>
      </c>
    </row>
    <row r="59" spans="2:4">
      <c r="C59" s="110" t="s">
        <v>162</v>
      </c>
      <c r="D59" s="111" vm="30">
        <v>3.4660000000000002</v>
      </c>
    </row>
    <row r="60" spans="2:4">
      <c r="C60" s="110" t="s">
        <v>176</v>
      </c>
      <c r="D60" s="111" vm="31">
        <v>0.19980000000000001</v>
      </c>
    </row>
    <row r="61" spans="2:4">
      <c r="C61" s="110" t="s">
        <v>2561</v>
      </c>
      <c r="D61" s="111" vm="32">
        <v>0.35580000000000001</v>
      </c>
    </row>
    <row r="62" spans="2:4">
      <c r="C62" s="110" t="s">
        <v>2562</v>
      </c>
      <c r="D62" s="111">
        <v>4.8688665065250679E-2</v>
      </c>
    </row>
    <row r="63" spans="2:4">
      <c r="C63" s="110" t="s">
        <v>2563</v>
      </c>
      <c r="D63" s="111">
        <v>0.49055962861267588</v>
      </c>
    </row>
    <row r="64" spans="2:4">
      <c r="C64" s="110" t="s">
        <v>163</v>
      </c>
      <c r="D64" s="111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P12" sqref="P12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8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6" t="s">
        <v>178</v>
      </c>
      <c r="C1" s="67" t="s" vm="1">
        <v>265</v>
      </c>
    </row>
    <row r="2" spans="2:61">
      <c r="B2" s="46" t="s">
        <v>177</v>
      </c>
      <c r="C2" s="67" t="s">
        <v>266</v>
      </c>
    </row>
    <row r="3" spans="2:61">
      <c r="B3" s="46" t="s">
        <v>179</v>
      </c>
      <c r="C3" s="67" t="s">
        <v>267</v>
      </c>
    </row>
    <row r="4" spans="2:61">
      <c r="B4" s="46" t="s">
        <v>180</v>
      </c>
      <c r="C4" s="67">
        <v>8802</v>
      </c>
    </row>
    <row r="6" spans="2:61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61" ht="26.25" customHeight="1">
      <c r="B7" s="128" t="s">
        <v>94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  <c r="BI7" s="3"/>
    </row>
    <row r="8" spans="2:61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31" t="s">
        <v>183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5" t="s">
        <v>50</v>
      </c>
      <c r="C11" s="71"/>
      <c r="D11" s="71"/>
      <c r="E11" s="71"/>
      <c r="F11" s="71"/>
      <c r="G11" s="80"/>
      <c r="H11" s="82"/>
      <c r="I11" s="80">
        <v>-1410.8569290560001</v>
      </c>
      <c r="J11" s="71"/>
      <c r="K11" s="81">
        <f>I11/$I$11</f>
        <v>1</v>
      </c>
      <c r="L11" s="81">
        <f>I11/'סכום נכסי הקרן'!$C$42</f>
        <v>-8.7064191411121014E-4</v>
      </c>
      <c r="BD11" s="1"/>
      <c r="BE11" s="3"/>
      <c r="BF11" s="1"/>
      <c r="BH11" s="1"/>
    </row>
    <row r="12" spans="2:61">
      <c r="B12" s="94" t="s">
        <v>233</v>
      </c>
      <c r="C12" s="73"/>
      <c r="D12" s="73"/>
      <c r="E12" s="73"/>
      <c r="F12" s="73"/>
      <c r="G12" s="83"/>
      <c r="H12" s="85"/>
      <c r="I12" s="83">
        <v>-87.908220496999988</v>
      </c>
      <c r="J12" s="73"/>
      <c r="K12" s="84">
        <f t="shared" ref="K12:K15" si="0">I12/$I$11</f>
        <v>6.2308387680258336E-2</v>
      </c>
      <c r="L12" s="84">
        <f>I12/'סכום נכסי הקרן'!$C$42</f>
        <v>-5.4248293915123467E-5</v>
      </c>
      <c r="BE12" s="3"/>
    </row>
    <row r="13" spans="2:61" ht="20.25">
      <c r="B13" s="91" t="s">
        <v>226</v>
      </c>
      <c r="C13" s="71"/>
      <c r="D13" s="71"/>
      <c r="E13" s="71"/>
      <c r="F13" s="71"/>
      <c r="G13" s="80"/>
      <c r="H13" s="82"/>
      <c r="I13" s="80">
        <v>-87.908220496999988</v>
      </c>
      <c r="J13" s="71"/>
      <c r="K13" s="81">
        <f t="shared" si="0"/>
        <v>6.2308387680258336E-2</v>
      </c>
      <c r="L13" s="81">
        <f>I13/'סכום נכסי הקרן'!$C$42</f>
        <v>-5.4248293915123467E-5</v>
      </c>
      <c r="BE13" s="4"/>
    </row>
    <row r="14" spans="2:61">
      <c r="B14" s="76" t="s">
        <v>1935</v>
      </c>
      <c r="C14" s="73" t="s">
        <v>1936</v>
      </c>
      <c r="D14" s="86" t="s">
        <v>119</v>
      </c>
      <c r="E14" s="86" t="s">
        <v>706</v>
      </c>
      <c r="F14" s="86" t="s">
        <v>163</v>
      </c>
      <c r="G14" s="83">
        <v>14.85689</v>
      </c>
      <c r="H14" s="85">
        <v>168000</v>
      </c>
      <c r="I14" s="83">
        <v>24.959575872000002</v>
      </c>
      <c r="J14" s="73"/>
      <c r="K14" s="84">
        <f t="shared" si="0"/>
        <v>-1.7691075089166109E-2</v>
      </c>
      <c r="L14" s="84">
        <f>I14/'סכום נכסי הקרן'!$C$42</f>
        <v>1.540259147831673E-5</v>
      </c>
    </row>
    <row r="15" spans="2:61">
      <c r="B15" s="76" t="s">
        <v>1937</v>
      </c>
      <c r="C15" s="73" t="s">
        <v>1938</v>
      </c>
      <c r="D15" s="86" t="s">
        <v>119</v>
      </c>
      <c r="E15" s="86" t="s">
        <v>706</v>
      </c>
      <c r="F15" s="86" t="s">
        <v>163</v>
      </c>
      <c r="G15" s="83">
        <v>-14.85689</v>
      </c>
      <c r="H15" s="85">
        <v>759700</v>
      </c>
      <c r="I15" s="83">
        <v>-112.867796369</v>
      </c>
      <c r="J15" s="73"/>
      <c r="K15" s="84">
        <f t="shared" si="0"/>
        <v>7.9999462769424462E-2</v>
      </c>
      <c r="L15" s="84">
        <f>I15/'סכום נכסי הקרן'!$C$42</f>
        <v>-6.9650885393440204E-5</v>
      </c>
    </row>
    <row r="16" spans="2:61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56">
      <c r="B17" s="94" t="s">
        <v>232</v>
      </c>
      <c r="C17" s="73"/>
      <c r="D17" s="73"/>
      <c r="E17" s="73"/>
      <c r="F17" s="73"/>
      <c r="G17" s="83"/>
      <c r="H17" s="85"/>
      <c r="I17" s="83">
        <v>-1322.9487085589999</v>
      </c>
      <c r="J17" s="73"/>
      <c r="K17" s="84">
        <f t="shared" ref="K17:K21" si="1">I17/$I$11</f>
        <v>0.93769161231974152</v>
      </c>
      <c r="L17" s="84">
        <f>I17/'סכום נכסי הקרן'!$C$42</f>
        <v>-8.1639362019608655E-4</v>
      </c>
    </row>
    <row r="18" spans="2:56" ht="20.25">
      <c r="B18" s="91" t="s">
        <v>226</v>
      </c>
      <c r="C18" s="71"/>
      <c r="D18" s="71"/>
      <c r="E18" s="71"/>
      <c r="F18" s="71"/>
      <c r="G18" s="80"/>
      <c r="H18" s="82"/>
      <c r="I18" s="80">
        <v>-1322.9487085589999</v>
      </c>
      <c r="J18" s="71"/>
      <c r="K18" s="81">
        <f t="shared" si="1"/>
        <v>0.93769161231974152</v>
      </c>
      <c r="L18" s="81">
        <f>I18/'סכום נכסי הקרן'!$C$42</f>
        <v>-8.1639362019608655E-4</v>
      </c>
      <c r="BD18" s="4"/>
    </row>
    <row r="19" spans="2:56">
      <c r="B19" s="76" t="s">
        <v>1939</v>
      </c>
      <c r="C19" s="73" t="s">
        <v>1940</v>
      </c>
      <c r="D19" s="86" t="s">
        <v>28</v>
      </c>
      <c r="E19" s="86" t="s">
        <v>706</v>
      </c>
      <c r="F19" s="86" t="s">
        <v>162</v>
      </c>
      <c r="G19" s="83">
        <v>-29.839870999999999</v>
      </c>
      <c r="H19" s="85">
        <v>16900</v>
      </c>
      <c r="I19" s="83">
        <v>-1747.8823821160001</v>
      </c>
      <c r="J19" s="73"/>
      <c r="K19" s="84">
        <f t="shared" si="1"/>
        <v>1.2388799644521735</v>
      </c>
      <c r="L19" s="84">
        <f>I19/'סכום נכסי הקרן'!$C$42</f>
        <v>-1.0786208236046684E-3</v>
      </c>
    </row>
    <row r="20" spans="2:56">
      <c r="B20" s="76" t="s">
        <v>1941</v>
      </c>
      <c r="C20" s="73" t="s">
        <v>1942</v>
      </c>
      <c r="D20" s="86" t="s">
        <v>28</v>
      </c>
      <c r="E20" s="86" t="s">
        <v>706</v>
      </c>
      <c r="F20" s="86" t="s">
        <v>164</v>
      </c>
      <c r="G20" s="83">
        <v>76.883341000000001</v>
      </c>
      <c r="H20" s="85">
        <v>4490</v>
      </c>
      <c r="I20" s="83">
        <v>134.036664108</v>
      </c>
      <c r="J20" s="73"/>
      <c r="K20" s="84">
        <f t="shared" si="1"/>
        <v>-9.5003725287498494E-2</v>
      </c>
      <c r="L20" s="84">
        <f>I20/'סכום נכסי הקרן'!$C$42</f>
        <v>8.2714225232003276E-5</v>
      </c>
    </row>
    <row r="21" spans="2:56">
      <c r="B21" s="76" t="s">
        <v>1943</v>
      </c>
      <c r="C21" s="73" t="s">
        <v>1944</v>
      </c>
      <c r="D21" s="86" t="s">
        <v>28</v>
      </c>
      <c r="E21" s="86" t="s">
        <v>706</v>
      </c>
      <c r="F21" s="86" t="s">
        <v>164</v>
      </c>
      <c r="G21" s="83">
        <v>106.57096799999999</v>
      </c>
      <c r="H21" s="85">
        <v>7030</v>
      </c>
      <c r="I21" s="83">
        <v>290.897009449</v>
      </c>
      <c r="J21" s="73"/>
      <c r="K21" s="84">
        <f t="shared" si="1"/>
        <v>-0.20618462684493336</v>
      </c>
      <c r="L21" s="84">
        <f>I21/'סכום נכסי הקרן'!$C$42</f>
        <v>1.7951297817657839E-4</v>
      </c>
      <c r="BD21" s="3"/>
    </row>
    <row r="22" spans="2:56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5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6">
      <c r="B25" s="88" t="s">
        <v>256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6">
      <c r="B26" s="88" t="s">
        <v>111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6">
      <c r="B27" s="88" t="s">
        <v>238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6">
      <c r="B28" s="88" t="s">
        <v>246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2:12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2:12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2:1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2:1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2:12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2:12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K18" sqref="K18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5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6" t="s">
        <v>178</v>
      </c>
      <c r="C1" s="67" t="s" vm="1">
        <v>265</v>
      </c>
    </row>
    <row r="2" spans="1:60">
      <c r="B2" s="46" t="s">
        <v>177</v>
      </c>
      <c r="C2" s="67" t="s">
        <v>266</v>
      </c>
    </row>
    <row r="3" spans="1:60">
      <c r="B3" s="46" t="s">
        <v>179</v>
      </c>
      <c r="C3" s="67" t="s">
        <v>267</v>
      </c>
    </row>
    <row r="4" spans="1:60">
      <c r="B4" s="46" t="s">
        <v>180</v>
      </c>
      <c r="C4" s="67">
        <v>8802</v>
      </c>
    </row>
    <row r="6" spans="1:60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30"/>
      <c r="BD6" s="1" t="s">
        <v>119</v>
      </c>
      <c r="BF6" s="1" t="s">
        <v>186</v>
      </c>
      <c r="BH6" s="3" t="s">
        <v>163</v>
      </c>
    </row>
    <row r="7" spans="1:60" ht="26.25" customHeight="1">
      <c r="B7" s="128" t="s">
        <v>95</v>
      </c>
      <c r="C7" s="129"/>
      <c r="D7" s="129"/>
      <c r="E7" s="129"/>
      <c r="F7" s="129"/>
      <c r="G7" s="129"/>
      <c r="H7" s="129"/>
      <c r="I7" s="129"/>
      <c r="J7" s="129"/>
      <c r="K7" s="130"/>
      <c r="BD7" s="3" t="s">
        <v>121</v>
      </c>
      <c r="BF7" s="1" t="s">
        <v>141</v>
      </c>
      <c r="BH7" s="3" t="s">
        <v>162</v>
      </c>
    </row>
    <row r="8" spans="1:60" s="3" customFormat="1" ht="78.75">
      <c r="A8" s="2"/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181</v>
      </c>
      <c r="K8" s="31" t="s">
        <v>183</v>
      </c>
      <c r="BC8" s="1" t="s">
        <v>134</v>
      </c>
      <c r="BD8" s="1" t="s">
        <v>135</v>
      </c>
      <c r="BE8" s="1" t="s">
        <v>142</v>
      </c>
      <c r="BG8" s="4" t="s">
        <v>164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32" t="s">
        <v>19</v>
      </c>
      <c r="K9" s="33" t="s">
        <v>19</v>
      </c>
      <c r="BC9" s="1" t="s">
        <v>131</v>
      </c>
      <c r="BE9" s="1" t="s">
        <v>143</v>
      </c>
      <c r="BG9" s="4" t="s">
        <v>165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127</v>
      </c>
      <c r="BD10" s="3"/>
      <c r="BE10" s="1" t="s">
        <v>187</v>
      </c>
      <c r="BG10" s="1" t="s">
        <v>171</v>
      </c>
    </row>
    <row r="11" spans="1:60" s="4" customFormat="1" ht="18" customHeight="1">
      <c r="A11" s="2"/>
      <c r="B11" s="90" t="s">
        <v>49</v>
      </c>
      <c r="C11" s="73"/>
      <c r="D11" s="73"/>
      <c r="E11" s="73"/>
      <c r="F11" s="73"/>
      <c r="G11" s="83"/>
      <c r="H11" s="85"/>
      <c r="I11" s="83">
        <v>-579.62835668700006</v>
      </c>
      <c r="J11" s="84">
        <f>I11/$I$11</f>
        <v>1</v>
      </c>
      <c r="K11" s="84">
        <f>I11/'סכום נכסי הקרן'!$C$42</f>
        <v>-3.5768952297435562E-4</v>
      </c>
      <c r="L11" s="3"/>
      <c r="M11" s="3"/>
      <c r="N11" s="3"/>
      <c r="O11" s="3"/>
      <c r="BC11" s="1" t="s">
        <v>126</v>
      </c>
      <c r="BD11" s="3"/>
      <c r="BE11" s="1" t="s">
        <v>144</v>
      </c>
      <c r="BG11" s="1" t="s">
        <v>166</v>
      </c>
    </row>
    <row r="12" spans="1:60" ht="20.25">
      <c r="B12" s="94" t="s">
        <v>235</v>
      </c>
      <c r="C12" s="73"/>
      <c r="D12" s="73"/>
      <c r="E12" s="73"/>
      <c r="F12" s="73"/>
      <c r="G12" s="83"/>
      <c r="H12" s="85"/>
      <c r="I12" s="83">
        <v>-579.62835668700006</v>
      </c>
      <c r="J12" s="84">
        <f t="shared" ref="J12:J16" si="0">I12/$I$11</f>
        <v>1</v>
      </c>
      <c r="K12" s="84">
        <f>I12/'סכום נכסי הקרן'!$C$42</f>
        <v>-3.5768952297435562E-4</v>
      </c>
      <c r="P12" s="1"/>
      <c r="BC12" s="1" t="s">
        <v>124</v>
      </c>
      <c r="BD12" s="4"/>
      <c r="BE12" s="1" t="s">
        <v>145</v>
      </c>
      <c r="BG12" s="1" t="s">
        <v>167</v>
      </c>
    </row>
    <row r="13" spans="1:60">
      <c r="B13" s="72" t="s">
        <v>1945</v>
      </c>
      <c r="C13" s="73" t="s">
        <v>1946</v>
      </c>
      <c r="D13" s="86" t="s">
        <v>28</v>
      </c>
      <c r="E13" s="86" t="s">
        <v>706</v>
      </c>
      <c r="F13" s="86" t="s">
        <v>164</v>
      </c>
      <c r="G13" s="83">
        <v>56.330368999999997</v>
      </c>
      <c r="H13" s="85">
        <v>322300</v>
      </c>
      <c r="I13" s="83">
        <v>-136.71108942100003</v>
      </c>
      <c r="J13" s="84">
        <f t="shared" si="0"/>
        <v>0.23585990547875171</v>
      </c>
      <c r="K13" s="84">
        <f>I13/'סכום נכסי הקרן'!$C$42</f>
        <v>-8.436461707947131E-5</v>
      </c>
      <c r="P13" s="1"/>
      <c r="BC13" s="1" t="s">
        <v>128</v>
      </c>
      <c r="BE13" s="1" t="s">
        <v>146</v>
      </c>
      <c r="BG13" s="1" t="s">
        <v>168</v>
      </c>
    </row>
    <row r="14" spans="1:60">
      <c r="B14" s="72" t="s">
        <v>1947</v>
      </c>
      <c r="C14" s="73" t="s">
        <v>1948</v>
      </c>
      <c r="D14" s="86" t="s">
        <v>28</v>
      </c>
      <c r="E14" s="86" t="s">
        <v>706</v>
      </c>
      <c r="F14" s="86" t="s">
        <v>162</v>
      </c>
      <c r="G14" s="83">
        <v>43.237363999999999</v>
      </c>
      <c r="H14" s="85">
        <v>5050</v>
      </c>
      <c r="I14" s="83">
        <v>-4.3203680120000003</v>
      </c>
      <c r="J14" s="84">
        <f t="shared" si="0"/>
        <v>7.4536864219239768E-3</v>
      </c>
      <c r="K14" s="84">
        <f>I14/'סכום נכסי הקרן'!$C$42</f>
        <v>-2.666105540658419E-6</v>
      </c>
      <c r="P14" s="1"/>
      <c r="BC14" s="1" t="s">
        <v>125</v>
      </c>
      <c r="BE14" s="1" t="s">
        <v>147</v>
      </c>
      <c r="BG14" s="1" t="s">
        <v>170</v>
      </c>
    </row>
    <row r="15" spans="1:60">
      <c r="B15" s="72" t="s">
        <v>1949</v>
      </c>
      <c r="C15" s="73" t="s">
        <v>1950</v>
      </c>
      <c r="D15" s="86" t="s">
        <v>28</v>
      </c>
      <c r="E15" s="86" t="s">
        <v>706</v>
      </c>
      <c r="F15" s="86" t="s">
        <v>162</v>
      </c>
      <c r="G15" s="83">
        <v>145.941328</v>
      </c>
      <c r="H15" s="85">
        <v>309025</v>
      </c>
      <c r="I15" s="83">
        <v>-575.317791758</v>
      </c>
      <c r="J15" s="84">
        <f t="shared" si="0"/>
        <v>0.99256322628237492</v>
      </c>
      <c r="K15" s="84">
        <f>I15/'סכום נכסי הקרן'!$C$42</f>
        <v>-3.5502946693083013E-4</v>
      </c>
      <c r="P15" s="1"/>
      <c r="BC15" s="1" t="s">
        <v>136</v>
      </c>
      <c r="BE15" s="1" t="s">
        <v>188</v>
      </c>
      <c r="BG15" s="1" t="s">
        <v>172</v>
      </c>
    </row>
    <row r="16" spans="1:60" ht="20.25">
      <c r="B16" s="72" t="s">
        <v>1951</v>
      </c>
      <c r="C16" s="73" t="s">
        <v>1952</v>
      </c>
      <c r="D16" s="86" t="s">
        <v>28</v>
      </c>
      <c r="E16" s="86" t="s">
        <v>706</v>
      </c>
      <c r="F16" s="86" t="s">
        <v>164</v>
      </c>
      <c r="G16" s="83">
        <v>72.316013999999996</v>
      </c>
      <c r="H16" s="85">
        <v>35890</v>
      </c>
      <c r="I16" s="83">
        <v>136.72089250399998</v>
      </c>
      <c r="J16" s="84">
        <f t="shared" si="0"/>
        <v>-0.2358768181830507</v>
      </c>
      <c r="K16" s="84">
        <f>I16/'סכום נכסי הקרן'!$C$42</f>
        <v>8.4370666576604223E-5</v>
      </c>
      <c r="P16" s="1"/>
      <c r="BC16" s="4" t="s">
        <v>122</v>
      </c>
      <c r="BD16" s="1" t="s">
        <v>137</v>
      </c>
      <c r="BE16" s="1" t="s">
        <v>148</v>
      </c>
      <c r="BG16" s="1" t="s">
        <v>173</v>
      </c>
    </row>
    <row r="17" spans="2:60">
      <c r="B17" s="94"/>
      <c r="C17" s="73"/>
      <c r="D17" s="73"/>
      <c r="E17" s="73"/>
      <c r="F17" s="73"/>
      <c r="G17" s="83"/>
      <c r="H17" s="85"/>
      <c r="I17" s="73"/>
      <c r="J17" s="84"/>
      <c r="K17" s="73"/>
      <c r="P17" s="1"/>
      <c r="BC17" s="1" t="s">
        <v>132</v>
      </c>
      <c r="BE17" s="1" t="s">
        <v>149</v>
      </c>
      <c r="BG17" s="1" t="s">
        <v>174</v>
      </c>
    </row>
    <row r="18" spans="2:60">
      <c r="B18" s="90"/>
      <c r="C18" s="90"/>
      <c r="D18" s="90"/>
      <c r="E18" s="90"/>
      <c r="F18" s="90"/>
      <c r="G18" s="90"/>
      <c r="H18" s="90"/>
      <c r="I18" s="90"/>
      <c r="J18" s="90"/>
      <c r="K18" s="90"/>
      <c r="BD18" s="1" t="s">
        <v>120</v>
      </c>
      <c r="BF18" s="1" t="s">
        <v>150</v>
      </c>
      <c r="BH18" s="1" t="s">
        <v>28</v>
      </c>
    </row>
    <row r="19" spans="2:60">
      <c r="B19" s="90"/>
      <c r="C19" s="90"/>
      <c r="D19" s="90"/>
      <c r="E19" s="90"/>
      <c r="F19" s="90"/>
      <c r="G19" s="90"/>
      <c r="H19" s="90"/>
      <c r="I19" s="90"/>
      <c r="J19" s="90"/>
      <c r="K19" s="90"/>
      <c r="BD19" s="1" t="s">
        <v>133</v>
      </c>
      <c r="BF19" s="1" t="s">
        <v>151</v>
      </c>
    </row>
    <row r="20" spans="2:60">
      <c r="B20" s="88" t="s">
        <v>256</v>
      </c>
      <c r="C20" s="90"/>
      <c r="D20" s="90"/>
      <c r="E20" s="90"/>
      <c r="F20" s="90"/>
      <c r="G20" s="90"/>
      <c r="H20" s="90"/>
      <c r="I20" s="90"/>
      <c r="J20" s="90"/>
      <c r="K20" s="90"/>
      <c r="BD20" s="1" t="s">
        <v>138</v>
      </c>
      <c r="BF20" s="1" t="s">
        <v>152</v>
      </c>
    </row>
    <row r="21" spans="2:60">
      <c r="B21" s="88" t="s">
        <v>111</v>
      </c>
      <c r="C21" s="90"/>
      <c r="D21" s="90"/>
      <c r="E21" s="90"/>
      <c r="F21" s="90"/>
      <c r="G21" s="90"/>
      <c r="H21" s="90"/>
      <c r="I21" s="90"/>
      <c r="J21" s="90"/>
      <c r="K21" s="90"/>
      <c r="BD21" s="1" t="s">
        <v>123</v>
      </c>
      <c r="BE21" s="1" t="s">
        <v>139</v>
      </c>
      <c r="BF21" s="1" t="s">
        <v>153</v>
      </c>
    </row>
    <row r="22" spans="2:60">
      <c r="B22" s="88" t="s">
        <v>238</v>
      </c>
      <c r="C22" s="90"/>
      <c r="D22" s="90"/>
      <c r="E22" s="90"/>
      <c r="F22" s="90"/>
      <c r="G22" s="90"/>
      <c r="H22" s="90"/>
      <c r="I22" s="90"/>
      <c r="J22" s="90"/>
      <c r="K22" s="90"/>
      <c r="BD22" s="1" t="s">
        <v>129</v>
      </c>
      <c r="BF22" s="1" t="s">
        <v>154</v>
      </c>
    </row>
    <row r="23" spans="2:60">
      <c r="B23" s="88" t="s">
        <v>246</v>
      </c>
      <c r="C23" s="90"/>
      <c r="D23" s="90"/>
      <c r="E23" s="90"/>
      <c r="F23" s="90"/>
      <c r="G23" s="90"/>
      <c r="H23" s="90"/>
      <c r="I23" s="90"/>
      <c r="J23" s="90"/>
      <c r="K23" s="90"/>
      <c r="BD23" s="1" t="s">
        <v>28</v>
      </c>
      <c r="BE23" s="1" t="s">
        <v>130</v>
      </c>
      <c r="BF23" s="1" t="s">
        <v>189</v>
      </c>
    </row>
    <row r="24" spans="2:60">
      <c r="B24" s="90"/>
      <c r="C24" s="90"/>
      <c r="D24" s="90"/>
      <c r="E24" s="90"/>
      <c r="F24" s="90"/>
      <c r="G24" s="90"/>
      <c r="H24" s="90"/>
      <c r="I24" s="90"/>
      <c r="J24" s="90"/>
      <c r="K24" s="90"/>
      <c r="BF24" s="1" t="s">
        <v>192</v>
      </c>
    </row>
    <row r="25" spans="2:60">
      <c r="B25" s="90"/>
      <c r="C25" s="90"/>
      <c r="D25" s="90"/>
      <c r="E25" s="90"/>
      <c r="F25" s="90"/>
      <c r="G25" s="90"/>
      <c r="H25" s="90"/>
      <c r="I25" s="90"/>
      <c r="J25" s="90"/>
      <c r="K25" s="90"/>
      <c r="BF25" s="1" t="s">
        <v>155</v>
      </c>
    </row>
    <row r="26" spans="2:60">
      <c r="B26" s="90"/>
      <c r="C26" s="90"/>
      <c r="D26" s="90"/>
      <c r="E26" s="90"/>
      <c r="F26" s="90"/>
      <c r="G26" s="90"/>
      <c r="H26" s="90"/>
      <c r="I26" s="90"/>
      <c r="J26" s="90"/>
      <c r="K26" s="90"/>
      <c r="BF26" s="1" t="s">
        <v>156</v>
      </c>
    </row>
    <row r="27" spans="2:60">
      <c r="B27" s="90"/>
      <c r="C27" s="90"/>
      <c r="D27" s="90"/>
      <c r="E27" s="90"/>
      <c r="F27" s="90"/>
      <c r="G27" s="90"/>
      <c r="H27" s="90"/>
      <c r="I27" s="90"/>
      <c r="J27" s="90"/>
      <c r="K27" s="90"/>
      <c r="BF27" s="1" t="s">
        <v>191</v>
      </c>
    </row>
    <row r="28" spans="2:60">
      <c r="B28" s="90"/>
      <c r="C28" s="90"/>
      <c r="D28" s="90"/>
      <c r="E28" s="90"/>
      <c r="F28" s="90"/>
      <c r="G28" s="90"/>
      <c r="H28" s="90"/>
      <c r="I28" s="90"/>
      <c r="J28" s="90"/>
      <c r="K28" s="90"/>
      <c r="BF28" s="1" t="s">
        <v>157</v>
      </c>
    </row>
    <row r="29" spans="2:60">
      <c r="B29" s="90"/>
      <c r="C29" s="90"/>
      <c r="D29" s="90"/>
      <c r="E29" s="90"/>
      <c r="F29" s="90"/>
      <c r="G29" s="90"/>
      <c r="H29" s="90"/>
      <c r="I29" s="90"/>
      <c r="J29" s="90"/>
      <c r="K29" s="90"/>
      <c r="BF29" s="1" t="s">
        <v>158</v>
      </c>
    </row>
    <row r="30" spans="2:60">
      <c r="B30" s="90"/>
      <c r="C30" s="90"/>
      <c r="D30" s="90"/>
      <c r="E30" s="90"/>
      <c r="F30" s="90"/>
      <c r="G30" s="90"/>
      <c r="H30" s="90"/>
      <c r="I30" s="90"/>
      <c r="J30" s="90"/>
      <c r="K30" s="90"/>
      <c r="BF30" s="1" t="s">
        <v>190</v>
      </c>
    </row>
    <row r="31" spans="2:60">
      <c r="B31" s="90"/>
      <c r="C31" s="90"/>
      <c r="D31" s="90"/>
      <c r="E31" s="90"/>
      <c r="F31" s="90"/>
      <c r="G31" s="90"/>
      <c r="H31" s="90"/>
      <c r="I31" s="90"/>
      <c r="J31" s="90"/>
      <c r="K31" s="90"/>
      <c r="BF31" s="1" t="s">
        <v>28</v>
      </c>
    </row>
    <row r="32" spans="2:60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O20" sqref="O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6" t="s">
        <v>178</v>
      </c>
      <c r="C1" s="67" t="s" vm="1">
        <v>265</v>
      </c>
    </row>
    <row r="2" spans="2:81">
      <c r="B2" s="46" t="s">
        <v>177</v>
      </c>
      <c r="C2" s="67" t="s">
        <v>266</v>
      </c>
    </row>
    <row r="3" spans="2:81">
      <c r="B3" s="46" t="s">
        <v>179</v>
      </c>
      <c r="C3" s="67" t="s">
        <v>267</v>
      </c>
      <c r="E3" s="2"/>
    </row>
    <row r="4" spans="2:81">
      <c r="B4" s="46" t="s">
        <v>180</v>
      </c>
      <c r="C4" s="67">
        <v>8802</v>
      </c>
    </row>
    <row r="6" spans="2:81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2:81" ht="26.25" customHeight="1">
      <c r="B7" s="128" t="s">
        <v>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2:81" s="3" customFormat="1" ht="47.25">
      <c r="B8" s="22" t="s">
        <v>115</v>
      </c>
      <c r="C8" s="30" t="s">
        <v>45</v>
      </c>
      <c r="D8" s="13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62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32" t="s">
        <v>243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13">
        <v>0</v>
      </c>
      <c r="O11" s="90"/>
      <c r="P11" s="90"/>
      <c r="Q11" s="9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8" t="s">
        <v>256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81">
      <c r="B13" s="88" t="s">
        <v>111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81">
      <c r="B14" s="88" t="s">
        <v>238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81">
      <c r="B15" s="88" t="s">
        <v>246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8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69"/>
  <sheetViews>
    <sheetView rightToLeft="1" workbookViewId="0">
      <selection activeCell="S96" sqref="S96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8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6" t="s">
        <v>178</v>
      </c>
      <c r="C1" s="67" t="s" vm="1">
        <v>265</v>
      </c>
    </row>
    <row r="2" spans="2:72">
      <c r="B2" s="46" t="s">
        <v>177</v>
      </c>
      <c r="C2" s="67" t="s">
        <v>266</v>
      </c>
    </row>
    <row r="3" spans="2:72">
      <c r="B3" s="46" t="s">
        <v>179</v>
      </c>
      <c r="C3" s="67" t="s">
        <v>267</v>
      </c>
    </row>
    <row r="4" spans="2:72">
      <c r="B4" s="46" t="s">
        <v>180</v>
      </c>
      <c r="C4" s="67">
        <v>8802</v>
      </c>
    </row>
    <row r="6" spans="2:72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72" ht="26.25" customHeight="1">
      <c r="B7" s="128" t="s">
        <v>88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2:72" s="3" customFormat="1" ht="78.75">
      <c r="B8" s="22" t="s">
        <v>115</v>
      </c>
      <c r="C8" s="30" t="s">
        <v>45</v>
      </c>
      <c r="D8" s="30" t="s">
        <v>14</v>
      </c>
      <c r="E8" s="30" t="s">
        <v>67</v>
      </c>
      <c r="F8" s="30" t="s">
        <v>103</v>
      </c>
      <c r="G8" s="30" t="s">
        <v>17</v>
      </c>
      <c r="H8" s="30" t="s">
        <v>102</v>
      </c>
      <c r="I8" s="30" t="s">
        <v>16</v>
      </c>
      <c r="J8" s="30" t="s">
        <v>18</v>
      </c>
      <c r="K8" s="30" t="s">
        <v>240</v>
      </c>
      <c r="L8" s="30" t="s">
        <v>239</v>
      </c>
      <c r="M8" s="30" t="s">
        <v>110</v>
      </c>
      <c r="N8" s="30" t="s">
        <v>59</v>
      </c>
      <c r="O8" s="30" t="s">
        <v>181</v>
      </c>
      <c r="P8" s="31" t="s">
        <v>183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247</v>
      </c>
      <c r="L9" s="32"/>
      <c r="M9" s="32" t="s">
        <v>243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8" t="s">
        <v>27</v>
      </c>
      <c r="C11" s="69"/>
      <c r="D11" s="69"/>
      <c r="E11" s="69"/>
      <c r="F11" s="69"/>
      <c r="G11" s="77">
        <v>9.4757926573419375</v>
      </c>
      <c r="H11" s="69"/>
      <c r="I11" s="69"/>
      <c r="J11" s="92">
        <v>4.8507058927300048E-2</v>
      </c>
      <c r="K11" s="77"/>
      <c r="L11" s="79"/>
      <c r="M11" s="77">
        <v>450216.49068000005</v>
      </c>
      <c r="N11" s="69"/>
      <c r="O11" s="78">
        <f>M11/$M$11</f>
        <v>1</v>
      </c>
      <c r="P11" s="78">
        <f>M11/'סכום נכסי הקרן'!$C$42</f>
        <v>0.27782926754475229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0" t="s">
        <v>233</v>
      </c>
      <c r="C12" s="71"/>
      <c r="D12" s="71"/>
      <c r="E12" s="71"/>
      <c r="F12" s="71"/>
      <c r="G12" s="80">
        <v>9.4757926573419393</v>
      </c>
      <c r="H12" s="71"/>
      <c r="I12" s="71"/>
      <c r="J12" s="93">
        <v>4.8507058927300034E-2</v>
      </c>
      <c r="K12" s="80"/>
      <c r="L12" s="82"/>
      <c r="M12" s="80">
        <v>450216.4906800001</v>
      </c>
      <c r="N12" s="71"/>
      <c r="O12" s="81">
        <f t="shared" ref="O12:O63" si="0">M12/$M$11</f>
        <v>1.0000000000000002</v>
      </c>
      <c r="P12" s="81">
        <f>M12/'סכום נכסי הקרן'!$C$42</f>
        <v>0.27782926754475235</v>
      </c>
    </row>
    <row r="13" spans="2:72">
      <c r="B13" s="91" t="s">
        <v>68</v>
      </c>
      <c r="C13" s="71"/>
      <c r="D13" s="71"/>
      <c r="E13" s="71"/>
      <c r="F13" s="71"/>
      <c r="G13" s="80">
        <v>9.4757926573419393</v>
      </c>
      <c r="H13" s="71"/>
      <c r="I13" s="71"/>
      <c r="J13" s="93">
        <v>4.8507058927300034E-2</v>
      </c>
      <c r="K13" s="80"/>
      <c r="L13" s="82"/>
      <c r="M13" s="80">
        <v>450216.4906800001</v>
      </c>
      <c r="N13" s="71"/>
      <c r="O13" s="81">
        <f t="shared" si="0"/>
        <v>1.0000000000000002</v>
      </c>
      <c r="P13" s="81">
        <f>M13/'סכום נכסי הקרן'!$C$42</f>
        <v>0.27782926754475235</v>
      </c>
    </row>
    <row r="14" spans="2:72">
      <c r="B14" s="76" t="s">
        <v>1953</v>
      </c>
      <c r="C14" s="73" t="s">
        <v>1954</v>
      </c>
      <c r="D14" s="73" t="s">
        <v>270</v>
      </c>
      <c r="E14" s="73"/>
      <c r="F14" s="96">
        <v>40909</v>
      </c>
      <c r="G14" s="83">
        <v>5.54</v>
      </c>
      <c r="H14" s="86" t="s">
        <v>163</v>
      </c>
      <c r="I14" s="87">
        <v>4.8000000000000001E-2</v>
      </c>
      <c r="J14" s="87">
        <v>4.8600000000000004E-2</v>
      </c>
      <c r="K14" s="83">
        <v>27000</v>
      </c>
      <c r="L14" s="85">
        <v>105.64</v>
      </c>
      <c r="M14" s="83">
        <v>28.514599999999998</v>
      </c>
      <c r="N14" s="73"/>
      <c r="O14" s="84">
        <f t="shared" si="0"/>
        <v>6.3335307769228942E-5</v>
      </c>
      <c r="P14" s="84">
        <f>M14/'סכום נכסי הקרן'!$C$42</f>
        <v>1.7596402167246336E-5</v>
      </c>
    </row>
    <row r="15" spans="2:72">
      <c r="B15" s="76" t="s">
        <v>1955</v>
      </c>
      <c r="C15" s="73">
        <v>8790</v>
      </c>
      <c r="D15" s="73" t="s">
        <v>270</v>
      </c>
      <c r="E15" s="73"/>
      <c r="F15" s="96">
        <v>41030</v>
      </c>
      <c r="G15" s="83">
        <v>5.87</v>
      </c>
      <c r="H15" s="86" t="s">
        <v>163</v>
      </c>
      <c r="I15" s="87">
        <v>4.8000000000000001E-2</v>
      </c>
      <c r="J15" s="87">
        <v>4.8599999999999997E-2</v>
      </c>
      <c r="K15" s="83">
        <v>358000</v>
      </c>
      <c r="L15" s="85">
        <v>103.5437</v>
      </c>
      <c r="M15" s="83">
        <v>370.69433000000004</v>
      </c>
      <c r="N15" s="73"/>
      <c r="O15" s="84">
        <f t="shared" si="0"/>
        <v>8.2336906282599518E-4</v>
      </c>
      <c r="P15" s="84">
        <f>M15/'סכום נכסי הקרן'!$C$42</f>
        <v>2.2875602364395538E-4</v>
      </c>
    </row>
    <row r="16" spans="2:72">
      <c r="B16" s="76" t="s">
        <v>1956</v>
      </c>
      <c r="C16" s="73">
        <v>8805</v>
      </c>
      <c r="D16" s="73" t="s">
        <v>270</v>
      </c>
      <c r="E16" s="73"/>
      <c r="F16" s="96">
        <v>41487</v>
      </c>
      <c r="G16" s="83">
        <v>6.67</v>
      </c>
      <c r="H16" s="86" t="s">
        <v>163</v>
      </c>
      <c r="I16" s="87">
        <v>4.8000000000000001E-2</v>
      </c>
      <c r="J16" s="87">
        <v>4.8599999999999997E-2</v>
      </c>
      <c r="K16" s="83">
        <v>1430000</v>
      </c>
      <c r="L16" s="85">
        <v>102.1712</v>
      </c>
      <c r="M16" s="83">
        <v>1460.6585</v>
      </c>
      <c r="N16" s="73"/>
      <c r="O16" s="84">
        <f t="shared" si="0"/>
        <v>3.2443469536041292E-3</v>
      </c>
      <c r="P16" s="84">
        <f>M16/'סכום נכסי הקרן'!$C$42</f>
        <v>9.0137453778088366E-4</v>
      </c>
    </row>
    <row r="17" spans="2:16">
      <c r="B17" s="76" t="s">
        <v>1957</v>
      </c>
      <c r="C17" s="73" t="s">
        <v>1958</v>
      </c>
      <c r="D17" s="73" t="s">
        <v>270</v>
      </c>
      <c r="E17" s="73"/>
      <c r="F17" s="96">
        <v>41609</v>
      </c>
      <c r="G17" s="83">
        <v>7</v>
      </c>
      <c r="H17" s="86" t="s">
        <v>163</v>
      </c>
      <c r="I17" s="87">
        <v>4.8000000000000001E-2</v>
      </c>
      <c r="J17" s="87">
        <v>4.8499999999999995E-2</v>
      </c>
      <c r="K17" s="83">
        <v>6302000</v>
      </c>
      <c r="L17" s="85">
        <v>100.3827</v>
      </c>
      <c r="M17" s="83">
        <v>6325.7090399999997</v>
      </c>
      <c r="N17" s="73"/>
      <c r="O17" s="84">
        <f t="shared" si="0"/>
        <v>1.4050371701058188E-2</v>
      </c>
      <c r="P17" s="84">
        <f>M17/'סכום נכסי הקרן'!$C$42</f>
        <v>3.9036044784365115E-3</v>
      </c>
    </row>
    <row r="18" spans="2:16">
      <c r="B18" s="76" t="s">
        <v>1959</v>
      </c>
      <c r="C18" s="73" t="s">
        <v>1960</v>
      </c>
      <c r="D18" s="73" t="s">
        <v>270</v>
      </c>
      <c r="E18" s="73"/>
      <c r="F18" s="96">
        <v>42218</v>
      </c>
      <c r="G18" s="83">
        <v>7.9600000000000009</v>
      </c>
      <c r="H18" s="86" t="s">
        <v>163</v>
      </c>
      <c r="I18" s="87">
        <v>4.8000000000000001E-2</v>
      </c>
      <c r="J18" s="87">
        <v>4.8499999999999995E-2</v>
      </c>
      <c r="K18" s="83">
        <v>2000</v>
      </c>
      <c r="L18" s="85">
        <v>102.0635</v>
      </c>
      <c r="M18" s="83">
        <v>2.0412400000000002</v>
      </c>
      <c r="N18" s="73"/>
      <c r="O18" s="84">
        <f t="shared" si="0"/>
        <v>4.5339076694346377E-6</v>
      </c>
      <c r="P18" s="84">
        <f>M18/'סכום נכסי הקרן'!$C$42</f>
        <v>1.2596522469145601E-6</v>
      </c>
    </row>
    <row r="19" spans="2:16">
      <c r="B19" s="76" t="s">
        <v>1961</v>
      </c>
      <c r="C19" s="73" t="s">
        <v>1962</v>
      </c>
      <c r="D19" s="73" t="s">
        <v>270</v>
      </c>
      <c r="E19" s="73"/>
      <c r="F19" s="96">
        <v>42309</v>
      </c>
      <c r="G19" s="83">
        <v>8.2100000000000009</v>
      </c>
      <c r="H19" s="86" t="s">
        <v>163</v>
      </c>
      <c r="I19" s="87">
        <v>4.8000000000000001E-2</v>
      </c>
      <c r="J19" s="87">
        <v>4.8499999999999995E-2</v>
      </c>
      <c r="K19" s="83">
        <v>107000</v>
      </c>
      <c r="L19" s="85">
        <v>101.27889999999999</v>
      </c>
      <c r="M19" s="83">
        <v>108.36852999999999</v>
      </c>
      <c r="N19" s="73"/>
      <c r="O19" s="84">
        <f t="shared" si="0"/>
        <v>2.4070315557815714E-4</v>
      </c>
      <c r="P19" s="84">
        <f>M19/'סכום נכסי הקרן'!$C$42</f>
        <v>6.687438140998996E-5</v>
      </c>
    </row>
    <row r="20" spans="2:16">
      <c r="B20" s="76" t="s">
        <v>1963</v>
      </c>
      <c r="C20" s="73" t="s">
        <v>1964</v>
      </c>
      <c r="D20" s="73" t="s">
        <v>270</v>
      </c>
      <c r="E20" s="73"/>
      <c r="F20" s="96">
        <v>42339</v>
      </c>
      <c r="G20" s="83">
        <v>8.2899999999999991</v>
      </c>
      <c r="H20" s="86" t="s">
        <v>163</v>
      </c>
      <c r="I20" s="87">
        <v>4.8000000000000001E-2</v>
      </c>
      <c r="J20" s="87">
        <v>4.8499999999999995E-2</v>
      </c>
      <c r="K20" s="83">
        <v>149000</v>
      </c>
      <c r="L20" s="85">
        <v>100.77800000000001</v>
      </c>
      <c r="M20" s="83">
        <v>150.15917000000002</v>
      </c>
      <c r="N20" s="73"/>
      <c r="O20" s="84">
        <f t="shared" si="0"/>
        <v>3.3352658800481059E-4</v>
      </c>
      <c r="P20" s="84">
        <f>M20/'סכום נכסי הקרן'!$C$42</f>
        <v>9.2663447652076883E-5</v>
      </c>
    </row>
    <row r="21" spans="2:16">
      <c r="B21" s="76" t="s">
        <v>1965</v>
      </c>
      <c r="C21" s="73" t="s">
        <v>1966</v>
      </c>
      <c r="D21" s="73" t="s">
        <v>270</v>
      </c>
      <c r="E21" s="73"/>
      <c r="F21" s="96">
        <v>42370</v>
      </c>
      <c r="G21" s="83">
        <v>8.18</v>
      </c>
      <c r="H21" s="86" t="s">
        <v>163</v>
      </c>
      <c r="I21" s="87">
        <v>4.8000000000000001E-2</v>
      </c>
      <c r="J21" s="87">
        <v>4.8499999999999995E-2</v>
      </c>
      <c r="K21" s="83">
        <v>420000</v>
      </c>
      <c r="L21" s="85">
        <v>103.2041</v>
      </c>
      <c r="M21" s="83">
        <v>433.45739000000003</v>
      </c>
      <c r="N21" s="73"/>
      <c r="O21" s="84">
        <f t="shared" si="0"/>
        <v>9.627754624121224E-4</v>
      </c>
      <c r="P21" s="84">
        <f>M21/'סכום נכסי הקרן'!$C$42</f>
        <v>2.6748720153202014E-4</v>
      </c>
    </row>
    <row r="22" spans="2:16">
      <c r="B22" s="76" t="s">
        <v>1967</v>
      </c>
      <c r="C22" s="73" t="s">
        <v>1968</v>
      </c>
      <c r="D22" s="73" t="s">
        <v>270</v>
      </c>
      <c r="E22" s="73"/>
      <c r="F22" s="96">
        <v>42461</v>
      </c>
      <c r="G22" s="83">
        <v>8.43</v>
      </c>
      <c r="H22" s="86" t="s">
        <v>163</v>
      </c>
      <c r="I22" s="87">
        <v>4.8000000000000001E-2</v>
      </c>
      <c r="J22" s="87">
        <v>4.8500000000000008E-2</v>
      </c>
      <c r="K22" s="83">
        <v>697000</v>
      </c>
      <c r="L22" s="85">
        <v>102.92100000000001</v>
      </c>
      <c r="M22" s="83">
        <v>717.35933</v>
      </c>
      <c r="N22" s="73"/>
      <c r="O22" s="84">
        <f t="shared" si="0"/>
        <v>1.5933652916989148E-3</v>
      </c>
      <c r="P22" s="84">
        <f>M22/'סכום נכסי הקרן'!$C$42</f>
        <v>4.4268351192394006E-4</v>
      </c>
    </row>
    <row r="23" spans="2:16">
      <c r="B23" s="76" t="s">
        <v>1969</v>
      </c>
      <c r="C23" s="73" t="s">
        <v>1970</v>
      </c>
      <c r="D23" s="73" t="s">
        <v>270</v>
      </c>
      <c r="E23" s="73"/>
      <c r="F23" s="96">
        <v>42491</v>
      </c>
      <c r="G23" s="83">
        <v>8.5100000000000016</v>
      </c>
      <c r="H23" s="86" t="s">
        <v>163</v>
      </c>
      <c r="I23" s="87">
        <v>4.8000000000000001E-2</v>
      </c>
      <c r="J23" s="87">
        <v>4.8499999999999995E-2</v>
      </c>
      <c r="K23" s="83">
        <v>1553000</v>
      </c>
      <c r="L23" s="85">
        <v>102.7239</v>
      </c>
      <c r="M23" s="83">
        <v>1595.30169</v>
      </c>
      <c r="N23" s="73"/>
      <c r="O23" s="84">
        <f t="shared" si="0"/>
        <v>3.5434101660525162E-3</v>
      </c>
      <c r="P23" s="84">
        <f>M23/'סכום נכסי הקרן'!$C$42</f>
        <v>9.844630510449997E-4</v>
      </c>
    </row>
    <row r="24" spans="2:16">
      <c r="B24" s="76" t="s">
        <v>1971</v>
      </c>
      <c r="C24" s="73" t="s">
        <v>1972</v>
      </c>
      <c r="D24" s="73" t="s">
        <v>270</v>
      </c>
      <c r="E24" s="73"/>
      <c r="F24" s="96">
        <v>42522</v>
      </c>
      <c r="G24" s="83">
        <v>8.6</v>
      </c>
      <c r="H24" s="86" t="s">
        <v>163</v>
      </c>
      <c r="I24" s="87">
        <v>4.8000000000000001E-2</v>
      </c>
      <c r="J24" s="87">
        <v>4.8499999999999995E-2</v>
      </c>
      <c r="K24" s="83">
        <v>1853000</v>
      </c>
      <c r="L24" s="85">
        <v>101.90300000000001</v>
      </c>
      <c r="M24" s="83">
        <v>1888.2628999999999</v>
      </c>
      <c r="N24" s="73"/>
      <c r="O24" s="84">
        <f t="shared" si="0"/>
        <v>4.1941220259346717E-3</v>
      </c>
      <c r="P24" s="84">
        <f>M24/'סכום נכסי הקרן'!$C$42</f>
        <v>1.1652498504587424E-3</v>
      </c>
    </row>
    <row r="25" spans="2:16">
      <c r="B25" s="76" t="s">
        <v>1973</v>
      </c>
      <c r="C25" s="73" t="s">
        <v>1974</v>
      </c>
      <c r="D25" s="73" t="s">
        <v>270</v>
      </c>
      <c r="E25" s="73"/>
      <c r="F25" s="96">
        <v>42552</v>
      </c>
      <c r="G25" s="83">
        <v>8.48</v>
      </c>
      <c r="H25" s="86" t="s">
        <v>163</v>
      </c>
      <c r="I25" s="87">
        <v>4.8000000000000001E-2</v>
      </c>
      <c r="J25" s="87">
        <v>4.8499999999999995E-2</v>
      </c>
      <c r="K25" s="83">
        <v>2617000</v>
      </c>
      <c r="L25" s="85">
        <v>103.6211</v>
      </c>
      <c r="M25" s="83">
        <v>2711.7770800000003</v>
      </c>
      <c r="N25" s="73"/>
      <c r="O25" s="84">
        <f t="shared" si="0"/>
        <v>6.0232735498075025E-3</v>
      </c>
      <c r="P25" s="84">
        <f>M25/'סכום נכסי הקרן'!$C$42</f>
        <v>1.6734416785646985E-3</v>
      </c>
    </row>
    <row r="26" spans="2:16">
      <c r="B26" s="76" t="s">
        <v>1975</v>
      </c>
      <c r="C26" s="73" t="s">
        <v>1976</v>
      </c>
      <c r="D26" s="73" t="s">
        <v>270</v>
      </c>
      <c r="E26" s="73"/>
      <c r="F26" s="96">
        <v>42583</v>
      </c>
      <c r="G26" s="83">
        <v>8.56</v>
      </c>
      <c r="H26" s="86" t="s">
        <v>163</v>
      </c>
      <c r="I26" s="87">
        <v>4.8000000000000001E-2</v>
      </c>
      <c r="J26" s="87">
        <v>4.8500000000000008E-2</v>
      </c>
      <c r="K26" s="83">
        <v>44539000</v>
      </c>
      <c r="L26" s="85">
        <v>102.9111</v>
      </c>
      <c r="M26" s="83">
        <v>45835.558119999994</v>
      </c>
      <c r="N26" s="73"/>
      <c r="O26" s="84">
        <f t="shared" si="0"/>
        <v>0.10180781705879026</v>
      </c>
      <c r="P26" s="84">
        <f>M26/'סכום נכסי הקרן'!$C$42</f>
        <v>2.8285191243773836E-2</v>
      </c>
    </row>
    <row r="27" spans="2:16">
      <c r="B27" s="76" t="s">
        <v>1977</v>
      </c>
      <c r="C27" s="73" t="s">
        <v>1978</v>
      </c>
      <c r="D27" s="73" t="s">
        <v>270</v>
      </c>
      <c r="E27" s="73"/>
      <c r="F27" s="96">
        <v>42614</v>
      </c>
      <c r="G27" s="83">
        <v>8.64</v>
      </c>
      <c r="H27" s="86" t="s">
        <v>163</v>
      </c>
      <c r="I27" s="87">
        <v>4.8000000000000001E-2</v>
      </c>
      <c r="J27" s="87">
        <v>4.8499999999999995E-2</v>
      </c>
      <c r="K27" s="83">
        <v>36484000</v>
      </c>
      <c r="L27" s="85">
        <v>102.0829</v>
      </c>
      <c r="M27" s="83">
        <v>37243.662109999997</v>
      </c>
      <c r="N27" s="73"/>
      <c r="O27" s="84">
        <f t="shared" si="0"/>
        <v>8.272389590560697E-2</v>
      </c>
      <c r="P27" s="84">
        <f>M27/'סכום נכסי הקרן'!$C$42</f>
        <v>2.2983119407903117E-2</v>
      </c>
    </row>
    <row r="28" spans="2:16">
      <c r="B28" s="76" t="s">
        <v>1979</v>
      </c>
      <c r="C28" s="73" t="s">
        <v>1980</v>
      </c>
      <c r="D28" s="73" t="s">
        <v>270</v>
      </c>
      <c r="E28" s="73"/>
      <c r="F28" s="96">
        <v>42644</v>
      </c>
      <c r="G28" s="83">
        <v>8.7299999999999986</v>
      </c>
      <c r="H28" s="86" t="s">
        <v>163</v>
      </c>
      <c r="I28" s="87">
        <v>4.8000000000000001E-2</v>
      </c>
      <c r="J28" s="87">
        <v>4.8500000000000008E-2</v>
      </c>
      <c r="K28" s="83">
        <v>9908000</v>
      </c>
      <c r="L28" s="85">
        <v>101.98739999999999</v>
      </c>
      <c r="M28" s="83">
        <v>10104.858609999999</v>
      </c>
      <c r="N28" s="73"/>
      <c r="O28" s="84">
        <f t="shared" si="0"/>
        <v>2.2444443549230676E-2</v>
      </c>
      <c r="P28" s="84">
        <f>M28/'סכום נכסי הקרן'!$C$42</f>
        <v>6.2357233117322991E-3</v>
      </c>
    </row>
    <row r="29" spans="2:16">
      <c r="B29" s="76" t="s">
        <v>1981</v>
      </c>
      <c r="C29" s="73" t="s">
        <v>1982</v>
      </c>
      <c r="D29" s="73" t="s">
        <v>270</v>
      </c>
      <c r="E29" s="73"/>
      <c r="F29" s="96">
        <v>42675</v>
      </c>
      <c r="G29" s="83">
        <v>8.81</v>
      </c>
      <c r="H29" s="86" t="s">
        <v>163</v>
      </c>
      <c r="I29" s="87">
        <v>4.8000000000000001E-2</v>
      </c>
      <c r="J29" s="87">
        <v>4.8500000000000008E-2</v>
      </c>
      <c r="K29" s="83">
        <v>2395000</v>
      </c>
      <c r="L29" s="85">
        <v>101.6866</v>
      </c>
      <c r="M29" s="83">
        <v>2435.4020299999997</v>
      </c>
      <c r="N29" s="73"/>
      <c r="O29" s="84">
        <f t="shared" si="0"/>
        <v>5.4094020996912091E-3</v>
      </c>
      <c r="P29" s="84">
        <f>M29/'סכום נכסי הקרן'!$C$42</f>
        <v>1.5028902232122536E-3</v>
      </c>
    </row>
    <row r="30" spans="2:16">
      <c r="B30" s="76" t="s">
        <v>1983</v>
      </c>
      <c r="C30" s="73" t="s">
        <v>1984</v>
      </c>
      <c r="D30" s="73" t="s">
        <v>270</v>
      </c>
      <c r="E30" s="73"/>
      <c r="F30" s="96">
        <v>42705</v>
      </c>
      <c r="G30" s="83">
        <v>8.8999999999999986</v>
      </c>
      <c r="H30" s="86" t="s">
        <v>163</v>
      </c>
      <c r="I30" s="87">
        <v>4.8000000000000001E-2</v>
      </c>
      <c r="J30" s="87">
        <v>4.8499999999999995E-2</v>
      </c>
      <c r="K30" s="83">
        <v>6147000</v>
      </c>
      <c r="L30" s="85">
        <v>101.08159999999999</v>
      </c>
      <c r="M30" s="83">
        <v>6213.4911099999999</v>
      </c>
      <c r="N30" s="73"/>
      <c r="O30" s="84">
        <f t="shared" si="0"/>
        <v>1.3801118436633094E-2</v>
      </c>
      <c r="P30" s="84">
        <f>M30/'סכום נכסי הקרן'!$C$42</f>
        <v>3.8343546265481492E-3</v>
      </c>
    </row>
    <row r="31" spans="2:16">
      <c r="B31" s="76" t="s">
        <v>1985</v>
      </c>
      <c r="C31" s="73" t="s">
        <v>1986</v>
      </c>
      <c r="D31" s="73" t="s">
        <v>270</v>
      </c>
      <c r="E31" s="73"/>
      <c r="F31" s="96">
        <v>42736</v>
      </c>
      <c r="G31" s="83">
        <v>8.77</v>
      </c>
      <c r="H31" s="86" t="s">
        <v>163</v>
      </c>
      <c r="I31" s="87">
        <v>4.8000000000000001E-2</v>
      </c>
      <c r="J31" s="87">
        <v>4.8499999999999995E-2</v>
      </c>
      <c r="K31" s="83">
        <v>7912000</v>
      </c>
      <c r="L31" s="85">
        <v>103.51649999999999</v>
      </c>
      <c r="M31" s="83">
        <v>8190.2219100000002</v>
      </c>
      <c r="N31" s="73"/>
      <c r="O31" s="84">
        <f t="shared" si="0"/>
        <v>1.8191741261253259E-2</v>
      </c>
      <c r="P31" s="84">
        <f>M31/'סכום נכסי הקרן'!$C$42</f>
        <v>5.0541981499776407E-3</v>
      </c>
    </row>
    <row r="32" spans="2:16">
      <c r="B32" s="76" t="s">
        <v>1987</v>
      </c>
      <c r="C32" s="73" t="s">
        <v>1988</v>
      </c>
      <c r="D32" s="73" t="s">
        <v>270</v>
      </c>
      <c r="E32" s="73"/>
      <c r="F32" s="96">
        <v>42767</v>
      </c>
      <c r="G32" s="83">
        <v>8.8600000000000012</v>
      </c>
      <c r="H32" s="86" t="s">
        <v>163</v>
      </c>
      <c r="I32" s="87">
        <v>4.8000000000000001E-2</v>
      </c>
      <c r="J32" s="87">
        <v>4.8500000000000008E-2</v>
      </c>
      <c r="K32" s="83">
        <v>4733000</v>
      </c>
      <c r="L32" s="85">
        <v>103.108</v>
      </c>
      <c r="M32" s="83">
        <v>4880.1008400000001</v>
      </c>
      <c r="N32" s="73"/>
      <c r="O32" s="84">
        <f t="shared" si="0"/>
        <v>1.0839453776180369E-2</v>
      </c>
      <c r="P32" s="84">
        <f>M32/'סכום נכסי הקרן'!$C$42</f>
        <v>3.0115175032213908E-3</v>
      </c>
    </row>
    <row r="33" spans="2:16">
      <c r="B33" s="76" t="s">
        <v>1989</v>
      </c>
      <c r="C33" s="73" t="s">
        <v>1990</v>
      </c>
      <c r="D33" s="73" t="s">
        <v>270</v>
      </c>
      <c r="E33" s="73"/>
      <c r="F33" s="96">
        <v>42795</v>
      </c>
      <c r="G33" s="83">
        <v>8.93</v>
      </c>
      <c r="H33" s="86" t="s">
        <v>163</v>
      </c>
      <c r="I33" s="87">
        <v>4.8000000000000001E-2</v>
      </c>
      <c r="J33" s="87">
        <v>4.8499999999999995E-2</v>
      </c>
      <c r="K33" s="83">
        <v>6588000</v>
      </c>
      <c r="L33" s="85">
        <v>102.907</v>
      </c>
      <c r="M33" s="83">
        <v>6779.5119000000004</v>
      </c>
      <c r="N33" s="73"/>
      <c r="O33" s="84">
        <f t="shared" si="0"/>
        <v>1.5058337578351096E-2</v>
      </c>
      <c r="P33" s="84">
        <f>M33/'סכום נכסי הקרן'!$C$42</f>
        <v>4.1836468998349037E-3</v>
      </c>
    </row>
    <row r="34" spans="2:16">
      <c r="B34" s="76" t="s">
        <v>1991</v>
      </c>
      <c r="C34" s="73" t="s">
        <v>1992</v>
      </c>
      <c r="D34" s="73" t="s">
        <v>270</v>
      </c>
      <c r="E34" s="73"/>
      <c r="F34" s="96">
        <v>42826</v>
      </c>
      <c r="G34" s="83">
        <v>9.02</v>
      </c>
      <c r="H34" s="86" t="s">
        <v>163</v>
      </c>
      <c r="I34" s="87">
        <v>4.8000000000000001E-2</v>
      </c>
      <c r="J34" s="87">
        <v>4.8499999999999995E-2</v>
      </c>
      <c r="K34" s="83">
        <v>4451000</v>
      </c>
      <c r="L34" s="85">
        <v>102.5009</v>
      </c>
      <c r="M34" s="83">
        <v>4562.3157199999996</v>
      </c>
      <c r="N34" s="73"/>
      <c r="O34" s="84">
        <f t="shared" si="0"/>
        <v>1.013360419808068E-2</v>
      </c>
      <c r="P34" s="84">
        <f>M34/'סכום נכסי הקרן'!$C$42</f>
        <v>2.815411831941182E-3</v>
      </c>
    </row>
    <row r="35" spans="2:16">
      <c r="B35" s="76" t="s">
        <v>1993</v>
      </c>
      <c r="C35" s="73" t="s">
        <v>1994</v>
      </c>
      <c r="D35" s="73" t="s">
        <v>270</v>
      </c>
      <c r="E35" s="73"/>
      <c r="F35" s="96">
        <v>42856</v>
      </c>
      <c r="G35" s="83">
        <v>9.1</v>
      </c>
      <c r="H35" s="86" t="s">
        <v>163</v>
      </c>
      <c r="I35" s="87">
        <v>4.8000000000000001E-2</v>
      </c>
      <c r="J35" s="87">
        <v>4.8499999999999995E-2</v>
      </c>
      <c r="K35" s="83">
        <v>3926900</v>
      </c>
      <c r="L35" s="85">
        <v>101.7869</v>
      </c>
      <c r="M35" s="83">
        <v>3997.0766100000001</v>
      </c>
      <c r="N35" s="73"/>
      <c r="O35" s="84">
        <f t="shared" si="0"/>
        <v>8.8781212877450961E-3</v>
      </c>
      <c r="P35" s="84">
        <f>M35/'סכום נכסי הקרן'!$C$42</f>
        <v>2.4666019345476928E-3</v>
      </c>
    </row>
    <row r="36" spans="2:16">
      <c r="B36" s="76" t="s">
        <v>1995</v>
      </c>
      <c r="C36" s="73" t="s">
        <v>1996</v>
      </c>
      <c r="D36" s="73" t="s">
        <v>270</v>
      </c>
      <c r="E36" s="73"/>
      <c r="F36" s="96">
        <v>42887</v>
      </c>
      <c r="G36" s="83">
        <v>9.1900000000000013</v>
      </c>
      <c r="H36" s="86" t="s">
        <v>163</v>
      </c>
      <c r="I36" s="87">
        <v>4.8000000000000001E-2</v>
      </c>
      <c r="J36" s="87">
        <v>4.8499999999999995E-2</v>
      </c>
      <c r="K36" s="83">
        <v>7630000</v>
      </c>
      <c r="L36" s="85">
        <v>101.197</v>
      </c>
      <c r="M36" s="83">
        <v>7720.7370099999998</v>
      </c>
      <c r="N36" s="73"/>
      <c r="O36" s="84">
        <f t="shared" si="0"/>
        <v>1.7148943163629384E-2</v>
      </c>
      <c r="P36" s="84">
        <f>M36/'סכום נכסי הקרן'!$C$42</f>
        <v>4.7644783183177393E-3</v>
      </c>
    </row>
    <row r="37" spans="2:16">
      <c r="B37" s="76" t="s">
        <v>1997</v>
      </c>
      <c r="C37" s="73" t="s">
        <v>1998</v>
      </c>
      <c r="D37" s="73" t="s">
        <v>270</v>
      </c>
      <c r="E37" s="73"/>
      <c r="F37" s="96">
        <v>42949</v>
      </c>
      <c r="G37" s="83">
        <v>9.1399999999999988</v>
      </c>
      <c r="H37" s="86" t="s">
        <v>163</v>
      </c>
      <c r="I37" s="87">
        <v>4.8000000000000001E-2</v>
      </c>
      <c r="J37" s="87">
        <v>4.8499999999999995E-2</v>
      </c>
      <c r="K37" s="83">
        <v>9690000</v>
      </c>
      <c r="L37" s="85">
        <v>103.1056</v>
      </c>
      <c r="M37" s="83">
        <v>9990.9323000000004</v>
      </c>
      <c r="N37" s="73"/>
      <c r="O37" s="84">
        <f t="shared" si="0"/>
        <v>2.2191395710338933E-2</v>
      </c>
      <c r="P37" s="84">
        <f>M37/'סכום נכסי הקרן'!$C$42</f>
        <v>6.165419215999223E-3</v>
      </c>
    </row>
    <row r="38" spans="2:16">
      <c r="B38" s="76" t="s">
        <v>1999</v>
      </c>
      <c r="C38" s="73" t="s">
        <v>2000</v>
      </c>
      <c r="D38" s="73" t="s">
        <v>270</v>
      </c>
      <c r="E38" s="73"/>
      <c r="F38" s="96">
        <v>42979</v>
      </c>
      <c r="G38" s="83">
        <v>9.2200000000000006</v>
      </c>
      <c r="H38" s="86" t="s">
        <v>163</v>
      </c>
      <c r="I38" s="87">
        <v>4.8000000000000001E-2</v>
      </c>
      <c r="J38" s="87">
        <v>4.8499999999999995E-2</v>
      </c>
      <c r="K38" s="83">
        <v>2685000</v>
      </c>
      <c r="L38" s="85">
        <v>102.8152</v>
      </c>
      <c r="M38" s="83">
        <v>2760.5887799999996</v>
      </c>
      <c r="N38" s="73"/>
      <c r="O38" s="84">
        <f t="shared" si="0"/>
        <v>6.1316918352556319E-3</v>
      </c>
      <c r="P38" s="84">
        <f>M38/'סכום נכסי הקרן'!$C$42</f>
        <v>1.7035634513992101E-3</v>
      </c>
    </row>
    <row r="39" spans="2:16">
      <c r="B39" s="76" t="s">
        <v>2001</v>
      </c>
      <c r="C39" s="73" t="s">
        <v>2002</v>
      </c>
      <c r="D39" s="73" t="s">
        <v>270</v>
      </c>
      <c r="E39" s="73"/>
      <c r="F39" s="96">
        <v>43009</v>
      </c>
      <c r="G39" s="83">
        <v>9.3000000000000007</v>
      </c>
      <c r="H39" s="86" t="s">
        <v>163</v>
      </c>
      <c r="I39" s="87">
        <v>4.8000000000000001E-2</v>
      </c>
      <c r="J39" s="87">
        <v>4.8500000000000008E-2</v>
      </c>
      <c r="K39" s="83">
        <v>10800000</v>
      </c>
      <c r="L39" s="85">
        <v>102.1023</v>
      </c>
      <c r="M39" s="83">
        <v>11027.11736</v>
      </c>
      <c r="N39" s="73"/>
      <c r="O39" s="84">
        <f t="shared" si="0"/>
        <v>2.4492921934833645E-2</v>
      </c>
      <c r="P39" s="84">
        <f>M39/'סכום נכסי הקרן'!$C$42</f>
        <v>6.8048505611856287E-3</v>
      </c>
    </row>
    <row r="40" spans="2:16">
      <c r="B40" s="76" t="s">
        <v>2003</v>
      </c>
      <c r="C40" s="73" t="s">
        <v>2004</v>
      </c>
      <c r="D40" s="73" t="s">
        <v>270</v>
      </c>
      <c r="E40" s="73"/>
      <c r="F40" s="96">
        <v>43040</v>
      </c>
      <c r="G40" s="83">
        <v>9.39</v>
      </c>
      <c r="H40" s="86" t="s">
        <v>163</v>
      </c>
      <c r="I40" s="87">
        <v>4.8000000000000001E-2</v>
      </c>
      <c r="J40" s="87">
        <v>4.8499999999999995E-2</v>
      </c>
      <c r="K40" s="83">
        <v>6719000</v>
      </c>
      <c r="L40" s="85">
        <v>101.59869999999999</v>
      </c>
      <c r="M40" s="83">
        <v>6826.4255599999997</v>
      </c>
      <c r="N40" s="73"/>
      <c r="O40" s="84">
        <f t="shared" si="0"/>
        <v>1.5162540025331973E-2</v>
      </c>
      <c r="P40" s="84">
        <f>M40/'סכום נכסי הקרן'!$C$42</f>
        <v>4.2125973893559713E-3</v>
      </c>
    </row>
    <row r="41" spans="2:16">
      <c r="B41" s="76" t="s">
        <v>2005</v>
      </c>
      <c r="C41" s="73" t="s">
        <v>2006</v>
      </c>
      <c r="D41" s="73" t="s">
        <v>270</v>
      </c>
      <c r="E41" s="73"/>
      <c r="F41" s="96">
        <v>43070</v>
      </c>
      <c r="G41" s="83">
        <v>9.4700000000000006</v>
      </c>
      <c r="H41" s="86" t="s">
        <v>163</v>
      </c>
      <c r="I41" s="87">
        <v>4.8000000000000001E-2</v>
      </c>
      <c r="J41" s="87">
        <v>4.8499999999999995E-2</v>
      </c>
      <c r="K41" s="83">
        <v>5543000</v>
      </c>
      <c r="L41" s="85">
        <v>100.89619999999999</v>
      </c>
      <c r="M41" s="83">
        <v>5592.6752900000001</v>
      </c>
      <c r="N41" s="73"/>
      <c r="O41" s="84">
        <f t="shared" si="0"/>
        <v>1.2422191114219093E-2</v>
      </c>
      <c r="P41" s="84">
        <f>M41/'סכום נכסי הקרן'!$C$42</f>
        <v>3.4512482585644213E-3</v>
      </c>
    </row>
    <row r="42" spans="2:16">
      <c r="B42" s="76" t="s">
        <v>2007</v>
      </c>
      <c r="C42" s="73" t="s">
        <v>2008</v>
      </c>
      <c r="D42" s="73" t="s">
        <v>270</v>
      </c>
      <c r="E42" s="73"/>
      <c r="F42" s="96">
        <v>43101</v>
      </c>
      <c r="G42" s="83">
        <v>9.33</v>
      </c>
      <c r="H42" s="86" t="s">
        <v>163</v>
      </c>
      <c r="I42" s="87">
        <v>4.8000000000000001E-2</v>
      </c>
      <c r="J42" s="87">
        <v>4.8500000000000008E-2</v>
      </c>
      <c r="K42" s="83">
        <v>4071000</v>
      </c>
      <c r="L42" s="85">
        <v>103.20950000000001</v>
      </c>
      <c r="M42" s="83">
        <v>4202.0038800000002</v>
      </c>
      <c r="N42" s="73"/>
      <c r="O42" s="84">
        <f t="shared" si="0"/>
        <v>9.3332962407782043E-3</v>
      </c>
      <c r="P42" s="84">
        <f>M42/'סכום נכסי הקרן'!$C$42</f>
        <v>2.5930628583535988E-3</v>
      </c>
    </row>
    <row r="43" spans="2:16">
      <c r="B43" s="76" t="s">
        <v>2009</v>
      </c>
      <c r="C43" s="73" t="s">
        <v>2010</v>
      </c>
      <c r="D43" s="73" t="s">
        <v>270</v>
      </c>
      <c r="E43" s="73"/>
      <c r="F43" s="96">
        <v>43132</v>
      </c>
      <c r="G43" s="83">
        <v>9.4100000000000019</v>
      </c>
      <c r="H43" s="86" t="s">
        <v>163</v>
      </c>
      <c r="I43" s="87">
        <v>4.8000000000000001E-2</v>
      </c>
      <c r="J43" s="87">
        <v>4.8499999999999995E-2</v>
      </c>
      <c r="K43" s="83">
        <v>13594000</v>
      </c>
      <c r="L43" s="85">
        <v>102.703</v>
      </c>
      <c r="M43" s="83">
        <v>13962.175160000001</v>
      </c>
      <c r="N43" s="73"/>
      <c r="O43" s="84">
        <f t="shared" si="0"/>
        <v>3.1012136270068089E-2</v>
      </c>
      <c r="P43" s="84">
        <f>M43/'סכום נכסי הקרן'!$C$42</f>
        <v>8.6160791049110629E-3</v>
      </c>
    </row>
    <row r="44" spans="2:16">
      <c r="B44" s="76" t="s">
        <v>2011</v>
      </c>
      <c r="C44" s="73" t="s">
        <v>2012</v>
      </c>
      <c r="D44" s="73" t="s">
        <v>270</v>
      </c>
      <c r="E44" s="73"/>
      <c r="F44" s="96">
        <v>43161</v>
      </c>
      <c r="G44" s="83">
        <v>9.5</v>
      </c>
      <c r="H44" s="86" t="s">
        <v>163</v>
      </c>
      <c r="I44" s="87">
        <v>4.8000000000000001E-2</v>
      </c>
      <c r="J44" s="87">
        <v>4.8500000000000008E-2</v>
      </c>
      <c r="K44" s="83">
        <v>4662000</v>
      </c>
      <c r="L44" s="85">
        <v>102.8017</v>
      </c>
      <c r="M44" s="83">
        <v>4792.6142699999991</v>
      </c>
      <c r="N44" s="73"/>
      <c r="O44" s="84">
        <f t="shared" si="0"/>
        <v>1.0645132662202818E-2</v>
      </c>
      <c r="P44" s="84">
        <f>M44/'סכום נכסי הקרן'!$C$42</f>
        <v>2.9575294104565281E-3</v>
      </c>
    </row>
    <row r="45" spans="2:16">
      <c r="B45" s="76" t="s">
        <v>2013</v>
      </c>
      <c r="C45" s="73" t="s">
        <v>2014</v>
      </c>
      <c r="D45" s="73" t="s">
        <v>270</v>
      </c>
      <c r="E45" s="73"/>
      <c r="F45" s="96">
        <v>43221</v>
      </c>
      <c r="G45" s="83">
        <v>9.66</v>
      </c>
      <c r="H45" s="86" t="s">
        <v>163</v>
      </c>
      <c r="I45" s="87">
        <v>4.8000000000000001E-2</v>
      </c>
      <c r="J45" s="87">
        <v>4.8499999999999995E-2</v>
      </c>
      <c r="K45" s="83">
        <v>12163000</v>
      </c>
      <c r="L45" s="85">
        <v>101.58799999999999</v>
      </c>
      <c r="M45" s="83">
        <v>12357.4663</v>
      </c>
      <c r="N45" s="73"/>
      <c r="O45" s="84">
        <f t="shared" si="0"/>
        <v>2.7447831334066582E-2</v>
      </c>
      <c r="P45" s="84">
        <f>M45/'סכום נכסי הקרן'!$C$42</f>
        <v>7.6258108752356195E-3</v>
      </c>
    </row>
    <row r="46" spans="2:16">
      <c r="B46" s="76" t="s">
        <v>2015</v>
      </c>
      <c r="C46" s="73" t="s">
        <v>2016</v>
      </c>
      <c r="D46" s="73" t="s">
        <v>270</v>
      </c>
      <c r="E46" s="73"/>
      <c r="F46" s="96">
        <v>43252</v>
      </c>
      <c r="G46" s="83">
        <v>9.7499999999999982</v>
      </c>
      <c r="H46" s="86" t="s">
        <v>163</v>
      </c>
      <c r="I46" s="87">
        <v>4.8000000000000001E-2</v>
      </c>
      <c r="J46" s="87">
        <v>4.8499999999999995E-2</v>
      </c>
      <c r="K46" s="83">
        <v>4859000</v>
      </c>
      <c r="L46" s="85">
        <v>100.795</v>
      </c>
      <c r="M46" s="83">
        <v>4897.6809000000003</v>
      </c>
      <c r="N46" s="73"/>
      <c r="O46" s="84">
        <f t="shared" si="0"/>
        <v>1.0878501790555514E-2</v>
      </c>
      <c r="P46" s="84">
        <f>M46/'סכום נכסי הקרן'!$C$42</f>
        <v>3.0223661844543145E-3</v>
      </c>
    </row>
    <row r="47" spans="2:16">
      <c r="B47" s="76" t="s">
        <v>2017</v>
      </c>
      <c r="C47" s="73" t="s">
        <v>2018</v>
      </c>
      <c r="D47" s="73" t="s">
        <v>270</v>
      </c>
      <c r="E47" s="73"/>
      <c r="F47" s="96">
        <v>43282</v>
      </c>
      <c r="G47" s="83">
        <v>9.6</v>
      </c>
      <c r="H47" s="86" t="s">
        <v>163</v>
      </c>
      <c r="I47" s="87">
        <v>4.8000000000000001E-2</v>
      </c>
      <c r="J47" s="87">
        <v>4.8500000000000008E-2</v>
      </c>
      <c r="K47" s="83">
        <v>11690000</v>
      </c>
      <c r="L47" s="85">
        <v>102.396</v>
      </c>
      <c r="M47" s="83">
        <v>11969.574789999999</v>
      </c>
      <c r="N47" s="73"/>
      <c r="O47" s="84">
        <f t="shared" si="0"/>
        <v>2.6586264692173619E-2</v>
      </c>
      <c r="P47" s="84">
        <f>M47/'סכום נכסי הקרן'!$C$42</f>
        <v>7.3864424461775055E-3</v>
      </c>
    </row>
    <row r="48" spans="2:16">
      <c r="B48" s="76" t="s">
        <v>2019</v>
      </c>
      <c r="C48" s="73" t="s">
        <v>2020</v>
      </c>
      <c r="D48" s="73" t="s">
        <v>270</v>
      </c>
      <c r="E48" s="73"/>
      <c r="F48" s="96">
        <v>43313</v>
      </c>
      <c r="G48" s="83">
        <v>9.68</v>
      </c>
      <c r="H48" s="86" t="s">
        <v>163</v>
      </c>
      <c r="I48" s="87">
        <v>4.8000000000000001E-2</v>
      </c>
      <c r="J48" s="87">
        <v>4.8599999999999997E-2</v>
      </c>
      <c r="K48" s="83">
        <v>28670000</v>
      </c>
      <c r="L48" s="85">
        <v>101.96259999999999</v>
      </c>
      <c r="M48" s="83">
        <v>29232.38103</v>
      </c>
      <c r="N48" s="73"/>
      <c r="O48" s="84">
        <f t="shared" si="0"/>
        <v>6.4929609721420603E-2</v>
      </c>
      <c r="P48" s="84">
        <f>M48/'סכום נכסי הקרן'!$C$42</f>
        <v>1.8039345910868913E-2</v>
      </c>
    </row>
    <row r="49" spans="2:16">
      <c r="B49" s="76" t="s">
        <v>2021</v>
      </c>
      <c r="C49" s="73" t="s">
        <v>2022</v>
      </c>
      <c r="D49" s="73" t="s">
        <v>270</v>
      </c>
      <c r="E49" s="73"/>
      <c r="F49" s="96">
        <v>43345</v>
      </c>
      <c r="G49" s="83">
        <v>9.7700000000000014</v>
      </c>
      <c r="H49" s="86" t="s">
        <v>163</v>
      </c>
      <c r="I49" s="87">
        <v>4.8000000000000001E-2</v>
      </c>
      <c r="J49" s="87">
        <v>4.8499999999999995E-2</v>
      </c>
      <c r="K49" s="83">
        <v>8162000</v>
      </c>
      <c r="L49" s="85">
        <v>101.5573</v>
      </c>
      <c r="M49" s="83">
        <v>8290.9943000000003</v>
      </c>
      <c r="N49" s="73"/>
      <c r="O49" s="84">
        <f t="shared" si="0"/>
        <v>1.8415572222770894E-2</v>
      </c>
      <c r="P49" s="84">
        <f>M49/'סכום נכסי הקרן'!$C$42</f>
        <v>5.1163849420699237E-3</v>
      </c>
    </row>
    <row r="50" spans="2:16">
      <c r="B50" s="76" t="s">
        <v>2023</v>
      </c>
      <c r="C50" s="73" t="s">
        <v>2024</v>
      </c>
      <c r="D50" s="73" t="s">
        <v>270</v>
      </c>
      <c r="E50" s="73"/>
      <c r="F50" s="96">
        <v>43375</v>
      </c>
      <c r="G50" s="83">
        <v>9.85</v>
      </c>
      <c r="H50" s="86" t="s">
        <v>163</v>
      </c>
      <c r="I50" s="87">
        <v>4.8000000000000001E-2</v>
      </c>
      <c r="J50" s="87">
        <v>4.8499999999999995E-2</v>
      </c>
      <c r="K50" s="83">
        <v>2115000</v>
      </c>
      <c r="L50" s="85">
        <v>101.1797</v>
      </c>
      <c r="M50" s="83">
        <v>2139.9505600000002</v>
      </c>
      <c r="N50" s="73"/>
      <c r="O50" s="84">
        <f t="shared" si="0"/>
        <v>4.7531589897292564E-3</v>
      </c>
      <c r="P50" s="84">
        <f>M50/'סכום נכסי הקרן'!$C$42</f>
        <v>1.3205666806402341E-3</v>
      </c>
    </row>
    <row r="51" spans="2:16">
      <c r="B51" s="76" t="s">
        <v>2025</v>
      </c>
      <c r="C51" s="73" t="s">
        <v>2026</v>
      </c>
      <c r="D51" s="73" t="s">
        <v>270</v>
      </c>
      <c r="E51" s="73"/>
      <c r="F51" s="96">
        <v>43435</v>
      </c>
      <c r="G51" s="83">
        <v>10.02</v>
      </c>
      <c r="H51" s="86" t="s">
        <v>163</v>
      </c>
      <c r="I51" s="87">
        <v>4.8000000000000001E-2</v>
      </c>
      <c r="J51" s="87">
        <v>4.8499999999999995E-2</v>
      </c>
      <c r="K51" s="83">
        <v>8947000</v>
      </c>
      <c r="L51" s="85">
        <v>100.3961</v>
      </c>
      <c r="M51" s="83">
        <v>8982.44823</v>
      </c>
      <c r="N51" s="73"/>
      <c r="O51" s="84">
        <f t="shared" si="0"/>
        <v>1.9951397640795097E-2</v>
      </c>
      <c r="P51" s="84">
        <f>M51/'סכום נכסי הקרן'!$C$42</f>
        <v>5.5430821930362003E-3</v>
      </c>
    </row>
    <row r="52" spans="2:16">
      <c r="B52" s="76" t="s">
        <v>2027</v>
      </c>
      <c r="C52" s="73" t="s">
        <v>2028</v>
      </c>
      <c r="D52" s="73" t="s">
        <v>270</v>
      </c>
      <c r="E52" s="73"/>
      <c r="F52" s="96">
        <v>43497</v>
      </c>
      <c r="G52" s="83">
        <v>9.9499999999999993</v>
      </c>
      <c r="H52" s="86" t="s">
        <v>163</v>
      </c>
      <c r="I52" s="87">
        <v>4.8000000000000001E-2</v>
      </c>
      <c r="J52" s="87">
        <v>4.8500000000000008E-2</v>
      </c>
      <c r="K52" s="83">
        <v>17429000</v>
      </c>
      <c r="L52" s="85">
        <v>101.9791</v>
      </c>
      <c r="M52" s="83">
        <v>17776.914719999997</v>
      </c>
      <c r="N52" s="73"/>
      <c r="O52" s="84">
        <f t="shared" si="0"/>
        <v>3.9485258954308891E-2</v>
      </c>
      <c r="P52" s="84">
        <f>M52/'סכום נכסי הקרן'!$C$42</f>
        <v>1.0970160574090511E-2</v>
      </c>
    </row>
    <row r="53" spans="2:16">
      <c r="B53" s="76" t="s">
        <v>2029</v>
      </c>
      <c r="C53" s="73" t="s">
        <v>2030</v>
      </c>
      <c r="D53" s="73" t="s">
        <v>270</v>
      </c>
      <c r="E53" s="73"/>
      <c r="F53" s="96">
        <v>43525</v>
      </c>
      <c r="G53" s="83">
        <v>10.029999999999999</v>
      </c>
      <c r="H53" s="86" t="s">
        <v>163</v>
      </c>
      <c r="I53" s="87">
        <v>4.8000000000000001E-2</v>
      </c>
      <c r="J53" s="87">
        <v>4.8499999999999995E-2</v>
      </c>
      <c r="K53" s="83">
        <v>12995000</v>
      </c>
      <c r="L53" s="85">
        <v>101.5856</v>
      </c>
      <c r="M53" s="83">
        <v>13202.116119999999</v>
      </c>
      <c r="N53" s="73"/>
      <c r="O53" s="84">
        <f t="shared" si="0"/>
        <v>2.9323928361797067E-2</v>
      </c>
      <c r="P53" s="84">
        <f>M53/'סכום נכסי הקרן'!$C$42</f>
        <v>8.1470455382928672E-3</v>
      </c>
    </row>
    <row r="54" spans="2:16">
      <c r="B54" s="76" t="s">
        <v>2031</v>
      </c>
      <c r="C54" s="73" t="s">
        <v>2032</v>
      </c>
      <c r="D54" s="73" t="s">
        <v>270</v>
      </c>
      <c r="E54" s="73"/>
      <c r="F54" s="96">
        <v>43556</v>
      </c>
      <c r="G54" s="83">
        <v>10.11</v>
      </c>
      <c r="H54" s="86" t="s">
        <v>163</v>
      </c>
      <c r="I54" s="87">
        <v>4.8000000000000001E-2</v>
      </c>
      <c r="J54" s="87">
        <v>4.8500000000000008E-2</v>
      </c>
      <c r="K54" s="83">
        <v>7325000</v>
      </c>
      <c r="L54" s="85">
        <v>101.193</v>
      </c>
      <c r="M54" s="83">
        <v>7412.3896599999998</v>
      </c>
      <c r="N54" s="73"/>
      <c r="O54" s="84">
        <f t="shared" si="0"/>
        <v>1.6464056322780272E-2</v>
      </c>
      <c r="P54" s="84">
        <f>M54/'סכום נכסי הקרן'!$C$42</f>
        <v>4.5741967089735908E-3</v>
      </c>
    </row>
    <row r="55" spans="2:16">
      <c r="B55" s="76" t="s">
        <v>2033</v>
      </c>
      <c r="C55" s="73" t="s">
        <v>2034</v>
      </c>
      <c r="D55" s="73" t="s">
        <v>270</v>
      </c>
      <c r="E55" s="73"/>
      <c r="F55" s="96">
        <v>43586</v>
      </c>
      <c r="G55" s="83">
        <v>10.199999999999999</v>
      </c>
      <c r="H55" s="86" t="s">
        <v>163</v>
      </c>
      <c r="I55" s="87">
        <v>4.8000000000000001E-2</v>
      </c>
      <c r="J55" s="87">
        <v>4.8500000000000008E-2</v>
      </c>
      <c r="K55" s="83">
        <v>16150000</v>
      </c>
      <c r="L55" s="85">
        <v>100.81189999999999</v>
      </c>
      <c r="M55" s="83">
        <v>16277.71004</v>
      </c>
      <c r="N55" s="73"/>
      <c r="O55" s="84">
        <f t="shared" si="0"/>
        <v>3.6155295012438124E-2</v>
      </c>
      <c r="P55" s="84">
        <f>M55/'סכום נכסי הקרן'!$C$42</f>
        <v>1.0044999131170119E-2</v>
      </c>
    </row>
    <row r="56" spans="2:16">
      <c r="B56" s="76" t="s">
        <v>2035</v>
      </c>
      <c r="C56" s="73" t="s">
        <v>2036</v>
      </c>
      <c r="D56" s="73" t="s">
        <v>270</v>
      </c>
      <c r="E56" s="73"/>
      <c r="F56" s="96">
        <v>43647</v>
      </c>
      <c r="G56" s="83">
        <v>10.120000000000001</v>
      </c>
      <c r="H56" s="86" t="s">
        <v>163</v>
      </c>
      <c r="I56" s="87">
        <v>4.8000000000000001E-2</v>
      </c>
      <c r="J56" s="87">
        <v>4.8500000000000008E-2</v>
      </c>
      <c r="K56" s="83">
        <v>13660000</v>
      </c>
      <c r="L56" s="85">
        <v>102.40009999999999</v>
      </c>
      <c r="M56" s="83">
        <v>13987.860349999999</v>
      </c>
      <c r="N56" s="73"/>
      <c r="O56" s="84">
        <f t="shared" si="0"/>
        <v>3.1069187023498295E-2</v>
      </c>
      <c r="P56" s="84">
        <f>M56/'סכום נכסי הקרן'!$C$42</f>
        <v>8.6319294739494543E-3</v>
      </c>
    </row>
    <row r="57" spans="2:16">
      <c r="B57" s="76" t="s">
        <v>2037</v>
      </c>
      <c r="C57" s="73" t="s">
        <v>2038</v>
      </c>
      <c r="D57" s="73" t="s">
        <v>270</v>
      </c>
      <c r="E57" s="73"/>
      <c r="F57" s="96">
        <v>43678</v>
      </c>
      <c r="G57" s="83">
        <v>10.199999999999999</v>
      </c>
      <c r="H57" s="86" t="s">
        <v>163</v>
      </c>
      <c r="I57" s="87">
        <v>4.8000000000000001E-2</v>
      </c>
      <c r="J57" s="87">
        <v>4.8500000000000008E-2</v>
      </c>
      <c r="K57" s="83">
        <v>13905000</v>
      </c>
      <c r="L57" s="85">
        <v>101.9962</v>
      </c>
      <c r="M57" s="83">
        <v>14182.569730000001</v>
      </c>
      <c r="N57" s="73"/>
      <c r="O57" s="84">
        <f t="shared" si="0"/>
        <v>3.1501666472898107E-2</v>
      </c>
      <c r="P57" s="84">
        <f>M57/'סכום נכסי הקרן'!$C$42</f>
        <v>8.7520849226043612E-3</v>
      </c>
    </row>
    <row r="58" spans="2:16">
      <c r="B58" s="76" t="s">
        <v>2039</v>
      </c>
      <c r="C58" s="73" t="s">
        <v>2040</v>
      </c>
      <c r="D58" s="73" t="s">
        <v>270</v>
      </c>
      <c r="E58" s="73"/>
      <c r="F58" s="96">
        <v>43740</v>
      </c>
      <c r="G58" s="83">
        <v>10.370000000000001</v>
      </c>
      <c r="H58" s="86" t="s">
        <v>163</v>
      </c>
      <c r="I58" s="87">
        <v>4.8000000000000001E-2</v>
      </c>
      <c r="J58" s="87">
        <v>4.8499999999999995E-2</v>
      </c>
      <c r="K58" s="83">
        <v>14328000</v>
      </c>
      <c r="L58" s="85">
        <v>101.1797</v>
      </c>
      <c r="M58" s="83">
        <v>14497.028</v>
      </c>
      <c r="N58" s="73"/>
      <c r="O58" s="84">
        <f t="shared" si="0"/>
        <v>3.2200126605988852E-2</v>
      </c>
      <c r="P58" s="84">
        <f>M58/'סכום נכסי הקרן'!$C$42</f>
        <v>8.9461375897901731E-3</v>
      </c>
    </row>
    <row r="59" spans="2:16">
      <c r="B59" s="76" t="s">
        <v>2041</v>
      </c>
      <c r="C59" s="73" t="s">
        <v>2042</v>
      </c>
      <c r="D59" s="73" t="s">
        <v>270</v>
      </c>
      <c r="E59" s="73"/>
      <c r="F59" s="96">
        <v>43770</v>
      </c>
      <c r="G59" s="83">
        <v>10.450000000000001</v>
      </c>
      <c r="H59" s="86" t="s">
        <v>163</v>
      </c>
      <c r="I59" s="87">
        <v>4.8000000000000001E-2</v>
      </c>
      <c r="J59" s="87">
        <v>4.8499999999999995E-2</v>
      </c>
      <c r="K59" s="83">
        <v>12805000</v>
      </c>
      <c r="L59" s="85">
        <v>100.7938</v>
      </c>
      <c r="M59" s="83">
        <v>12906.650609999999</v>
      </c>
      <c r="N59" s="73"/>
      <c r="O59" s="84">
        <f t="shared" si="0"/>
        <v>2.8667654066837918E-2</v>
      </c>
      <c r="P59" s="84">
        <f>M59/'סכום נכסי הקרן'!$C$42</f>
        <v>7.964713331615917E-3</v>
      </c>
    </row>
    <row r="60" spans="2:16">
      <c r="B60" s="76" t="s">
        <v>2043</v>
      </c>
      <c r="C60" s="73" t="s">
        <v>2044</v>
      </c>
      <c r="D60" s="73" t="s">
        <v>270</v>
      </c>
      <c r="E60" s="73"/>
      <c r="F60" s="96">
        <v>43800</v>
      </c>
      <c r="G60" s="83">
        <v>10.540000000000001</v>
      </c>
      <c r="H60" s="86" t="s">
        <v>163</v>
      </c>
      <c r="I60" s="87">
        <v>4.8000000000000001E-2</v>
      </c>
      <c r="J60" s="87">
        <v>4.8500000000000008E-2</v>
      </c>
      <c r="K60" s="83">
        <v>9974000</v>
      </c>
      <c r="L60" s="85">
        <v>100.39619999999999</v>
      </c>
      <c r="M60" s="83">
        <v>10013.51799</v>
      </c>
      <c r="N60" s="73"/>
      <c r="O60" s="84">
        <f t="shared" si="0"/>
        <v>2.2241561998041736E-2</v>
      </c>
      <c r="P60" s="84">
        <f>M60/'סכום נכסי הקרן'!$C$42</f>
        <v>6.179356878967133E-3</v>
      </c>
    </row>
    <row r="61" spans="2:16">
      <c r="B61" s="76" t="s">
        <v>2045</v>
      </c>
      <c r="C61" s="73" t="s">
        <v>2046</v>
      </c>
      <c r="D61" s="73" t="s">
        <v>270</v>
      </c>
      <c r="E61" s="73"/>
      <c r="F61" s="96">
        <v>43831</v>
      </c>
      <c r="G61" s="83">
        <v>10.37</v>
      </c>
      <c r="H61" s="86" t="s">
        <v>163</v>
      </c>
      <c r="I61" s="87">
        <v>4.8000000000000001E-2</v>
      </c>
      <c r="J61" s="87">
        <v>4.8499999999999995E-2</v>
      </c>
      <c r="K61" s="83">
        <v>14337000</v>
      </c>
      <c r="L61" s="85">
        <v>102.4002</v>
      </c>
      <c r="M61" s="83">
        <v>14681.10989</v>
      </c>
      <c r="N61" s="73"/>
      <c r="O61" s="84">
        <f t="shared" si="0"/>
        <v>3.2609000767221737E-2</v>
      </c>
      <c r="P61" s="84">
        <f>M61/'סכום נכסי הקרן'!$C$42</f>
        <v>9.0597347985234798E-3</v>
      </c>
    </row>
    <row r="62" spans="2:16">
      <c r="B62" s="76" t="s">
        <v>2047</v>
      </c>
      <c r="C62" s="73" t="s">
        <v>2048</v>
      </c>
      <c r="D62" s="73" t="s">
        <v>270</v>
      </c>
      <c r="E62" s="73"/>
      <c r="F62" s="96">
        <v>43863</v>
      </c>
      <c r="G62" s="83">
        <v>10.459999999999997</v>
      </c>
      <c r="H62" s="86" t="s">
        <v>163</v>
      </c>
      <c r="I62" s="87">
        <v>4.8000000000000001E-2</v>
      </c>
      <c r="J62" s="87">
        <v>4.8499999999999995E-2</v>
      </c>
      <c r="K62" s="83">
        <v>23348000</v>
      </c>
      <c r="L62" s="85">
        <v>101.9803</v>
      </c>
      <c r="M62" s="83">
        <v>23810.14878</v>
      </c>
      <c r="N62" s="73"/>
      <c r="O62" s="84">
        <f t="shared" si="0"/>
        <v>5.2885998787022478E-2</v>
      </c>
      <c r="P62" s="84">
        <f>M62/'סכום נכסי הקרן'!$C$42</f>
        <v>1.4693278306371113E-2</v>
      </c>
    </row>
    <row r="63" spans="2:16">
      <c r="B63" s="76" t="s">
        <v>2049</v>
      </c>
      <c r="C63" s="73" t="s">
        <v>2050</v>
      </c>
      <c r="D63" s="73" t="s">
        <v>270</v>
      </c>
      <c r="E63" s="73"/>
      <c r="F63" s="96">
        <v>40969</v>
      </c>
      <c r="G63" s="83">
        <v>5.7</v>
      </c>
      <c r="H63" s="86" t="s">
        <v>163</v>
      </c>
      <c r="I63" s="87">
        <v>4.8000000000000001E-2</v>
      </c>
      <c r="J63" s="87">
        <v>4.8599999999999997E-2</v>
      </c>
      <c r="K63" s="83">
        <v>657000</v>
      </c>
      <c r="L63" s="85">
        <v>104.7942</v>
      </c>
      <c r="M63" s="83">
        <v>688.20631000000003</v>
      </c>
      <c r="N63" s="73"/>
      <c r="O63" s="84">
        <f t="shared" si="0"/>
        <v>1.5286119550186707E-3</v>
      </c>
      <c r="P63" s="84">
        <f>M63/'סכום נכסי הקרן'!$C$42</f>
        <v>4.2469313982298915E-4</v>
      </c>
    </row>
    <row r="67" spans="2:2">
      <c r="B67" s="88" t="s">
        <v>111</v>
      </c>
    </row>
    <row r="68" spans="2:2">
      <c r="B68" s="88" t="s">
        <v>238</v>
      </c>
    </row>
    <row r="69" spans="2:2">
      <c r="B69" s="88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N15" sqref="N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6" t="s">
        <v>178</v>
      </c>
      <c r="C1" s="67" t="s" vm="1">
        <v>265</v>
      </c>
    </row>
    <row r="2" spans="2:65">
      <c r="B2" s="46" t="s">
        <v>177</v>
      </c>
      <c r="C2" s="67" t="s">
        <v>266</v>
      </c>
    </row>
    <row r="3" spans="2:65">
      <c r="B3" s="46" t="s">
        <v>179</v>
      </c>
      <c r="C3" s="67" t="s">
        <v>267</v>
      </c>
    </row>
    <row r="4" spans="2:65">
      <c r="B4" s="46" t="s">
        <v>180</v>
      </c>
      <c r="C4" s="67">
        <v>8802</v>
      </c>
    </row>
    <row r="6" spans="2:65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2:65" ht="26.25" customHeight="1"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2:65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8" t="s">
        <v>18</v>
      </c>
      <c r="N8" s="30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J10" s="1"/>
    </row>
    <row r="11" spans="2:65" s="4" customFormat="1" ht="18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79">
        <v>0</v>
      </c>
      <c r="Q11" s="90"/>
      <c r="R11" s="90"/>
      <c r="S11" s="90"/>
      <c r="T11" s="5"/>
      <c r="BJ11" s="1"/>
      <c r="BM11" s="1"/>
    </row>
    <row r="12" spans="2:65" ht="20.25" customHeight="1">
      <c r="B12" s="88" t="s">
        <v>256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2:65">
      <c r="B13" s="88" t="s">
        <v>111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2:65">
      <c r="B14" s="88" t="s">
        <v>238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2:65">
      <c r="B15" s="88" t="s">
        <v>246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2:6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2:19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2:19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2:19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2:19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19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2:19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2:19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2:19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2:19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2:19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2:19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AH32:XFD35 D36:XFD1048576 D32:AF35 D1:XFD31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A18" sqref="A18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5.5703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6" t="s">
        <v>178</v>
      </c>
      <c r="C1" s="67" t="s" vm="1">
        <v>265</v>
      </c>
    </row>
    <row r="2" spans="2:81">
      <c r="B2" s="46" t="s">
        <v>177</v>
      </c>
      <c r="C2" s="67" t="s">
        <v>266</v>
      </c>
    </row>
    <row r="3" spans="2:81">
      <c r="B3" s="46" t="s">
        <v>179</v>
      </c>
      <c r="C3" s="67" t="s">
        <v>267</v>
      </c>
    </row>
    <row r="4" spans="2:81">
      <c r="B4" s="46" t="s">
        <v>180</v>
      </c>
      <c r="C4" s="67">
        <v>8802</v>
      </c>
    </row>
    <row r="6" spans="2:81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2:81" ht="26.25" customHeight="1">
      <c r="B7" s="128" t="s">
        <v>90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2:81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8" t="s">
        <v>18</v>
      </c>
      <c r="N8" s="58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Z10" s="1"/>
    </row>
    <row r="11" spans="2:81" s="4" customFormat="1" ht="18" customHeight="1">
      <c r="B11" s="97" t="s">
        <v>52</v>
      </c>
      <c r="C11" s="73"/>
      <c r="D11" s="73"/>
      <c r="E11" s="73"/>
      <c r="F11" s="73"/>
      <c r="G11" s="73"/>
      <c r="H11" s="73"/>
      <c r="I11" s="73"/>
      <c r="J11" s="85">
        <v>6.3970876688948435</v>
      </c>
      <c r="K11" s="73"/>
      <c r="L11" s="73"/>
      <c r="M11" s="84">
        <v>1.5864810581754481E-2</v>
      </c>
      <c r="N11" s="83"/>
      <c r="O11" s="85"/>
      <c r="P11" s="83">
        <v>9045.0452399999995</v>
      </c>
      <c r="Q11" s="73"/>
      <c r="R11" s="84">
        <f>P11/$P$11</f>
        <v>1</v>
      </c>
      <c r="S11" s="84">
        <f>P11/'סכום נכסי הקרן'!$C$42</f>
        <v>5.5817109012217311E-3</v>
      </c>
      <c r="T11" s="5"/>
      <c r="BZ11" s="1"/>
      <c r="CC11" s="1"/>
    </row>
    <row r="12" spans="2:81" ht="17.25" customHeight="1">
      <c r="B12" s="98" t="s">
        <v>233</v>
      </c>
      <c r="C12" s="73"/>
      <c r="D12" s="73"/>
      <c r="E12" s="73"/>
      <c r="F12" s="73"/>
      <c r="G12" s="73"/>
      <c r="H12" s="73"/>
      <c r="I12" s="73"/>
      <c r="J12" s="85">
        <v>6.3970876688948453</v>
      </c>
      <c r="K12" s="73"/>
      <c r="L12" s="73"/>
      <c r="M12" s="84">
        <v>1.5864810581754481E-2</v>
      </c>
      <c r="N12" s="83"/>
      <c r="O12" s="85"/>
      <c r="P12" s="83">
        <v>9045.0452399999976</v>
      </c>
      <c r="Q12" s="73"/>
      <c r="R12" s="84">
        <f t="shared" ref="R12:R18" si="0">P12/$P$11</f>
        <v>0.99999999999999978</v>
      </c>
      <c r="S12" s="84">
        <f>P12/'סכום נכסי הקרן'!$C$42</f>
        <v>5.5817109012217293E-3</v>
      </c>
    </row>
    <row r="13" spans="2:81">
      <c r="B13" s="99" t="s">
        <v>60</v>
      </c>
      <c r="C13" s="71"/>
      <c r="D13" s="71"/>
      <c r="E13" s="71"/>
      <c r="F13" s="71"/>
      <c r="G13" s="71"/>
      <c r="H13" s="71"/>
      <c r="I13" s="71"/>
      <c r="J13" s="82">
        <v>8.1041429364584943</v>
      </c>
      <c r="K13" s="71"/>
      <c r="L13" s="71"/>
      <c r="M13" s="81">
        <v>1.1062377178381506E-2</v>
      </c>
      <c r="N13" s="80"/>
      <c r="O13" s="82"/>
      <c r="P13" s="80">
        <v>5732.5392599999996</v>
      </c>
      <c r="Q13" s="71"/>
      <c r="R13" s="81">
        <f t="shared" si="0"/>
        <v>0.63377673719628624</v>
      </c>
      <c r="S13" s="81">
        <f>P13/'סכום נכסי הקרן'!$C$42</f>
        <v>3.5375585229492509E-3</v>
      </c>
    </row>
    <row r="14" spans="2:81">
      <c r="B14" s="100" t="s">
        <v>2051</v>
      </c>
      <c r="C14" s="73" t="s">
        <v>2052</v>
      </c>
      <c r="D14" s="86" t="s">
        <v>2053</v>
      </c>
      <c r="E14" s="73" t="s">
        <v>386</v>
      </c>
      <c r="F14" s="86" t="s">
        <v>155</v>
      </c>
      <c r="G14" s="73" t="s">
        <v>350</v>
      </c>
      <c r="H14" s="73" t="s">
        <v>351</v>
      </c>
      <c r="I14" s="96">
        <v>39076</v>
      </c>
      <c r="J14" s="85">
        <v>7.5000000000000009</v>
      </c>
      <c r="K14" s="86" t="s">
        <v>163</v>
      </c>
      <c r="L14" s="87">
        <v>4.9000000000000002E-2</v>
      </c>
      <c r="M14" s="84">
        <v>7.4000000000000012E-3</v>
      </c>
      <c r="N14" s="83">
        <v>295216</v>
      </c>
      <c r="O14" s="85">
        <v>164.46</v>
      </c>
      <c r="P14" s="83">
        <v>485.51222999999999</v>
      </c>
      <c r="Q14" s="84">
        <v>1.5038287503620353E-4</v>
      </c>
      <c r="R14" s="84">
        <f t="shared" si="0"/>
        <v>5.3677147777317254E-2</v>
      </c>
      <c r="S14" s="84">
        <f>P14/'סכום נכסי הקרן'!$C$42</f>
        <v>2.9961032089514153E-4</v>
      </c>
    </row>
    <row r="15" spans="2:81">
      <c r="B15" s="100" t="s">
        <v>2054</v>
      </c>
      <c r="C15" s="73" t="s">
        <v>2055</v>
      </c>
      <c r="D15" s="86" t="s">
        <v>2053</v>
      </c>
      <c r="E15" s="73" t="s">
        <v>386</v>
      </c>
      <c r="F15" s="86" t="s">
        <v>155</v>
      </c>
      <c r="G15" s="73" t="s">
        <v>350</v>
      </c>
      <c r="H15" s="73" t="s">
        <v>351</v>
      </c>
      <c r="I15" s="96">
        <v>40738</v>
      </c>
      <c r="J15" s="85">
        <v>11.43</v>
      </c>
      <c r="K15" s="86" t="s">
        <v>163</v>
      </c>
      <c r="L15" s="87">
        <v>4.0999999999999995E-2</v>
      </c>
      <c r="M15" s="84">
        <v>1.2799999999999999E-2</v>
      </c>
      <c r="N15" s="83">
        <v>2284209.61</v>
      </c>
      <c r="O15" s="85">
        <v>143.93</v>
      </c>
      <c r="P15" s="83">
        <v>3287.6629700000003</v>
      </c>
      <c r="Q15" s="84">
        <v>5.4227295525778965E-4</v>
      </c>
      <c r="R15" s="84">
        <f t="shared" si="0"/>
        <v>0.36347667510394899</v>
      </c>
      <c r="S15" s="84">
        <f>P15/'סכום נכסי הקרן'!$C$42</f>
        <v>2.0288217197675417E-3</v>
      </c>
    </row>
    <row r="16" spans="2:81">
      <c r="B16" s="100" t="s">
        <v>2056</v>
      </c>
      <c r="C16" s="73" t="s">
        <v>2057</v>
      </c>
      <c r="D16" s="86" t="s">
        <v>2053</v>
      </c>
      <c r="E16" s="73" t="s">
        <v>2058</v>
      </c>
      <c r="F16" s="86" t="s">
        <v>1377</v>
      </c>
      <c r="G16" s="73" t="s">
        <v>365</v>
      </c>
      <c r="H16" s="73" t="s">
        <v>159</v>
      </c>
      <c r="I16" s="96">
        <v>42795</v>
      </c>
      <c r="J16" s="85">
        <v>6.81</v>
      </c>
      <c r="K16" s="86" t="s">
        <v>163</v>
      </c>
      <c r="L16" s="87">
        <v>2.1400000000000002E-2</v>
      </c>
      <c r="M16" s="84">
        <v>5.3E-3</v>
      </c>
      <c r="N16" s="83">
        <v>398000</v>
      </c>
      <c r="O16" s="85">
        <v>113.35</v>
      </c>
      <c r="P16" s="83">
        <v>451.13302000000004</v>
      </c>
      <c r="Q16" s="84">
        <v>1.5328562735416682E-3</v>
      </c>
      <c r="R16" s="84">
        <f t="shared" si="0"/>
        <v>4.9876259104260717E-2</v>
      </c>
      <c r="S16" s="84">
        <f>P16/'סכום נכסי הקרן'!$C$42</f>
        <v>2.7839485915441163E-4</v>
      </c>
    </row>
    <row r="17" spans="2:19">
      <c r="B17" s="100" t="s">
        <v>2059</v>
      </c>
      <c r="C17" s="73" t="s">
        <v>2060</v>
      </c>
      <c r="D17" s="86" t="s">
        <v>2053</v>
      </c>
      <c r="E17" s="73" t="s">
        <v>423</v>
      </c>
      <c r="F17" s="86" t="s">
        <v>155</v>
      </c>
      <c r="G17" s="73" t="s">
        <v>400</v>
      </c>
      <c r="H17" s="73" t="s">
        <v>159</v>
      </c>
      <c r="I17" s="96">
        <v>39084</v>
      </c>
      <c r="J17" s="85">
        <v>3.54</v>
      </c>
      <c r="K17" s="86" t="s">
        <v>163</v>
      </c>
      <c r="L17" s="87">
        <v>5.5999999999999994E-2</v>
      </c>
      <c r="M17" s="84">
        <v>2E-3</v>
      </c>
      <c r="N17" s="83">
        <v>84429.48</v>
      </c>
      <c r="O17" s="85">
        <v>145.07</v>
      </c>
      <c r="P17" s="83">
        <v>122.48183999999999</v>
      </c>
      <c r="Q17" s="84">
        <v>1.1946922463865488E-4</v>
      </c>
      <c r="R17" s="84">
        <f t="shared" si="0"/>
        <v>1.3541318672276757E-2</v>
      </c>
      <c r="S17" s="84">
        <f>P17/'סכום נכסי הקרן'!$C$42</f>
        <v>7.5583726049964546E-5</v>
      </c>
    </row>
    <row r="18" spans="2:19">
      <c r="B18" s="100" t="s">
        <v>2061</v>
      </c>
      <c r="C18" s="73" t="s">
        <v>2062</v>
      </c>
      <c r="D18" s="86" t="s">
        <v>2053</v>
      </c>
      <c r="E18" s="73" t="s">
        <v>475</v>
      </c>
      <c r="F18" s="86" t="s">
        <v>476</v>
      </c>
      <c r="G18" s="73" t="s">
        <v>448</v>
      </c>
      <c r="H18" s="73" t="s">
        <v>159</v>
      </c>
      <c r="I18" s="96">
        <v>40561</v>
      </c>
      <c r="J18" s="85">
        <v>1.25</v>
      </c>
      <c r="K18" s="86" t="s">
        <v>163</v>
      </c>
      <c r="L18" s="87">
        <v>0.06</v>
      </c>
      <c r="M18" s="84">
        <v>1.09E-2</v>
      </c>
      <c r="N18" s="83">
        <v>1206048</v>
      </c>
      <c r="O18" s="85">
        <v>114.9</v>
      </c>
      <c r="P18" s="83">
        <v>1385.7492</v>
      </c>
      <c r="Q18" s="84">
        <v>3.2589296628582722E-4</v>
      </c>
      <c r="R18" s="84">
        <f t="shared" si="0"/>
        <v>0.15320533653848259</v>
      </c>
      <c r="S18" s="84">
        <f>P18/'סכום נכסי הקרן'!$C$42</f>
        <v>8.5514789708219228E-4</v>
      </c>
    </row>
    <row r="19" spans="2:19">
      <c r="B19" s="101"/>
      <c r="C19" s="73"/>
      <c r="D19" s="73"/>
      <c r="E19" s="73"/>
      <c r="F19" s="73"/>
      <c r="G19" s="73"/>
      <c r="H19" s="73"/>
      <c r="I19" s="73"/>
      <c r="J19" s="85"/>
      <c r="K19" s="73"/>
      <c r="L19" s="73"/>
      <c r="M19" s="84"/>
      <c r="N19" s="83"/>
      <c r="O19" s="85"/>
      <c r="P19" s="73"/>
      <c r="Q19" s="73"/>
      <c r="R19" s="84"/>
      <c r="S19" s="73"/>
    </row>
    <row r="20" spans="2:19">
      <c r="B20" s="99" t="s">
        <v>61</v>
      </c>
      <c r="C20" s="71"/>
      <c r="D20" s="71"/>
      <c r="E20" s="71"/>
      <c r="F20" s="71"/>
      <c r="G20" s="71"/>
      <c r="H20" s="71"/>
      <c r="I20" s="71"/>
      <c r="J20" s="82">
        <v>3.6728519042833159</v>
      </c>
      <c r="K20" s="71"/>
      <c r="L20" s="71"/>
      <c r="M20" s="81">
        <v>1.9760764746989908E-2</v>
      </c>
      <c r="N20" s="80"/>
      <c r="O20" s="82"/>
      <c r="P20" s="80">
        <v>2934.0101100000006</v>
      </c>
      <c r="Q20" s="71"/>
      <c r="R20" s="81">
        <f t="shared" ref="R20:R25" si="1">P20/$P$11</f>
        <v>0.32437760477138317</v>
      </c>
      <c r="S20" s="81">
        <f>P20/'סכום נכסי הקרן'!$C$42</f>
        <v>1.8105820126646237E-3</v>
      </c>
    </row>
    <row r="21" spans="2:19">
      <c r="B21" s="100" t="s">
        <v>2063</v>
      </c>
      <c r="C21" s="73" t="s">
        <v>2064</v>
      </c>
      <c r="D21" s="86" t="s">
        <v>2053</v>
      </c>
      <c r="E21" s="73" t="s">
        <v>2058</v>
      </c>
      <c r="F21" s="86" t="s">
        <v>1377</v>
      </c>
      <c r="G21" s="73" t="s">
        <v>365</v>
      </c>
      <c r="H21" s="73" t="s">
        <v>159</v>
      </c>
      <c r="I21" s="96">
        <v>42795</v>
      </c>
      <c r="J21" s="85">
        <v>6.38</v>
      </c>
      <c r="K21" s="86" t="s">
        <v>163</v>
      </c>
      <c r="L21" s="87">
        <v>3.7400000000000003E-2</v>
      </c>
      <c r="M21" s="84">
        <v>1.9400000000000001E-2</v>
      </c>
      <c r="N21" s="83">
        <v>575610</v>
      </c>
      <c r="O21" s="85">
        <v>112.95</v>
      </c>
      <c r="P21" s="83">
        <v>650.15151000000003</v>
      </c>
      <c r="Q21" s="84">
        <v>1.1175634588725929E-3</v>
      </c>
      <c r="R21" s="84">
        <f t="shared" si="1"/>
        <v>7.1879298859095594E-2</v>
      </c>
      <c r="S21" s="84">
        <f>P21/'סכום נכסי הקרן'!$C$42</f>
        <v>4.012094660139886E-4</v>
      </c>
    </row>
    <row r="22" spans="2:19">
      <c r="B22" s="100" t="s">
        <v>2065</v>
      </c>
      <c r="C22" s="73" t="s">
        <v>2066</v>
      </c>
      <c r="D22" s="86" t="s">
        <v>2053</v>
      </c>
      <c r="E22" s="73" t="s">
        <v>2058</v>
      </c>
      <c r="F22" s="86" t="s">
        <v>1377</v>
      </c>
      <c r="G22" s="73" t="s">
        <v>365</v>
      </c>
      <c r="H22" s="73" t="s">
        <v>159</v>
      </c>
      <c r="I22" s="96">
        <v>42795</v>
      </c>
      <c r="J22" s="85">
        <v>3.09</v>
      </c>
      <c r="K22" s="86" t="s">
        <v>163</v>
      </c>
      <c r="L22" s="87">
        <v>2.5000000000000001E-2</v>
      </c>
      <c r="M22" s="84">
        <v>1.01E-2</v>
      </c>
      <c r="N22" s="83">
        <v>587090.36</v>
      </c>
      <c r="O22" s="85">
        <v>105.42</v>
      </c>
      <c r="P22" s="83">
        <v>618.9106700000001</v>
      </c>
      <c r="Q22" s="84">
        <v>9.4440477080329807E-4</v>
      </c>
      <c r="R22" s="84">
        <f t="shared" si="1"/>
        <v>6.8425381363819482E-2</v>
      </c>
      <c r="S22" s="84">
        <f>P22/'סכום נכסי הקרן'!$C$42</f>
        <v>3.8193069707868546E-4</v>
      </c>
    </row>
    <row r="23" spans="2:19">
      <c r="B23" s="100" t="s">
        <v>2067</v>
      </c>
      <c r="C23" s="73" t="s">
        <v>2068</v>
      </c>
      <c r="D23" s="86" t="s">
        <v>2053</v>
      </c>
      <c r="E23" s="73" t="s">
        <v>2069</v>
      </c>
      <c r="F23" s="86" t="s">
        <v>412</v>
      </c>
      <c r="G23" s="73" t="s">
        <v>448</v>
      </c>
      <c r="H23" s="73" t="s">
        <v>159</v>
      </c>
      <c r="I23" s="96">
        <v>42598</v>
      </c>
      <c r="J23" s="85">
        <v>4.76</v>
      </c>
      <c r="K23" s="86" t="s">
        <v>163</v>
      </c>
      <c r="L23" s="87">
        <v>3.1E-2</v>
      </c>
      <c r="M23" s="84">
        <v>1.9599999999999999E-2</v>
      </c>
      <c r="N23" s="83">
        <v>400131.37</v>
      </c>
      <c r="O23" s="85">
        <v>105.56</v>
      </c>
      <c r="P23" s="83">
        <v>422.37867</v>
      </c>
      <c r="Q23" s="84">
        <v>6.3401097470776584E-4</v>
      </c>
      <c r="R23" s="84">
        <f t="shared" si="1"/>
        <v>4.6697242389912026E-2</v>
      </c>
      <c r="S23" s="84">
        <f>P23/'סכום נכסי הקרן'!$C$42</f>
        <v>2.6065050690476547E-4</v>
      </c>
    </row>
    <row r="24" spans="2:19">
      <c r="B24" s="100" t="s">
        <v>2070</v>
      </c>
      <c r="C24" s="73" t="s">
        <v>2071</v>
      </c>
      <c r="D24" s="86" t="s">
        <v>2053</v>
      </c>
      <c r="E24" s="73" t="s">
        <v>2072</v>
      </c>
      <c r="F24" s="86" t="s">
        <v>156</v>
      </c>
      <c r="G24" s="73" t="s">
        <v>537</v>
      </c>
      <c r="H24" s="73" t="s">
        <v>159</v>
      </c>
      <c r="I24" s="96">
        <v>43741</v>
      </c>
      <c r="J24" s="85">
        <v>1.23</v>
      </c>
      <c r="K24" s="86" t="s">
        <v>163</v>
      </c>
      <c r="L24" s="87">
        <v>1.34E-2</v>
      </c>
      <c r="M24" s="84">
        <v>2.3799999999999998E-2</v>
      </c>
      <c r="N24" s="83">
        <v>799000</v>
      </c>
      <c r="O24" s="85">
        <v>99.08</v>
      </c>
      <c r="P24" s="83">
        <v>791.64919999999995</v>
      </c>
      <c r="Q24" s="84">
        <v>1.2254811156419947E-3</v>
      </c>
      <c r="R24" s="84">
        <f t="shared" si="1"/>
        <v>8.7522967436257953E-2</v>
      </c>
      <c r="S24" s="84">
        <f>P24/'סכום נכסי הקרן'!$C$42</f>
        <v>4.8852790144623558E-4</v>
      </c>
    </row>
    <row r="25" spans="2:19">
      <c r="B25" s="100" t="s">
        <v>2073</v>
      </c>
      <c r="C25" s="73" t="s">
        <v>2074</v>
      </c>
      <c r="D25" s="86" t="s">
        <v>2053</v>
      </c>
      <c r="E25" s="73" t="s">
        <v>2075</v>
      </c>
      <c r="F25" s="86" t="s">
        <v>412</v>
      </c>
      <c r="G25" s="73" t="s">
        <v>652</v>
      </c>
      <c r="H25" s="73" t="s">
        <v>351</v>
      </c>
      <c r="I25" s="96">
        <v>43310</v>
      </c>
      <c r="J25" s="85">
        <v>3.8399999999999994</v>
      </c>
      <c r="K25" s="86" t="s">
        <v>163</v>
      </c>
      <c r="L25" s="87">
        <v>3.5499999999999997E-2</v>
      </c>
      <c r="M25" s="84">
        <v>2.6600000000000002E-2</v>
      </c>
      <c r="N25" s="83">
        <v>435840</v>
      </c>
      <c r="O25" s="85">
        <v>103.46</v>
      </c>
      <c r="P25" s="83">
        <v>450.92005999999998</v>
      </c>
      <c r="Q25" s="84">
        <v>1.4187500000000001E-3</v>
      </c>
      <c r="R25" s="84">
        <f t="shared" si="1"/>
        <v>4.9852714722298061E-2</v>
      </c>
      <c r="S25" s="84">
        <f>P25/'סכום נכסי הקרן'!$C$42</f>
        <v>2.7826344122094818E-4</v>
      </c>
    </row>
    <row r="26" spans="2:19">
      <c r="B26" s="101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9" t="s">
        <v>47</v>
      </c>
      <c r="C27" s="71"/>
      <c r="D27" s="71"/>
      <c r="E27" s="71"/>
      <c r="F27" s="71"/>
      <c r="G27" s="71"/>
      <c r="H27" s="71"/>
      <c r="I27" s="71"/>
      <c r="J27" s="82">
        <v>1.6603753108323216</v>
      </c>
      <c r="K27" s="71"/>
      <c r="L27" s="71"/>
      <c r="M27" s="81">
        <v>5.8399935521093002E-2</v>
      </c>
      <c r="N27" s="80"/>
      <c r="O27" s="82"/>
      <c r="P27" s="80">
        <v>378.49586999999997</v>
      </c>
      <c r="Q27" s="71"/>
      <c r="R27" s="81">
        <f t="shared" ref="R27:R29" si="2">P27/$P$11</f>
        <v>4.1845658032330639E-2</v>
      </c>
      <c r="S27" s="81">
        <f>P27/'סכום נכסי הקרן'!$C$42</f>
        <v>2.335703656078566E-4</v>
      </c>
    </row>
    <row r="28" spans="2:19">
      <c r="B28" s="100" t="s">
        <v>2076</v>
      </c>
      <c r="C28" s="73" t="s">
        <v>2077</v>
      </c>
      <c r="D28" s="86" t="s">
        <v>2053</v>
      </c>
      <c r="E28" s="73" t="s">
        <v>1171</v>
      </c>
      <c r="F28" s="86" t="s">
        <v>189</v>
      </c>
      <c r="G28" s="73" t="s">
        <v>533</v>
      </c>
      <c r="H28" s="73" t="s">
        <v>351</v>
      </c>
      <c r="I28" s="96">
        <v>42799</v>
      </c>
      <c r="J28" s="85">
        <v>0.21000000000000002</v>
      </c>
      <c r="K28" s="86" t="s">
        <v>162</v>
      </c>
      <c r="L28" s="87">
        <v>3.7000000000000005E-2</v>
      </c>
      <c r="M28" s="84">
        <v>1.9799999999999998E-2</v>
      </c>
      <c r="N28" s="83">
        <v>25043</v>
      </c>
      <c r="O28" s="85">
        <v>101.43</v>
      </c>
      <c r="P28" s="83">
        <v>88.040279999999996</v>
      </c>
      <c r="Q28" s="84">
        <v>3.7264150943396224E-4</v>
      </c>
      <c r="R28" s="84">
        <f t="shared" si="2"/>
        <v>9.7335367224763592E-3</v>
      </c>
      <c r="S28" s="84">
        <f>P28/'סכום נכסי הקרן'!$C$42</f>
        <v>5.4329788031288337E-5</v>
      </c>
    </row>
    <row r="29" spans="2:19">
      <c r="B29" s="100" t="s">
        <v>2078</v>
      </c>
      <c r="C29" s="73" t="s">
        <v>2079</v>
      </c>
      <c r="D29" s="86" t="s">
        <v>2053</v>
      </c>
      <c r="E29" s="73" t="s">
        <v>1171</v>
      </c>
      <c r="F29" s="86" t="s">
        <v>189</v>
      </c>
      <c r="G29" s="73" t="s">
        <v>533</v>
      </c>
      <c r="H29" s="73" t="s">
        <v>351</v>
      </c>
      <c r="I29" s="96">
        <v>42625</v>
      </c>
      <c r="J29" s="85">
        <v>2.0999999999999996</v>
      </c>
      <c r="K29" s="86" t="s">
        <v>162</v>
      </c>
      <c r="L29" s="87">
        <v>4.4500000000000005E-2</v>
      </c>
      <c r="M29" s="84">
        <v>7.0099999999999996E-2</v>
      </c>
      <c r="N29" s="83">
        <v>86976</v>
      </c>
      <c r="O29" s="85">
        <v>96.35</v>
      </c>
      <c r="P29" s="83">
        <v>290.45559000000003</v>
      </c>
      <c r="Q29" s="84">
        <v>3.9892883095620581E-4</v>
      </c>
      <c r="R29" s="84">
        <f t="shared" si="2"/>
        <v>3.2112121309854282E-2</v>
      </c>
      <c r="S29" s="84">
        <f>P29/'סכום נכסי הקרן'!$C$42</f>
        <v>1.792405775765683E-4</v>
      </c>
    </row>
    <row r="30" spans="2:19">
      <c r="B30" s="102"/>
      <c r="C30" s="103"/>
      <c r="D30" s="103"/>
      <c r="E30" s="103"/>
      <c r="F30" s="103"/>
      <c r="G30" s="103"/>
      <c r="H30" s="103"/>
      <c r="I30" s="103"/>
      <c r="J30" s="104"/>
      <c r="K30" s="103"/>
      <c r="L30" s="103"/>
      <c r="M30" s="105"/>
      <c r="N30" s="106"/>
      <c r="O30" s="104"/>
      <c r="P30" s="103"/>
      <c r="Q30" s="103"/>
      <c r="R30" s="105"/>
      <c r="S30" s="103"/>
    </row>
    <row r="31" spans="2:19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2:19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2:19">
      <c r="B33" s="88" t="s">
        <v>256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2:19">
      <c r="B34" s="88" t="s">
        <v>111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>
      <c r="B35" s="88" t="s">
        <v>238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2:19">
      <c r="B36" s="88" t="s">
        <v>246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2:19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2:19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2:19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2:19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2:19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2:19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19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19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19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19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19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2:19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2:19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2:19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2:19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2:19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2:19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2:19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2:19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2:19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2:19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2:19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2:19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2:19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2:19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2:19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2:19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spans="2:19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2:19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2:19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2:19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2:19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</row>
    <row r="69" spans="2:19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  <row r="70" spans="2:19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2:19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2:19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</row>
    <row r="73" spans="2:19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</row>
    <row r="74" spans="2:19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</row>
    <row r="75" spans="2:19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2:19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</row>
    <row r="77" spans="2:19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</row>
    <row r="78" spans="2:19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</row>
    <row r="79" spans="2:19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2:19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</row>
    <row r="81" spans="2:19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</row>
    <row r="82" spans="2:19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</row>
    <row r="83" spans="2:19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</row>
    <row r="84" spans="2:19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</row>
    <row r="85" spans="2:19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</row>
    <row r="86" spans="2:19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</row>
    <row r="87" spans="2:19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2:19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</row>
    <row r="89" spans="2:19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</row>
    <row r="90" spans="2:19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</row>
    <row r="91" spans="2:19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2:19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2:19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</row>
    <row r="94" spans="2:19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</row>
    <row r="95" spans="2:19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</row>
    <row r="96" spans="2:19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</row>
    <row r="97" spans="2:19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</row>
    <row r="98" spans="2:19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2:19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</row>
    <row r="100" spans="2:19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</row>
    <row r="101" spans="2:19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2:19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</row>
    <row r="103" spans="2:19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</row>
    <row r="104" spans="2:19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</row>
    <row r="105" spans="2:19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</row>
    <row r="106" spans="2:19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</row>
    <row r="107" spans="2:19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2:19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</row>
    <row r="109" spans="2:19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</row>
    <row r="110" spans="2:19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</row>
    <row r="111" spans="2:19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</row>
    <row r="112" spans="2:19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</row>
    <row r="113" spans="2:19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</row>
    <row r="114" spans="2:19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</row>
    <row r="115" spans="2:19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2:19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2:19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</row>
    <row r="118" spans="2:19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</row>
    <row r="119" spans="2:19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</row>
    <row r="120" spans="2:19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2:19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</row>
    <row r="122" spans="2:19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</row>
    <row r="123" spans="2:19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</row>
    <row r="124" spans="2:19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</row>
    <row r="125" spans="2:19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2:19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</row>
    <row r="127" spans="2:19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</row>
    <row r="128" spans="2:19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</row>
    <row r="129" spans="2:19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2 B37:B129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P18" sqref="P18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8.140625" style="2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6" t="s">
        <v>178</v>
      </c>
      <c r="C1" s="67" t="s" vm="1">
        <v>265</v>
      </c>
    </row>
    <row r="2" spans="2:98">
      <c r="B2" s="46" t="s">
        <v>177</v>
      </c>
      <c r="C2" s="67" t="s">
        <v>266</v>
      </c>
    </row>
    <row r="3" spans="2:98">
      <c r="B3" s="46" t="s">
        <v>179</v>
      </c>
      <c r="C3" s="67" t="s">
        <v>267</v>
      </c>
    </row>
    <row r="4" spans="2:98">
      <c r="B4" s="46" t="s">
        <v>180</v>
      </c>
      <c r="C4" s="67">
        <v>8802</v>
      </c>
    </row>
    <row r="6" spans="2:98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98" ht="26.25" customHeight="1">
      <c r="B7" s="128" t="s">
        <v>91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2:98" s="3" customFormat="1" ht="63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110</v>
      </c>
      <c r="K8" s="30" t="s">
        <v>59</v>
      </c>
      <c r="L8" s="30" t="s">
        <v>181</v>
      </c>
      <c r="M8" s="31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247</v>
      </c>
      <c r="I9" s="32"/>
      <c r="J9" s="32" t="s">
        <v>243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0" t="s">
        <v>30</v>
      </c>
      <c r="C11" s="73"/>
      <c r="D11" s="73"/>
      <c r="E11" s="73"/>
      <c r="F11" s="73"/>
      <c r="G11" s="73"/>
      <c r="H11" s="83"/>
      <c r="I11" s="83"/>
      <c r="J11" s="83">
        <v>16998.392920000002</v>
      </c>
      <c r="K11" s="73"/>
      <c r="L11" s="84">
        <f>J11/$J$11</f>
        <v>1</v>
      </c>
      <c r="M11" s="84">
        <f>J11/'סכום נכסי הקרן'!$C$42</f>
        <v>1.0489733610753539E-2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94" t="s">
        <v>232</v>
      </c>
      <c r="C12" s="73"/>
      <c r="D12" s="73"/>
      <c r="E12" s="73"/>
      <c r="F12" s="73"/>
      <c r="G12" s="73"/>
      <c r="H12" s="83"/>
      <c r="I12" s="83"/>
      <c r="J12" s="83">
        <v>16998.392920000002</v>
      </c>
      <c r="K12" s="73"/>
      <c r="L12" s="84">
        <f t="shared" ref="L12:L25" si="0">J12/$J$11</f>
        <v>1</v>
      </c>
      <c r="M12" s="84">
        <f>J12/'סכום נכסי הקרן'!$C$42</f>
        <v>1.0489733610753539E-2</v>
      </c>
    </row>
    <row r="13" spans="2:98">
      <c r="B13" s="91" t="s">
        <v>64</v>
      </c>
      <c r="C13" s="71"/>
      <c r="D13" s="71"/>
      <c r="E13" s="71"/>
      <c r="F13" s="71"/>
      <c r="G13" s="71"/>
      <c r="H13" s="80"/>
      <c r="I13" s="80"/>
      <c r="J13" s="80">
        <v>16998.392920000002</v>
      </c>
      <c r="K13" s="71"/>
      <c r="L13" s="81">
        <f t="shared" si="0"/>
        <v>1</v>
      </c>
      <c r="M13" s="81">
        <f>J13/'סכום נכסי הקרן'!$C$42</f>
        <v>1.0489733610753539E-2</v>
      </c>
    </row>
    <row r="14" spans="2:98">
      <c r="B14" s="76" t="s">
        <v>2080</v>
      </c>
      <c r="C14" s="73">
        <v>6824</v>
      </c>
      <c r="D14" s="86" t="s">
        <v>28</v>
      </c>
      <c r="E14" s="73"/>
      <c r="F14" s="86" t="s">
        <v>1157</v>
      </c>
      <c r="G14" s="86" t="s">
        <v>162</v>
      </c>
      <c r="H14" s="83">
        <v>6559.03</v>
      </c>
      <c r="I14" s="83">
        <v>8370.5810999999994</v>
      </c>
      <c r="J14" s="83">
        <v>1902.93427</v>
      </c>
      <c r="K14" s="84">
        <v>3.9843441927932665E-3</v>
      </c>
      <c r="L14" s="84">
        <f t="shared" si="0"/>
        <v>0.11194789289527729</v>
      </c>
      <c r="M14" s="84">
        <f>J14/'סכום נכסי הקרן'!$C$42</f>
        <v>1.1743035747566273E-3</v>
      </c>
    </row>
    <row r="15" spans="2:98">
      <c r="B15" s="76" t="s">
        <v>2081</v>
      </c>
      <c r="C15" s="73" t="s">
        <v>2082</v>
      </c>
      <c r="D15" s="86" t="s">
        <v>28</v>
      </c>
      <c r="E15" s="73"/>
      <c r="F15" s="86" t="s">
        <v>1157</v>
      </c>
      <c r="G15" s="86" t="s">
        <v>162</v>
      </c>
      <c r="H15" s="83">
        <v>65565.210000000006</v>
      </c>
      <c r="I15" s="83">
        <v>92.483800000000002</v>
      </c>
      <c r="J15" s="83">
        <v>210.16853</v>
      </c>
      <c r="K15" s="84">
        <v>1.3788515875724253E-3</v>
      </c>
      <c r="L15" s="84">
        <f t="shared" si="0"/>
        <v>1.2364023527937133E-2</v>
      </c>
      <c r="M15" s="84">
        <f>J15/'סכום נכסי הקרן'!$C$42</f>
        <v>1.2969531316514969E-4</v>
      </c>
    </row>
    <row r="16" spans="2:98">
      <c r="B16" s="76" t="s">
        <v>2083</v>
      </c>
      <c r="C16" s="73">
        <v>6900</v>
      </c>
      <c r="D16" s="86" t="s">
        <v>28</v>
      </c>
      <c r="E16" s="73"/>
      <c r="F16" s="86" t="s">
        <v>1157</v>
      </c>
      <c r="G16" s="86" t="s">
        <v>162</v>
      </c>
      <c r="H16" s="83">
        <v>8846.39</v>
      </c>
      <c r="I16" s="83">
        <v>10070.1158</v>
      </c>
      <c r="J16" s="83">
        <v>3087.6580899999999</v>
      </c>
      <c r="K16" s="84">
        <v>2.4677975818993159E-3</v>
      </c>
      <c r="L16" s="84">
        <f t="shared" si="0"/>
        <v>0.18164411803701261</v>
      </c>
      <c r="M16" s="84">
        <f>J16/'סכום נכסי הקרן'!$C$42</f>
        <v>1.9053984101685343E-3</v>
      </c>
    </row>
    <row r="17" spans="2:13">
      <c r="B17" s="76" t="s">
        <v>2084</v>
      </c>
      <c r="C17" s="73">
        <v>7019</v>
      </c>
      <c r="D17" s="86" t="s">
        <v>28</v>
      </c>
      <c r="E17" s="73"/>
      <c r="F17" s="86" t="s">
        <v>1157</v>
      </c>
      <c r="G17" s="86" t="s">
        <v>162</v>
      </c>
      <c r="H17" s="83">
        <v>6385.94</v>
      </c>
      <c r="I17" s="83">
        <v>10283.0326</v>
      </c>
      <c r="J17" s="83">
        <v>2276.0122900000001</v>
      </c>
      <c r="K17" s="84">
        <v>4.5509024504395579E-3</v>
      </c>
      <c r="L17" s="84">
        <f t="shared" si="0"/>
        <v>0.13389573359738527</v>
      </c>
      <c r="M17" s="84">
        <f>J17/'סכום נכסי הקרן'!$C$42</f>
        <v>1.4045305770529939E-3</v>
      </c>
    </row>
    <row r="18" spans="2:13">
      <c r="B18" s="76" t="s">
        <v>2085</v>
      </c>
      <c r="C18" s="73">
        <v>5771</v>
      </c>
      <c r="D18" s="86" t="s">
        <v>28</v>
      </c>
      <c r="E18" s="73"/>
      <c r="F18" s="86" t="s">
        <v>1157</v>
      </c>
      <c r="G18" s="86" t="s">
        <v>164</v>
      </c>
      <c r="H18" s="83">
        <v>160764.67000000001</v>
      </c>
      <c r="I18" s="83">
        <v>112.6198</v>
      </c>
      <c r="J18" s="83">
        <v>702.99199999999996</v>
      </c>
      <c r="K18" s="84">
        <v>1.5468607670855118E-3</v>
      </c>
      <c r="L18" s="84">
        <f t="shared" si="0"/>
        <v>4.1356380177144408E-2</v>
      </c>
      <c r="M18" s="84">
        <f>J18/'סכום נכסי הקרן'!$C$42</f>
        <v>4.3381741116329311E-4</v>
      </c>
    </row>
    <row r="19" spans="2:13">
      <c r="B19" s="76" t="s">
        <v>2086</v>
      </c>
      <c r="C19" s="73" t="s">
        <v>2087</v>
      </c>
      <c r="D19" s="86" t="s">
        <v>28</v>
      </c>
      <c r="E19" s="73"/>
      <c r="F19" s="86" t="s">
        <v>1157</v>
      </c>
      <c r="G19" s="86" t="s">
        <v>162</v>
      </c>
      <c r="H19" s="83">
        <v>2156.54</v>
      </c>
      <c r="I19" s="83">
        <v>11393.1955</v>
      </c>
      <c r="J19" s="83">
        <v>851.59262999999999</v>
      </c>
      <c r="K19" s="84">
        <v>2.5888836777375117E-3</v>
      </c>
      <c r="L19" s="84">
        <f t="shared" si="0"/>
        <v>5.0098420127589326E-2</v>
      </c>
      <c r="M19" s="84">
        <f>J19/'סכום נכסי הקרן'!$C$42</f>
        <v>5.2551908145802534E-4</v>
      </c>
    </row>
    <row r="20" spans="2:13">
      <c r="B20" s="76" t="s">
        <v>2088</v>
      </c>
      <c r="C20" s="73" t="s">
        <v>2089</v>
      </c>
      <c r="D20" s="86" t="s">
        <v>28</v>
      </c>
      <c r="E20" s="73"/>
      <c r="F20" s="86" t="s">
        <v>1157</v>
      </c>
      <c r="G20" s="86" t="s">
        <v>164</v>
      </c>
      <c r="H20" s="83">
        <v>337731.67</v>
      </c>
      <c r="I20" s="83">
        <v>105.43680000000001</v>
      </c>
      <c r="J20" s="83">
        <v>1382.6397299999999</v>
      </c>
      <c r="K20" s="84">
        <v>6.054192312679057E-3</v>
      </c>
      <c r="L20" s="84">
        <f t="shared" si="0"/>
        <v>8.133943817554723E-2</v>
      </c>
      <c r="M20" s="84">
        <f>J20/'סכום נכסי הקרן'!$C$42</f>
        <v>8.5322903850984717E-4</v>
      </c>
    </row>
    <row r="21" spans="2:13">
      <c r="B21" s="76" t="s">
        <v>2090</v>
      </c>
      <c r="C21" s="73">
        <v>5691</v>
      </c>
      <c r="D21" s="86" t="s">
        <v>28</v>
      </c>
      <c r="E21" s="73"/>
      <c r="F21" s="86" t="s">
        <v>1157</v>
      </c>
      <c r="G21" s="86" t="s">
        <v>162</v>
      </c>
      <c r="H21" s="83">
        <v>105325.19</v>
      </c>
      <c r="I21" s="83">
        <v>155.98159999999999</v>
      </c>
      <c r="J21" s="83">
        <v>569.42193000000009</v>
      </c>
      <c r="K21" s="84">
        <v>1.1689947949861739E-3</v>
      </c>
      <c r="L21" s="84">
        <f t="shared" si="0"/>
        <v>3.3498574405232656E-2</v>
      </c>
      <c r="M21" s="84">
        <f>J21/'סכום נכסי הקרן'!$C$42</f>
        <v>3.5139112185089721E-4</v>
      </c>
    </row>
    <row r="22" spans="2:13">
      <c r="B22" s="76" t="s">
        <v>2091</v>
      </c>
      <c r="C22" s="73">
        <v>6629</v>
      </c>
      <c r="D22" s="86" t="s">
        <v>28</v>
      </c>
      <c r="E22" s="73"/>
      <c r="F22" s="86" t="s">
        <v>1157</v>
      </c>
      <c r="G22" s="86" t="s">
        <v>165</v>
      </c>
      <c r="H22" s="83">
        <v>4855.32</v>
      </c>
      <c r="I22" s="83">
        <v>10106.7246</v>
      </c>
      <c r="J22" s="83">
        <v>2087.5439999999999</v>
      </c>
      <c r="K22" s="84">
        <v>7.1612389380530973E-3</v>
      </c>
      <c r="L22" s="84">
        <f t="shared" si="0"/>
        <v>0.12280831545809447</v>
      </c>
      <c r="M22" s="84">
        <f>J22/'סכום נכסי הקרן'!$C$42</f>
        <v>1.2882265143407969E-3</v>
      </c>
    </row>
    <row r="23" spans="2:13">
      <c r="B23" s="76" t="s">
        <v>2092</v>
      </c>
      <c r="C23" s="73">
        <v>5356</v>
      </c>
      <c r="D23" s="86" t="s">
        <v>28</v>
      </c>
      <c r="E23" s="73"/>
      <c r="F23" s="86" t="s">
        <v>1157</v>
      </c>
      <c r="G23" s="86" t="s">
        <v>162</v>
      </c>
      <c r="H23" s="83">
        <v>30165</v>
      </c>
      <c r="I23" s="83">
        <v>283.2364</v>
      </c>
      <c r="J23" s="83">
        <v>296.12900999999999</v>
      </c>
      <c r="K23" s="84">
        <v>1.2728947484884588E-3</v>
      </c>
      <c r="L23" s="84">
        <f t="shared" si="0"/>
        <v>1.7421000408313892E-2</v>
      </c>
      <c r="M23" s="84">
        <f>J23/'סכום נכסי הקרן'!$C$42</f>
        <v>1.8274165351604135E-4</v>
      </c>
    </row>
    <row r="24" spans="2:13">
      <c r="B24" s="76" t="s">
        <v>2093</v>
      </c>
      <c r="C24" s="73" t="s">
        <v>2094</v>
      </c>
      <c r="D24" s="86" t="s">
        <v>28</v>
      </c>
      <c r="E24" s="73"/>
      <c r="F24" s="86" t="s">
        <v>1157</v>
      </c>
      <c r="G24" s="86" t="s">
        <v>162</v>
      </c>
      <c r="H24" s="83">
        <v>531609.01</v>
      </c>
      <c r="I24" s="83">
        <v>101.90949999999999</v>
      </c>
      <c r="J24" s="83">
        <v>1877.74044</v>
      </c>
      <c r="K24" s="84">
        <v>2.5569907090829563E-3</v>
      </c>
      <c r="L24" s="84">
        <f t="shared" si="0"/>
        <v>0.11046576278341493</v>
      </c>
      <c r="M24" s="84">
        <f>J24/'סכום נכסי הקרן'!$C$42</f>
        <v>1.1587564247067148E-3</v>
      </c>
    </row>
    <row r="25" spans="2:13">
      <c r="B25" s="76" t="s">
        <v>2095</v>
      </c>
      <c r="C25" s="73">
        <v>7425</v>
      </c>
      <c r="D25" s="86" t="s">
        <v>28</v>
      </c>
      <c r="E25" s="73"/>
      <c r="F25" s="86" t="s">
        <v>1157</v>
      </c>
      <c r="G25" s="86" t="s">
        <v>162</v>
      </c>
      <c r="H25" s="83">
        <v>512459.62</v>
      </c>
      <c r="I25" s="83">
        <v>98.726200000000006</v>
      </c>
      <c r="J25" s="83">
        <v>1753.56</v>
      </c>
      <c r="K25" s="84">
        <v>5.1808079664358289E-3</v>
      </c>
      <c r="L25" s="84">
        <f t="shared" si="0"/>
        <v>0.10316034040705065</v>
      </c>
      <c r="M25" s="84">
        <f>J25/'סכום נכסי הקרן'!$C$42</f>
        <v>1.0821244900646157E-3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2:1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2:13">
      <c r="B29" s="88" t="s">
        <v>256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2:13">
      <c r="B30" s="88" t="s">
        <v>111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2:13">
      <c r="B31" s="88" t="s">
        <v>238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2:13">
      <c r="B32" s="88" t="s">
        <v>246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2:1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2:13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2:1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2:13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2:13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2:13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2:1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2:13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2:1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2:1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2:13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2:1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2:1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2:13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2:13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2:13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2:13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2:13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2:13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2:13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2:13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2:1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2:13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2:13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2:13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2:1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2:13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2:13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2:13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2:13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2:13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2:13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2:13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2:1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2:13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2:13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2:13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2:13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2:13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2:13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2:13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2:13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2:13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2:13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2:13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2:13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2:13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2:13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2:13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2:13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2:13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2:13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2:13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2:13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2:13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2:13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2:13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2:13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2:13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2:13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2:13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2:13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2:13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2:13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2:13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2:13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2:13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2:13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2:13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2:13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2:13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2:13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2:13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2:13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2:13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2:13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2:13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2:13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2:13"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2:13"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2:13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2:13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2:13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2:13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2:13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2:13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2:13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2:13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H18:XFD21 D22:XFD1048576 D18:AF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Y637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6.14062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7.85546875" style="3" customWidth="1"/>
    <col min="14" max="14" width="8.140625" style="3" customWidth="1"/>
    <col min="15" max="15" width="6.28515625" style="3" customWidth="1"/>
    <col min="16" max="16" width="8" style="3" customWidth="1"/>
    <col min="17" max="17" width="8.7109375" style="3" customWidth="1"/>
    <col min="18" max="18" width="10" style="3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1">
      <c r="B1" s="46" t="s">
        <v>178</v>
      </c>
      <c r="C1" s="67" t="s" vm="1">
        <v>265</v>
      </c>
    </row>
    <row r="2" spans="2:51">
      <c r="B2" s="46" t="s">
        <v>177</v>
      </c>
      <c r="C2" s="67" t="s">
        <v>266</v>
      </c>
    </row>
    <row r="3" spans="2:51">
      <c r="B3" s="46" t="s">
        <v>179</v>
      </c>
      <c r="C3" s="67" t="s">
        <v>267</v>
      </c>
    </row>
    <row r="4" spans="2:51">
      <c r="B4" s="46" t="s">
        <v>180</v>
      </c>
      <c r="C4" s="67">
        <v>8802</v>
      </c>
    </row>
    <row r="6" spans="2:51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51" ht="26.25" customHeight="1">
      <c r="B7" s="128" t="s">
        <v>97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2:51" s="3" customFormat="1" ht="78.75">
      <c r="B8" s="22" t="s">
        <v>115</v>
      </c>
      <c r="C8" s="30" t="s">
        <v>45</v>
      </c>
      <c r="D8" s="30" t="s">
        <v>102</v>
      </c>
      <c r="E8" s="30" t="s">
        <v>103</v>
      </c>
      <c r="F8" s="30" t="s">
        <v>240</v>
      </c>
      <c r="G8" s="30" t="s">
        <v>239</v>
      </c>
      <c r="H8" s="30" t="s">
        <v>110</v>
      </c>
      <c r="I8" s="30" t="s">
        <v>59</v>
      </c>
      <c r="J8" s="30" t="s">
        <v>181</v>
      </c>
      <c r="K8" s="31" t="s">
        <v>183</v>
      </c>
      <c r="AY8" s="1"/>
    </row>
    <row r="9" spans="2:51" s="3" customFormat="1" ht="21" customHeight="1">
      <c r="B9" s="15"/>
      <c r="C9" s="16"/>
      <c r="D9" s="16"/>
      <c r="E9" s="32" t="s">
        <v>21</v>
      </c>
      <c r="F9" s="32" t="s">
        <v>247</v>
      </c>
      <c r="G9" s="32"/>
      <c r="H9" s="32" t="s">
        <v>243</v>
      </c>
      <c r="I9" s="32" t="s">
        <v>19</v>
      </c>
      <c r="J9" s="32" t="s">
        <v>19</v>
      </c>
      <c r="K9" s="33" t="s">
        <v>19</v>
      </c>
      <c r="AY9" s="1"/>
    </row>
    <row r="10" spans="2:51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AY10" s="1"/>
    </row>
    <row r="11" spans="2:51" s="4" customFormat="1" ht="18" customHeight="1">
      <c r="B11" s="68" t="s">
        <v>2096</v>
      </c>
      <c r="C11" s="69"/>
      <c r="D11" s="69"/>
      <c r="E11" s="69"/>
      <c r="F11" s="77"/>
      <c r="G11" s="79"/>
      <c r="H11" s="77">
        <v>56917.707230000015</v>
      </c>
      <c r="I11" s="69"/>
      <c r="J11" s="78">
        <f>H11/$H$11</f>
        <v>1</v>
      </c>
      <c r="K11" s="78">
        <f>H11/'סכום נכסי הקרן'!$C$42</f>
        <v>3.5124001979921333E-2</v>
      </c>
      <c r="L11" s="3"/>
      <c r="M11" s="3"/>
      <c r="N11" s="3"/>
      <c r="O11" s="3"/>
      <c r="P11" s="3"/>
      <c r="Q11" s="3"/>
      <c r="AY11" s="1"/>
    </row>
    <row r="12" spans="2:51" ht="21" customHeight="1">
      <c r="B12" s="70" t="s">
        <v>2097</v>
      </c>
      <c r="C12" s="71"/>
      <c r="D12" s="71"/>
      <c r="E12" s="71"/>
      <c r="F12" s="80"/>
      <c r="G12" s="82"/>
      <c r="H12" s="80">
        <v>1713.80375</v>
      </c>
      <c r="I12" s="71"/>
      <c r="J12" s="81">
        <f t="shared" ref="J12:J14" si="0">H12/$H$11</f>
        <v>3.0110203544823983E-2</v>
      </c>
      <c r="K12" s="81">
        <f>H12/'סכום נכסי הקרן'!$C$42</f>
        <v>1.0575908489242319E-3</v>
      </c>
      <c r="R12" s="1"/>
    </row>
    <row r="13" spans="2:51">
      <c r="B13" s="91" t="s">
        <v>228</v>
      </c>
      <c r="C13" s="71"/>
      <c r="D13" s="71"/>
      <c r="E13" s="71"/>
      <c r="F13" s="80"/>
      <c r="G13" s="82"/>
      <c r="H13" s="80">
        <v>154.37657999999999</v>
      </c>
      <c r="I13" s="71"/>
      <c r="J13" s="81">
        <f t="shared" si="0"/>
        <v>2.712276855709881E-3</v>
      </c>
      <c r="K13" s="81">
        <f>H13/'סכום נכסי הקרן'!$C$42</f>
        <v>9.5266017650048665E-5</v>
      </c>
      <c r="R13" s="1"/>
    </row>
    <row r="14" spans="2:51">
      <c r="B14" s="76" t="s">
        <v>2098</v>
      </c>
      <c r="C14" s="73">
        <v>7034</v>
      </c>
      <c r="D14" s="86" t="s">
        <v>162</v>
      </c>
      <c r="E14" s="96">
        <v>43850</v>
      </c>
      <c r="F14" s="83">
        <v>44540.27</v>
      </c>
      <c r="G14" s="85">
        <v>100</v>
      </c>
      <c r="H14" s="83">
        <v>154.37657999999999</v>
      </c>
      <c r="I14" s="84">
        <v>4.0700821672600912E-3</v>
      </c>
      <c r="J14" s="84">
        <f t="shared" si="0"/>
        <v>2.712276855709881E-3</v>
      </c>
      <c r="K14" s="84">
        <f>H14/'סכום נכסי הקרן'!$C$42</f>
        <v>9.5266017650048665E-5</v>
      </c>
      <c r="R14" s="1"/>
    </row>
    <row r="15" spans="2:51">
      <c r="B15" s="72"/>
      <c r="C15" s="73"/>
      <c r="D15" s="73"/>
      <c r="E15" s="73"/>
      <c r="F15" s="83"/>
      <c r="G15" s="85"/>
      <c r="H15" s="73"/>
      <c r="I15" s="73"/>
      <c r="J15" s="84"/>
      <c r="K15" s="73"/>
      <c r="R15" s="1"/>
    </row>
    <row r="16" spans="2:51">
      <c r="B16" s="91" t="s">
        <v>230</v>
      </c>
      <c r="C16" s="73"/>
      <c r="D16" s="73"/>
      <c r="E16" s="73"/>
      <c r="F16" s="83"/>
      <c r="G16" s="85"/>
      <c r="H16" s="83">
        <v>200.14007000000001</v>
      </c>
      <c r="I16" s="73"/>
      <c r="J16" s="84">
        <f t="shared" ref="J16:J17" si="1">H16/$H$11</f>
        <v>3.5163059044393619E-3</v>
      </c>
      <c r="K16" s="84">
        <f>H16/'סכום נכסי הקרן'!$C$42</f>
        <v>1.2350673554953722E-4</v>
      </c>
      <c r="R16" s="1"/>
    </row>
    <row r="17" spans="2:18">
      <c r="B17" s="76" t="s">
        <v>2099</v>
      </c>
      <c r="C17" s="73">
        <v>7004</v>
      </c>
      <c r="D17" s="86" t="s">
        <v>163</v>
      </c>
      <c r="E17" s="96">
        <v>43614</v>
      </c>
      <c r="F17" s="83">
        <v>254037.41</v>
      </c>
      <c r="G17" s="85">
        <v>78.783699999999996</v>
      </c>
      <c r="H17" s="83">
        <v>200.14007000000001</v>
      </c>
      <c r="I17" s="84">
        <v>2.1883935866666669E-3</v>
      </c>
      <c r="J17" s="84">
        <f t="shared" si="1"/>
        <v>3.5163059044393619E-3</v>
      </c>
      <c r="K17" s="84">
        <f>H17/'סכום נכסי הקרן'!$C$42</f>
        <v>1.2350673554953722E-4</v>
      </c>
      <c r="R17" s="1"/>
    </row>
    <row r="18" spans="2:18">
      <c r="B18" s="72"/>
      <c r="C18" s="73"/>
      <c r="D18" s="73"/>
      <c r="E18" s="73"/>
      <c r="F18" s="83"/>
      <c r="G18" s="85"/>
      <c r="H18" s="73"/>
      <c r="I18" s="73"/>
      <c r="J18" s="84"/>
      <c r="K18" s="73"/>
      <c r="R18" s="1"/>
    </row>
    <row r="19" spans="2:18">
      <c r="B19" s="91" t="s">
        <v>231</v>
      </c>
      <c r="C19" s="71"/>
      <c r="D19" s="71"/>
      <c r="E19" s="71"/>
      <c r="F19" s="80"/>
      <c r="G19" s="82"/>
      <c r="H19" s="80">
        <v>1359.2871</v>
      </c>
      <c r="I19" s="71"/>
      <c r="J19" s="81">
        <f t="shared" ref="J19:J29" si="2">H19/$H$11</f>
        <v>2.3881620784674738E-2</v>
      </c>
      <c r="K19" s="81">
        <f>H19/'סכום נכסי הקרן'!$C$42</f>
        <v>8.3881809572464595E-4</v>
      </c>
      <c r="R19" s="1"/>
    </row>
    <row r="20" spans="2:18">
      <c r="B20" s="76" t="s">
        <v>2100</v>
      </c>
      <c r="C20" s="73">
        <v>7055</v>
      </c>
      <c r="D20" s="86" t="s">
        <v>162</v>
      </c>
      <c r="E20" s="96">
        <v>43914</v>
      </c>
      <c r="F20" s="83">
        <v>58623.16</v>
      </c>
      <c r="G20" s="85">
        <v>100</v>
      </c>
      <c r="H20" s="83">
        <v>203.18787</v>
      </c>
      <c r="I20" s="84">
        <v>2.9025598333333332E-3</v>
      </c>
      <c r="J20" s="84">
        <f t="shared" si="2"/>
        <v>3.5698533881369059E-3</v>
      </c>
      <c r="K20" s="84">
        <f>H20/'סכום נכסי הקרן'!$C$42</f>
        <v>1.2538753747294955E-4</v>
      </c>
      <c r="R20" s="1"/>
    </row>
    <row r="21" spans="2:18">
      <c r="B21" s="76" t="s">
        <v>2101</v>
      </c>
      <c r="C21" s="73">
        <v>7038</v>
      </c>
      <c r="D21" s="86" t="s">
        <v>162</v>
      </c>
      <c r="E21" s="96">
        <v>43556</v>
      </c>
      <c r="F21" s="83">
        <v>30636.52</v>
      </c>
      <c r="G21" s="85">
        <v>100</v>
      </c>
      <c r="H21" s="83">
        <v>106.18617999999999</v>
      </c>
      <c r="I21" s="84">
        <v>9.4266276923076929E-4</v>
      </c>
      <c r="J21" s="84">
        <f t="shared" si="2"/>
        <v>1.865608879340658E-3</v>
      </c>
      <c r="K21" s="84">
        <f>H21/'סכום נכסי הקרן'!$C$42</f>
        <v>6.5527649971720093E-5</v>
      </c>
      <c r="R21" s="1"/>
    </row>
    <row r="22" spans="2:18" ht="16.5" customHeight="1">
      <c r="B22" s="76" t="s">
        <v>2102</v>
      </c>
      <c r="C22" s="73">
        <v>6662</v>
      </c>
      <c r="D22" s="86" t="s">
        <v>162</v>
      </c>
      <c r="E22" s="96">
        <v>43556</v>
      </c>
      <c r="F22" s="83">
        <v>11817.33</v>
      </c>
      <c r="G22" s="85">
        <v>65.377499999999998</v>
      </c>
      <c r="H22" s="83">
        <v>26.77787</v>
      </c>
      <c r="I22" s="84">
        <v>1.4272130869565217E-3</v>
      </c>
      <c r="J22" s="84">
        <f t="shared" si="2"/>
        <v>4.7046642078874885E-4</v>
      </c>
      <c r="K22" s="84">
        <f>H22/'סכום נכסי הקרן'!$C$42</f>
        <v>1.6524663495270518E-5</v>
      </c>
      <c r="R22" s="1"/>
    </row>
    <row r="23" spans="2:18" ht="16.5" customHeight="1">
      <c r="B23" s="76" t="s">
        <v>2103</v>
      </c>
      <c r="C23" s="73">
        <v>7044</v>
      </c>
      <c r="D23" s="86" t="s">
        <v>162</v>
      </c>
      <c r="E23" s="96">
        <v>43466</v>
      </c>
      <c r="F23" s="83">
        <v>663.7</v>
      </c>
      <c r="G23" s="85">
        <v>100</v>
      </c>
      <c r="H23" s="83">
        <v>2.3003800000000001</v>
      </c>
      <c r="I23" s="84">
        <v>1.1061915E-4</v>
      </c>
      <c r="J23" s="84">
        <f t="shared" si="2"/>
        <v>4.0415893611180507E-5</v>
      </c>
      <c r="K23" s="84">
        <f>H23/'סכום נכסי הקרן'!$C$42</f>
        <v>1.419567927219394E-6</v>
      </c>
      <c r="R23" s="1"/>
    </row>
    <row r="24" spans="2:18" ht="16.5" customHeight="1">
      <c r="B24" s="76" t="s">
        <v>2104</v>
      </c>
      <c r="C24" s="73">
        <v>5310</v>
      </c>
      <c r="D24" s="86" t="s">
        <v>162</v>
      </c>
      <c r="E24" s="96">
        <v>42979</v>
      </c>
      <c r="F24" s="83">
        <v>43536.52</v>
      </c>
      <c r="G24" s="85">
        <v>95.065799999999996</v>
      </c>
      <c r="H24" s="83">
        <v>143.45198000000002</v>
      </c>
      <c r="I24" s="84">
        <v>2.928287647092256E-4</v>
      </c>
      <c r="J24" s="84">
        <f t="shared" si="2"/>
        <v>2.5203401011977128E-3</v>
      </c>
      <c r="K24" s="84">
        <f>H24/'סכום נכסי הקרן'!$C$42</f>
        <v>8.8524430704543585E-5</v>
      </c>
      <c r="R24" s="1"/>
    </row>
    <row r="25" spans="2:18">
      <c r="B25" s="76" t="s">
        <v>2105</v>
      </c>
      <c r="C25" s="73">
        <v>7047</v>
      </c>
      <c r="D25" s="86" t="s">
        <v>162</v>
      </c>
      <c r="E25" s="96">
        <v>43466</v>
      </c>
      <c r="F25" s="83">
        <v>4775.7700000000004</v>
      </c>
      <c r="G25" s="85">
        <v>100</v>
      </c>
      <c r="H25" s="83">
        <v>16.552820000000001</v>
      </c>
      <c r="I25" s="84">
        <v>2.1400809101394511E-2</v>
      </c>
      <c r="J25" s="84">
        <f t="shared" si="2"/>
        <v>2.9082021756623728E-4</v>
      </c>
      <c r="K25" s="84">
        <f>H25/'סכום נכסי הקרן'!$C$42</f>
        <v>1.0214769897597671E-5</v>
      </c>
      <c r="R25" s="1"/>
    </row>
    <row r="26" spans="2:18">
      <c r="B26" s="76" t="s">
        <v>2106</v>
      </c>
      <c r="C26" s="73">
        <v>7048</v>
      </c>
      <c r="D26" s="86" t="s">
        <v>162</v>
      </c>
      <c r="E26" s="96">
        <v>43466</v>
      </c>
      <c r="F26" s="83">
        <v>2362.81</v>
      </c>
      <c r="G26" s="85">
        <v>100</v>
      </c>
      <c r="H26" s="83">
        <v>8.1895000000000007</v>
      </c>
      <c r="I26" s="84">
        <v>5.0531675000000001E-5</v>
      </c>
      <c r="J26" s="84">
        <f t="shared" si="2"/>
        <v>1.4388316744571016E-4</v>
      </c>
      <c r="K26" s="84">
        <f>H26/'סכום נכסי הקרן'!$C$42</f>
        <v>5.0537526582404767E-6</v>
      </c>
      <c r="R26" s="1"/>
    </row>
    <row r="27" spans="2:18">
      <c r="B27" s="76" t="s">
        <v>2107</v>
      </c>
      <c r="C27" s="73" t="s">
        <v>2108</v>
      </c>
      <c r="D27" s="86" t="s">
        <v>162</v>
      </c>
      <c r="E27" s="96">
        <v>43466</v>
      </c>
      <c r="F27" s="83">
        <v>0.06</v>
      </c>
      <c r="G27" s="85">
        <v>100</v>
      </c>
      <c r="H27" s="83">
        <v>2.0999999999999998E-4</v>
      </c>
      <c r="I27" s="84">
        <v>6.3210928571428571E-3</v>
      </c>
      <c r="J27" s="84">
        <f t="shared" si="2"/>
        <v>3.6895372322607156E-9</v>
      </c>
      <c r="K27" s="84">
        <f>H27/'סכום נכסי הקרן'!$C$42</f>
        <v>1.2959131305091885E-10</v>
      </c>
      <c r="R27" s="1"/>
    </row>
    <row r="28" spans="2:18">
      <c r="B28" s="76" t="s">
        <v>2109</v>
      </c>
      <c r="C28" s="73">
        <v>7026</v>
      </c>
      <c r="D28" s="86" t="s">
        <v>162</v>
      </c>
      <c r="E28" s="96">
        <v>43466</v>
      </c>
      <c r="F28" s="83">
        <v>3160.55</v>
      </c>
      <c r="G28" s="85">
        <v>100</v>
      </c>
      <c r="H28" s="83">
        <v>10.954469999999999</v>
      </c>
      <c r="I28" s="84">
        <v>3.192471144531814E-4</v>
      </c>
      <c r="J28" s="84">
        <f t="shared" si="2"/>
        <v>1.9246154726039545E-4</v>
      </c>
      <c r="K28" s="84">
        <f>H28/'סכום נכסי הקרן'!$C$42</f>
        <v>6.7600197670328521E-6</v>
      </c>
      <c r="R28" s="1"/>
    </row>
    <row r="29" spans="2:18">
      <c r="B29" s="76" t="s">
        <v>2110</v>
      </c>
      <c r="C29" s="73">
        <v>7029</v>
      </c>
      <c r="D29" s="86" t="s">
        <v>163</v>
      </c>
      <c r="E29" s="96">
        <v>43739</v>
      </c>
      <c r="F29" s="83">
        <v>865338.11</v>
      </c>
      <c r="G29" s="85">
        <v>97.2667</v>
      </c>
      <c r="H29" s="83">
        <v>841.68581999999992</v>
      </c>
      <c r="I29" s="84">
        <v>2.4346548837209303E-3</v>
      </c>
      <c r="J29" s="84">
        <f t="shared" si="2"/>
        <v>1.4787767479789956E-2</v>
      </c>
      <c r="K29" s="84">
        <f>H29/'סכום נכסי הקרן'!$C$42</f>
        <v>5.1940557423875878E-4</v>
      </c>
      <c r="R29" s="1"/>
    </row>
    <row r="30" spans="2:18">
      <c r="B30" s="72"/>
      <c r="C30" s="73"/>
      <c r="D30" s="73"/>
      <c r="E30" s="73"/>
      <c r="F30" s="83"/>
      <c r="G30" s="85"/>
      <c r="H30" s="73"/>
      <c r="I30" s="73"/>
      <c r="J30" s="84"/>
      <c r="K30" s="73"/>
      <c r="R30" s="1"/>
    </row>
    <row r="31" spans="2:18">
      <c r="B31" s="70" t="s">
        <v>2111</v>
      </c>
      <c r="C31" s="71"/>
      <c r="D31" s="71"/>
      <c r="E31" s="71"/>
      <c r="F31" s="80"/>
      <c r="G31" s="82"/>
      <c r="H31" s="80">
        <v>55203.903479999994</v>
      </c>
      <c r="I31" s="71"/>
      <c r="J31" s="81">
        <f t="shared" ref="J31:J36" si="3">H31/$H$11</f>
        <v>0.9698897964551757</v>
      </c>
      <c r="K31" s="81">
        <f>H31/'סכום נכסי הקרן'!$C$42</f>
        <v>3.4066411130997086E-2</v>
      </c>
      <c r="R31" s="1"/>
    </row>
    <row r="32" spans="2:18">
      <c r="B32" s="91" t="s">
        <v>228</v>
      </c>
      <c r="C32" s="71"/>
      <c r="D32" s="71"/>
      <c r="E32" s="71"/>
      <c r="F32" s="80"/>
      <c r="G32" s="82"/>
      <c r="H32" s="80">
        <v>1064.1943999999999</v>
      </c>
      <c r="I32" s="71"/>
      <c r="J32" s="81">
        <f t="shared" si="3"/>
        <v>1.8697070767444538E-2</v>
      </c>
      <c r="K32" s="81">
        <f>H32/'סכום נכסי הקרן'!$C$42</f>
        <v>6.567159506544512E-4</v>
      </c>
      <c r="R32" s="1"/>
    </row>
    <row r="33" spans="2:18">
      <c r="B33" s="76" t="s">
        <v>2112</v>
      </c>
      <c r="C33" s="73">
        <v>5295</v>
      </c>
      <c r="D33" s="86" t="s">
        <v>162</v>
      </c>
      <c r="E33" s="96">
        <v>42879</v>
      </c>
      <c r="F33" s="83">
        <v>73664.88</v>
      </c>
      <c r="G33" s="85">
        <v>103.4062</v>
      </c>
      <c r="H33" s="83">
        <v>264.01926000000003</v>
      </c>
      <c r="I33" s="84">
        <v>9.160332839142386E-5</v>
      </c>
      <c r="J33" s="84">
        <f t="shared" si="3"/>
        <v>4.6386137609710594E-3</v>
      </c>
      <c r="K33" s="84">
        <f>H33/'סכום נכסי הקרן'!$C$42</f>
        <v>1.6292667892443783E-4</v>
      </c>
      <c r="R33" s="1"/>
    </row>
    <row r="34" spans="2:18">
      <c r="B34" s="76" t="s">
        <v>2113</v>
      </c>
      <c r="C34" s="73">
        <v>5327</v>
      </c>
      <c r="D34" s="86" t="s">
        <v>162</v>
      </c>
      <c r="E34" s="96">
        <v>43244</v>
      </c>
      <c r="F34" s="83">
        <v>102313.65</v>
      </c>
      <c r="G34" s="85">
        <v>96.521699999999996</v>
      </c>
      <c r="H34" s="83">
        <v>342.28442000000001</v>
      </c>
      <c r="I34" s="84">
        <v>3.9782857142857148E-4</v>
      </c>
      <c r="J34" s="84">
        <f t="shared" si="3"/>
        <v>6.0136719600607834E-3</v>
      </c>
      <c r="K34" s="84">
        <f>H34/'סכום נכסי הקרן'!$C$42</f>
        <v>2.1122422583177235E-4</v>
      </c>
      <c r="R34" s="1"/>
    </row>
    <row r="35" spans="2:18">
      <c r="B35" s="76" t="s">
        <v>2114</v>
      </c>
      <c r="C35" s="73">
        <v>6645</v>
      </c>
      <c r="D35" s="86" t="s">
        <v>162</v>
      </c>
      <c r="E35" s="96">
        <v>43466</v>
      </c>
      <c r="F35" s="83">
        <v>25302.11</v>
      </c>
      <c r="G35" s="85">
        <v>89.274199999999993</v>
      </c>
      <c r="H35" s="83">
        <v>78.290869999999998</v>
      </c>
      <c r="I35" s="84">
        <v>2.5400126655489891E-3</v>
      </c>
      <c r="J35" s="84">
        <f t="shared" si="3"/>
        <v>1.3755099038623025E-3</v>
      </c>
      <c r="K35" s="84">
        <f>H35/'סכום נכסי הקרן'!$C$42</f>
        <v>4.8313412586660911E-5</v>
      </c>
      <c r="R35" s="1"/>
    </row>
    <row r="36" spans="2:18">
      <c r="B36" s="76" t="s">
        <v>2115</v>
      </c>
      <c r="C36" s="73">
        <v>5333</v>
      </c>
      <c r="D36" s="86" t="s">
        <v>162</v>
      </c>
      <c r="E36" s="96">
        <v>43321</v>
      </c>
      <c r="F36" s="83">
        <v>110684.2</v>
      </c>
      <c r="G36" s="85">
        <v>98.949100000000001</v>
      </c>
      <c r="H36" s="83">
        <v>379.59985</v>
      </c>
      <c r="I36" s="84">
        <v>1.8963278731176248E-3</v>
      </c>
      <c r="J36" s="84">
        <f t="shared" si="3"/>
        <v>6.6692751425503948E-3</v>
      </c>
      <c r="K36" s="84">
        <f>H36/'סכום נכסי הקרן'!$C$42</f>
        <v>2.342516333115802E-4</v>
      </c>
      <c r="R36" s="1"/>
    </row>
    <row r="37" spans="2:18">
      <c r="B37" s="72"/>
      <c r="C37" s="73"/>
      <c r="D37" s="73"/>
      <c r="E37" s="73"/>
      <c r="F37" s="83"/>
      <c r="G37" s="85"/>
      <c r="H37" s="73"/>
      <c r="I37" s="73"/>
      <c r="J37" s="84"/>
      <c r="K37" s="73"/>
      <c r="R37" s="1"/>
    </row>
    <row r="38" spans="2:18">
      <c r="B38" s="91" t="s">
        <v>230</v>
      </c>
      <c r="C38" s="71"/>
      <c r="D38" s="71"/>
      <c r="E38" s="71"/>
      <c r="F38" s="80"/>
      <c r="G38" s="82"/>
      <c r="H38" s="80">
        <v>3295.7384300000003</v>
      </c>
      <c r="I38" s="71"/>
      <c r="J38" s="81">
        <f t="shared" ref="J38:J43" si="4">H38/$H$11</f>
        <v>5.7903569739416565E-2</v>
      </c>
      <c r="K38" s="81">
        <f>H38/'סכום נכסי הקרן'!$C$42</f>
        <v>2.0338050981717802E-3</v>
      </c>
    </row>
    <row r="39" spans="2:18">
      <c r="B39" s="76" t="s">
        <v>2116</v>
      </c>
      <c r="C39" s="73">
        <v>6649</v>
      </c>
      <c r="D39" s="86" t="s">
        <v>162</v>
      </c>
      <c r="E39" s="96">
        <v>43466</v>
      </c>
      <c r="F39" s="83">
        <v>154769.16</v>
      </c>
      <c r="G39" s="85">
        <v>83.175299999999993</v>
      </c>
      <c r="H39" s="83">
        <v>446.17721</v>
      </c>
      <c r="I39" s="84">
        <v>2.7514367374323255E-5</v>
      </c>
      <c r="J39" s="84">
        <f t="shared" si="4"/>
        <v>7.8389877546724204E-3</v>
      </c>
      <c r="K39" s="84">
        <f>H39/'סכום נכסי הקרן'!$C$42</f>
        <v>2.7533662141569315E-4</v>
      </c>
    </row>
    <row r="40" spans="2:18">
      <c r="B40" s="76" t="s">
        <v>2117</v>
      </c>
      <c r="C40" s="73" t="s">
        <v>2118</v>
      </c>
      <c r="D40" s="86" t="s">
        <v>162</v>
      </c>
      <c r="E40" s="96">
        <v>43090</v>
      </c>
      <c r="F40" s="83">
        <v>221541.05</v>
      </c>
      <c r="G40" s="85">
        <v>96.052199999999999</v>
      </c>
      <c r="H40" s="83">
        <v>737.54764</v>
      </c>
      <c r="I40" s="84">
        <v>5.7763380674249754E-5</v>
      </c>
      <c r="J40" s="84">
        <f t="shared" si="4"/>
        <v>1.2958140373076301E-2</v>
      </c>
      <c r="K40" s="84">
        <f>H40/'סכום נכסי הקרן'!$C$42</f>
        <v>4.551417481200305E-4</v>
      </c>
    </row>
    <row r="41" spans="2:18">
      <c r="B41" s="76" t="s">
        <v>2119</v>
      </c>
      <c r="C41" s="73">
        <v>7002</v>
      </c>
      <c r="D41" s="86" t="s">
        <v>162</v>
      </c>
      <c r="E41" s="96">
        <v>43431</v>
      </c>
      <c r="F41" s="83">
        <v>435654.16</v>
      </c>
      <c r="G41" s="85">
        <v>107.4376</v>
      </c>
      <c r="H41" s="83">
        <v>1622.2833799999999</v>
      </c>
      <c r="I41" s="84">
        <v>1.2381832857142857E-4</v>
      </c>
      <c r="J41" s="84">
        <f t="shared" si="4"/>
        <v>2.850226157994171E-2</v>
      </c>
      <c r="K41" s="84">
        <f>H41/'סכום נכסי הקרן'!$C$42</f>
        <v>1.0011134921661083E-3</v>
      </c>
    </row>
    <row r="42" spans="2:18">
      <c r="B42" s="76" t="s">
        <v>2120</v>
      </c>
      <c r="C42" s="73" t="s">
        <v>2121</v>
      </c>
      <c r="D42" s="86" t="s">
        <v>162</v>
      </c>
      <c r="E42" s="96">
        <v>43382</v>
      </c>
      <c r="F42" s="83">
        <v>46772.160000000003</v>
      </c>
      <c r="G42" s="85">
        <v>99.998500000000007</v>
      </c>
      <c r="H42" s="83">
        <v>162.10988</v>
      </c>
      <c r="I42" s="84">
        <v>4.0108028508079653E-7</v>
      </c>
      <c r="J42" s="84">
        <f t="shared" si="4"/>
        <v>2.8481449427491278E-3</v>
      </c>
      <c r="K42" s="84">
        <f>H42/'סכום נכסי הקרן'!$C$42</f>
        <v>1.0003824860822329E-4</v>
      </c>
    </row>
    <row r="43" spans="2:18">
      <c r="B43" s="76" t="s">
        <v>2122</v>
      </c>
      <c r="C43" s="73">
        <v>5299</v>
      </c>
      <c r="D43" s="86" t="s">
        <v>162</v>
      </c>
      <c r="E43" s="96">
        <v>42831</v>
      </c>
      <c r="F43" s="83">
        <v>106292.78</v>
      </c>
      <c r="G43" s="85">
        <v>88.927999999999997</v>
      </c>
      <c r="H43" s="83">
        <v>327.62031999999999</v>
      </c>
      <c r="I43" s="84">
        <v>1.7653866666666665E-4</v>
      </c>
      <c r="J43" s="84">
        <f t="shared" si="4"/>
        <v>5.7560350889770007E-3</v>
      </c>
      <c r="K43" s="84">
        <f>H43/'סכום נכסי הקרן'!$C$42</f>
        <v>2.0217498786172483E-4</v>
      </c>
    </row>
    <row r="44" spans="2:18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8">
      <c r="B45" s="91" t="s">
        <v>231</v>
      </c>
      <c r="C45" s="71"/>
      <c r="D45" s="71"/>
      <c r="E45" s="71"/>
      <c r="F45" s="80"/>
      <c r="G45" s="82"/>
      <c r="H45" s="80">
        <v>50843.970649999996</v>
      </c>
      <c r="I45" s="71"/>
      <c r="J45" s="81">
        <f t="shared" ref="J45:J105" si="5">H45/$H$11</f>
        <v>0.89328915594831459</v>
      </c>
      <c r="K45" s="81">
        <f>H45/'סכום נכסי הקרן'!$C$42</f>
        <v>3.1375890082170857E-2</v>
      </c>
    </row>
    <row r="46" spans="2:18">
      <c r="B46" s="76" t="s">
        <v>2123</v>
      </c>
      <c r="C46" s="73">
        <v>7043</v>
      </c>
      <c r="D46" s="86" t="s">
        <v>164</v>
      </c>
      <c r="E46" s="96">
        <v>43860</v>
      </c>
      <c r="F46" s="83">
        <v>426201.81</v>
      </c>
      <c r="G46" s="85">
        <v>102.0951</v>
      </c>
      <c r="H46" s="83">
        <v>1689.52727</v>
      </c>
      <c r="I46" s="84">
        <v>5.6400725749999989E-4</v>
      </c>
      <c r="J46" s="84">
        <f t="shared" si="5"/>
        <v>2.9683684607546685E-2</v>
      </c>
      <c r="K46" s="84">
        <f>H46/'סכום נכסי הקרן'!$C$42</f>
        <v>1.0426097969268302E-3</v>
      </c>
    </row>
    <row r="47" spans="2:18">
      <c r="B47" s="76" t="s">
        <v>2124</v>
      </c>
      <c r="C47" s="73">
        <v>5238</v>
      </c>
      <c r="D47" s="86" t="s">
        <v>164</v>
      </c>
      <c r="E47" s="96">
        <v>43221</v>
      </c>
      <c r="F47" s="83">
        <v>394683.11</v>
      </c>
      <c r="G47" s="85">
        <v>102.20489999999999</v>
      </c>
      <c r="H47" s="83">
        <v>1566.26514</v>
      </c>
      <c r="I47" s="84">
        <v>1.0168713120770521E-4</v>
      </c>
      <c r="J47" s="84">
        <f t="shared" si="5"/>
        <v>2.7518064522009729E-2</v>
      </c>
      <c r="K47" s="84">
        <f>H47/'סכום נכסי הקרן'!$C$42</f>
        <v>9.6654455275467261E-4</v>
      </c>
    </row>
    <row r="48" spans="2:18">
      <c r="B48" s="76" t="s">
        <v>2125</v>
      </c>
      <c r="C48" s="73">
        <v>5339</v>
      </c>
      <c r="D48" s="86" t="s">
        <v>162</v>
      </c>
      <c r="E48" s="96">
        <v>42916</v>
      </c>
      <c r="F48" s="83">
        <v>249726.31</v>
      </c>
      <c r="G48" s="85">
        <v>97.476299999999995</v>
      </c>
      <c r="H48" s="83">
        <v>843.70743999999991</v>
      </c>
      <c r="I48" s="84">
        <v>5.6942875811299499E-4</v>
      </c>
      <c r="J48" s="84">
        <f t="shared" si="5"/>
        <v>1.4823285776263686E-2</v>
      </c>
      <c r="K48" s="84">
        <f>H48/'סכום נכסי הקרן'!$C$42</f>
        <v>5.2065311895442535E-4</v>
      </c>
    </row>
    <row r="49" spans="2:11">
      <c r="B49" s="76" t="s">
        <v>2126</v>
      </c>
      <c r="C49" s="73">
        <v>7006</v>
      </c>
      <c r="D49" s="86" t="s">
        <v>164</v>
      </c>
      <c r="E49" s="96">
        <v>43617</v>
      </c>
      <c r="F49" s="83">
        <v>94188.2</v>
      </c>
      <c r="G49" s="85">
        <v>91.098600000000005</v>
      </c>
      <c r="H49" s="83">
        <v>333.16027000000003</v>
      </c>
      <c r="I49" s="84">
        <v>2.1805778973664295E-5</v>
      </c>
      <c r="J49" s="84">
        <f t="shared" si="5"/>
        <v>5.8533677165477759E-3</v>
      </c>
      <c r="K49" s="84">
        <f>H49/'סכום נכסי הקרן'!$C$42</f>
        <v>2.0559369926523169E-4</v>
      </c>
    </row>
    <row r="50" spans="2:11">
      <c r="B50" s="76" t="s">
        <v>2127</v>
      </c>
      <c r="C50" s="73">
        <v>5291</v>
      </c>
      <c r="D50" s="86" t="s">
        <v>162</v>
      </c>
      <c r="E50" s="96">
        <v>42787</v>
      </c>
      <c r="F50" s="83">
        <v>156219.28</v>
      </c>
      <c r="G50" s="85">
        <v>98.768600000000006</v>
      </c>
      <c r="H50" s="83">
        <v>534.7885500000001</v>
      </c>
      <c r="I50" s="84">
        <v>1.0562613126173061E-4</v>
      </c>
      <c r="J50" s="84">
        <f t="shared" si="5"/>
        <v>9.3958203171986762E-3</v>
      </c>
      <c r="K50" s="84">
        <f>H50/'סכום נכסי הקרן'!$C$42</f>
        <v>3.3001881142427137E-4</v>
      </c>
    </row>
    <row r="51" spans="2:11">
      <c r="B51" s="76" t="s">
        <v>2128</v>
      </c>
      <c r="C51" s="73">
        <v>5302</v>
      </c>
      <c r="D51" s="86" t="s">
        <v>162</v>
      </c>
      <c r="E51" s="96">
        <v>42948</v>
      </c>
      <c r="F51" s="83">
        <v>56759.06</v>
      </c>
      <c r="G51" s="85">
        <v>81.970299999999995</v>
      </c>
      <c r="H51" s="83">
        <v>161.25762</v>
      </c>
      <c r="I51" s="84">
        <v>8.9555116691336982E-6</v>
      </c>
      <c r="J51" s="84">
        <f t="shared" si="5"/>
        <v>2.8331713951226206E-3</v>
      </c>
      <c r="K51" s="84">
        <f>H51/'סכום נכסי הקרן'!$C$42</f>
        <v>9.9512317691743401E-5</v>
      </c>
    </row>
    <row r="52" spans="2:11">
      <c r="B52" s="76" t="s">
        <v>2129</v>
      </c>
      <c r="C52" s="73">
        <v>7025</v>
      </c>
      <c r="D52" s="86" t="s">
        <v>162</v>
      </c>
      <c r="E52" s="96">
        <v>43556</v>
      </c>
      <c r="F52" s="83">
        <v>56659.65</v>
      </c>
      <c r="G52" s="85">
        <v>64.444299999999998</v>
      </c>
      <c r="H52" s="83">
        <v>126.55721000000001</v>
      </c>
      <c r="I52" s="84">
        <v>1.4668347833333333E-4</v>
      </c>
      <c r="J52" s="84">
        <f t="shared" si="5"/>
        <v>2.2235120871716106E-3</v>
      </c>
      <c r="K52" s="84">
        <f>H52/'סכום נכסי הקרן'!$C$42</f>
        <v>7.8098642952194669E-5</v>
      </c>
    </row>
    <row r="53" spans="2:11">
      <c r="B53" s="76" t="s">
        <v>2130</v>
      </c>
      <c r="C53" s="73">
        <v>6650</v>
      </c>
      <c r="D53" s="86" t="s">
        <v>164</v>
      </c>
      <c r="E53" s="96">
        <v>43466</v>
      </c>
      <c r="F53" s="83">
        <v>78982.080000000002</v>
      </c>
      <c r="G53" s="85">
        <v>77.368399999999994</v>
      </c>
      <c r="H53" s="83">
        <v>237.26692</v>
      </c>
      <c r="I53" s="84">
        <v>1.7260480149454915E-4</v>
      </c>
      <c r="J53" s="84">
        <f t="shared" si="5"/>
        <v>4.1685958824944037E-3</v>
      </c>
      <c r="K53" s="84">
        <f>H53/'סכום נכסי הקרן'!$C$42</f>
        <v>1.4641777003022535E-4</v>
      </c>
    </row>
    <row r="54" spans="2:11">
      <c r="B54" s="76" t="s">
        <v>2131</v>
      </c>
      <c r="C54" s="73">
        <v>7035</v>
      </c>
      <c r="D54" s="86" t="s">
        <v>164</v>
      </c>
      <c r="E54" s="96">
        <v>43847</v>
      </c>
      <c r="F54" s="83">
        <v>137584.84</v>
      </c>
      <c r="G54" s="85">
        <v>100</v>
      </c>
      <c r="H54" s="83">
        <v>534.21442000000002</v>
      </c>
      <c r="I54" s="84">
        <v>3.4396208916217418E-4</v>
      </c>
      <c r="J54" s="84">
        <f t="shared" si="5"/>
        <v>9.3857332980979234E-3</v>
      </c>
      <c r="K54" s="84">
        <f>H54/'סכום נכסי הקרן'!$C$42</f>
        <v>3.2966451494540502E-4</v>
      </c>
    </row>
    <row r="55" spans="2:11">
      <c r="B55" s="76" t="s">
        <v>2132</v>
      </c>
      <c r="C55" s="73">
        <v>7040</v>
      </c>
      <c r="D55" s="86" t="s">
        <v>164</v>
      </c>
      <c r="E55" s="96">
        <v>43891</v>
      </c>
      <c r="F55" s="83">
        <v>50655.98</v>
      </c>
      <c r="G55" s="85">
        <v>100</v>
      </c>
      <c r="H55" s="83">
        <v>196.68704</v>
      </c>
      <c r="I55" s="84">
        <v>1.5829993750000003E-4</v>
      </c>
      <c r="J55" s="84">
        <f t="shared" si="5"/>
        <v>3.4556388437292987E-3</v>
      </c>
      <c r="K55" s="84">
        <f>H55/'סכום נכסי הקרן'!$C$42</f>
        <v>1.2137586558904095E-4</v>
      </c>
    </row>
    <row r="56" spans="2:11">
      <c r="B56" s="76" t="s">
        <v>2133</v>
      </c>
      <c r="C56" s="73">
        <v>7032</v>
      </c>
      <c r="D56" s="86" t="s">
        <v>162</v>
      </c>
      <c r="E56" s="96">
        <v>43853</v>
      </c>
      <c r="F56" s="83">
        <v>137276.16</v>
      </c>
      <c r="G56" s="85">
        <v>99.9863</v>
      </c>
      <c r="H56" s="83">
        <v>475.73397</v>
      </c>
      <c r="I56" s="84">
        <v>2.5142153846153848E-4</v>
      </c>
      <c r="J56" s="84">
        <f t="shared" si="5"/>
        <v>8.358277118886679E-3</v>
      </c>
      <c r="K56" s="84">
        <f>H56/'סכום נכסי הקרן'!$C$42</f>
        <v>2.9357614207250684E-4</v>
      </c>
    </row>
    <row r="57" spans="2:11">
      <c r="B57" s="76" t="s">
        <v>2134</v>
      </c>
      <c r="C57" s="73">
        <v>6648</v>
      </c>
      <c r="D57" s="86" t="s">
        <v>162</v>
      </c>
      <c r="E57" s="96">
        <v>43466</v>
      </c>
      <c r="F57" s="83">
        <v>328516.81</v>
      </c>
      <c r="G57" s="85">
        <v>88.554000000000002</v>
      </c>
      <c r="H57" s="83">
        <v>1008.3106300000001</v>
      </c>
      <c r="I57" s="84">
        <v>1.5159900914394202E-4</v>
      </c>
      <c r="J57" s="84">
        <f t="shared" si="5"/>
        <v>1.7715236243186949E-2</v>
      </c>
      <c r="K57" s="84">
        <f>H57/'סכום נכסי הקרן'!$C$42</f>
        <v>6.2222999288047247E-4</v>
      </c>
    </row>
    <row r="58" spans="2:11">
      <c r="B58" s="76" t="s">
        <v>2135</v>
      </c>
      <c r="C58" s="73">
        <v>6665</v>
      </c>
      <c r="D58" s="86" t="s">
        <v>162</v>
      </c>
      <c r="E58" s="96">
        <v>43586</v>
      </c>
      <c r="F58" s="83">
        <v>131927.62</v>
      </c>
      <c r="G58" s="85">
        <v>98.2577</v>
      </c>
      <c r="H58" s="83">
        <v>449.29424999999998</v>
      </c>
      <c r="I58" s="84">
        <v>3.3560815939278938E-4</v>
      </c>
      <c r="J58" s="84">
        <f t="shared" si="5"/>
        <v>7.8937517315031142E-3</v>
      </c>
      <c r="K58" s="84">
        <f>H58/'סכום נכסי הקרן'!$C$42</f>
        <v>2.7726015144632286E-4</v>
      </c>
    </row>
    <row r="59" spans="2:11">
      <c r="B59" s="76" t="s">
        <v>2136</v>
      </c>
      <c r="C59" s="73">
        <v>7016</v>
      </c>
      <c r="D59" s="86" t="s">
        <v>162</v>
      </c>
      <c r="E59" s="96">
        <v>43627</v>
      </c>
      <c r="F59" s="83">
        <v>111417.60000000001</v>
      </c>
      <c r="G59" s="85">
        <v>80.037899999999993</v>
      </c>
      <c r="H59" s="83">
        <v>309.08506</v>
      </c>
      <c r="I59" s="84">
        <v>6.4023714932126704E-4</v>
      </c>
      <c r="J59" s="84">
        <f t="shared" si="5"/>
        <v>5.4303849371692258E-3</v>
      </c>
      <c r="K59" s="84">
        <f>H59/'סכום נכסי הקרן'!$C$42</f>
        <v>1.9073685128486684E-4</v>
      </c>
    </row>
    <row r="60" spans="2:11">
      <c r="B60" s="76" t="s">
        <v>2137</v>
      </c>
      <c r="C60" s="73">
        <v>5237</v>
      </c>
      <c r="D60" s="86" t="s">
        <v>162</v>
      </c>
      <c r="E60" s="96">
        <v>43007</v>
      </c>
      <c r="F60" s="83">
        <v>705120.41</v>
      </c>
      <c r="G60" s="85">
        <v>94.728999999999999</v>
      </c>
      <c r="H60" s="83">
        <v>2315.1268599999999</v>
      </c>
      <c r="I60" s="84">
        <v>5.2147499999999998E-4</v>
      </c>
      <c r="J60" s="84">
        <f t="shared" si="5"/>
        <v>4.0674984511318291E-2</v>
      </c>
      <c r="K60" s="84">
        <f>H60/'סכום נכסי הקרן'!$C$42</f>
        <v>1.4286682365088133E-3</v>
      </c>
    </row>
    <row r="61" spans="2:11">
      <c r="B61" s="76" t="s">
        <v>2138</v>
      </c>
      <c r="C61" s="73">
        <v>5290</v>
      </c>
      <c r="D61" s="86" t="s">
        <v>162</v>
      </c>
      <c r="E61" s="96">
        <v>42359</v>
      </c>
      <c r="F61" s="83">
        <v>129106.03</v>
      </c>
      <c r="G61" s="85">
        <v>74.411199999999994</v>
      </c>
      <c r="H61" s="83">
        <v>332.97636999999997</v>
      </c>
      <c r="I61" s="84">
        <v>3.9336968645142284E-5</v>
      </c>
      <c r="J61" s="84">
        <f t="shared" si="5"/>
        <v>5.8501367360858101E-3</v>
      </c>
      <c r="K61" s="84">
        <f>H61/'סכום נכסי הקרן'!$C$42</f>
        <v>2.054802143010885E-4</v>
      </c>
    </row>
    <row r="62" spans="2:11">
      <c r="B62" s="76" t="s">
        <v>2139</v>
      </c>
      <c r="C62" s="73">
        <v>7053</v>
      </c>
      <c r="D62" s="86" t="s">
        <v>170</v>
      </c>
      <c r="E62" s="96">
        <v>43096</v>
      </c>
      <c r="F62" s="83">
        <v>2851476.23</v>
      </c>
      <c r="G62" s="85">
        <v>97.477000000000004</v>
      </c>
      <c r="H62" s="83">
        <v>1447.8589899999999</v>
      </c>
      <c r="I62" s="84">
        <v>3.1396297531485198E-4</v>
      </c>
      <c r="J62" s="84">
        <f t="shared" si="5"/>
        <v>2.5437760241278074E-2</v>
      </c>
      <c r="K62" s="84">
        <f>H62/'סכום נכסי הקרן'!$C$42</f>
        <v>8.9347594107941526E-4</v>
      </c>
    </row>
    <row r="63" spans="2:11">
      <c r="B63" s="76" t="s">
        <v>2140</v>
      </c>
      <c r="C63" s="73">
        <v>5332</v>
      </c>
      <c r="D63" s="86" t="s">
        <v>162</v>
      </c>
      <c r="E63" s="96">
        <v>43318</v>
      </c>
      <c r="F63" s="83">
        <v>41707.360000000001</v>
      </c>
      <c r="G63" s="85">
        <v>104.20569999999999</v>
      </c>
      <c r="H63" s="83">
        <v>150.63738000000001</v>
      </c>
      <c r="I63" s="84">
        <v>6.1931152079188747E-5</v>
      </c>
      <c r="J63" s="84">
        <f t="shared" si="5"/>
        <v>2.6465820099057418E-3</v>
      </c>
      <c r="K63" s="84">
        <f>H63/'סכום נכסי הקרן'!$C$42</f>
        <v>9.2958551755953453E-5</v>
      </c>
    </row>
    <row r="64" spans="2:11">
      <c r="B64" s="76" t="s">
        <v>2141</v>
      </c>
      <c r="C64" s="73">
        <v>5294</v>
      </c>
      <c r="D64" s="86" t="s">
        <v>165</v>
      </c>
      <c r="E64" s="96">
        <v>42646</v>
      </c>
      <c r="F64" s="83">
        <v>179409.3</v>
      </c>
      <c r="G64" s="85">
        <v>104.66070000000001</v>
      </c>
      <c r="H64" s="83">
        <v>798.7966899999999</v>
      </c>
      <c r="I64" s="84">
        <v>5.5202857430192674E-4</v>
      </c>
      <c r="J64" s="84">
        <f t="shared" si="5"/>
        <v>1.403423870838867E-2</v>
      </c>
      <c r="K64" s="84">
        <f>H64/'סכום נכסי הקרן'!$C$42</f>
        <v>4.9293862818013221E-4</v>
      </c>
    </row>
    <row r="65" spans="2:11">
      <c r="B65" s="76" t="s">
        <v>2142</v>
      </c>
      <c r="C65" s="73">
        <v>6657</v>
      </c>
      <c r="D65" s="86" t="s">
        <v>162</v>
      </c>
      <c r="E65" s="96">
        <v>42916</v>
      </c>
      <c r="F65" s="83">
        <v>31730.28</v>
      </c>
      <c r="G65" s="85">
        <v>104.22150000000001</v>
      </c>
      <c r="H65" s="83">
        <v>114.61983000000001</v>
      </c>
      <c r="I65" s="84">
        <v>3.3482678570613388E-3</v>
      </c>
      <c r="J65" s="84">
        <f t="shared" si="5"/>
        <v>2.0137815730494942E-3</v>
      </c>
      <c r="K65" s="84">
        <f>H65/'סכום נכסי הקרן'!$C$42</f>
        <v>7.0732067958919538E-5</v>
      </c>
    </row>
    <row r="66" spans="2:11">
      <c r="B66" s="76" t="s">
        <v>2143</v>
      </c>
      <c r="C66" s="73">
        <v>7009</v>
      </c>
      <c r="D66" s="86" t="s">
        <v>162</v>
      </c>
      <c r="E66" s="96">
        <v>42916</v>
      </c>
      <c r="F66" s="83">
        <v>33644.93</v>
      </c>
      <c r="G66" s="85">
        <v>92.654899999999998</v>
      </c>
      <c r="H66" s="83">
        <v>108.04797000000001</v>
      </c>
      <c r="I66" s="84">
        <v>3.3482678570613388E-3</v>
      </c>
      <c r="J66" s="84">
        <f t="shared" si="5"/>
        <v>1.8983190865961377E-3</v>
      </c>
      <c r="K66" s="84">
        <f>H66/'סכום נכסי הקרן'!$C$42</f>
        <v>6.6676563356125187E-5</v>
      </c>
    </row>
    <row r="67" spans="2:11">
      <c r="B67" s="76" t="s">
        <v>2144</v>
      </c>
      <c r="C67" s="73">
        <v>7027</v>
      </c>
      <c r="D67" s="86" t="s">
        <v>165</v>
      </c>
      <c r="E67" s="96">
        <v>43738</v>
      </c>
      <c r="F67" s="83">
        <v>785176.21</v>
      </c>
      <c r="G67" s="85">
        <v>91.451499999999996</v>
      </c>
      <c r="H67" s="83">
        <v>3054.67956</v>
      </c>
      <c r="I67" s="84">
        <v>3.2715675335571467E-4</v>
      </c>
      <c r="J67" s="84">
        <f t="shared" si="5"/>
        <v>5.3668352234503724E-2</v>
      </c>
      <c r="K67" s="84">
        <f>H67/'סכום נכסי הקרן'!$C$42</f>
        <v>1.8850473101438242E-3</v>
      </c>
    </row>
    <row r="68" spans="2:11">
      <c r="B68" s="76" t="s">
        <v>2145</v>
      </c>
      <c r="C68" s="73">
        <v>7018</v>
      </c>
      <c r="D68" s="86" t="s">
        <v>162</v>
      </c>
      <c r="E68" s="96">
        <v>43525</v>
      </c>
      <c r="F68" s="83">
        <v>41846.910000000003</v>
      </c>
      <c r="G68" s="85">
        <v>1E-4</v>
      </c>
      <c r="H68" s="83">
        <v>1.4000000000000001E-4</v>
      </c>
      <c r="I68" s="84">
        <v>7.7701568636363643E-5</v>
      </c>
      <c r="J68" s="84">
        <f t="shared" si="5"/>
        <v>2.4596914881738111E-9</v>
      </c>
      <c r="K68" s="84">
        <f>H68/'סכום נכסי הקרן'!$C$42</f>
        <v>8.639420870061258E-11</v>
      </c>
    </row>
    <row r="69" spans="2:11">
      <c r="B69" s="76" t="s">
        <v>2146</v>
      </c>
      <c r="C69" s="73">
        <v>5239</v>
      </c>
      <c r="D69" s="86" t="s">
        <v>162</v>
      </c>
      <c r="E69" s="96">
        <v>42549</v>
      </c>
      <c r="F69" s="83">
        <v>6384.22</v>
      </c>
      <c r="G69" s="85">
        <v>100.77330000000001</v>
      </c>
      <c r="H69" s="83">
        <v>22.298819999999999</v>
      </c>
      <c r="I69" s="84">
        <v>2.5759166666666669E-6</v>
      </c>
      <c r="J69" s="84">
        <f t="shared" si="5"/>
        <v>3.9177298393085663E-4</v>
      </c>
      <c r="K69" s="84">
        <f>H69/'סכום נכסי הקרן'!$C$42</f>
        <v>1.3760635063267097E-5</v>
      </c>
    </row>
    <row r="70" spans="2:11">
      <c r="B70" s="76" t="s">
        <v>2147</v>
      </c>
      <c r="C70" s="73">
        <v>5297</v>
      </c>
      <c r="D70" s="86" t="s">
        <v>162</v>
      </c>
      <c r="E70" s="96">
        <v>42916</v>
      </c>
      <c r="F70" s="83">
        <v>98652.7</v>
      </c>
      <c r="G70" s="85">
        <v>102.4337</v>
      </c>
      <c r="H70" s="83">
        <v>350.25180999999998</v>
      </c>
      <c r="I70" s="84">
        <v>7.1536920770986272E-5</v>
      </c>
      <c r="J70" s="84">
        <f t="shared" si="5"/>
        <v>6.1536528269605052E-3</v>
      </c>
      <c r="K70" s="84">
        <f>H70/'סכום נכסי הקרן'!$C$42</f>
        <v>2.1614091407790929E-4</v>
      </c>
    </row>
    <row r="71" spans="2:11">
      <c r="B71" s="76" t="s">
        <v>2148</v>
      </c>
      <c r="C71" s="73">
        <v>5313</v>
      </c>
      <c r="D71" s="86" t="s">
        <v>162</v>
      </c>
      <c r="E71" s="96">
        <v>42549</v>
      </c>
      <c r="F71" s="83">
        <v>3796.6</v>
      </c>
      <c r="G71" s="85">
        <v>103.6923</v>
      </c>
      <c r="H71" s="83">
        <v>13.644870000000001</v>
      </c>
      <c r="I71" s="84">
        <v>1.8546609088774221E-5</v>
      </c>
      <c r="J71" s="84">
        <f t="shared" si="5"/>
        <v>2.397297899731299E-4</v>
      </c>
      <c r="K71" s="84">
        <f>H71/'סכום נכסי הקרן'!$C$42</f>
        <v>8.4202696176623407E-6</v>
      </c>
    </row>
    <row r="72" spans="2:11">
      <c r="B72" s="76" t="s">
        <v>2149</v>
      </c>
      <c r="C72" s="73">
        <v>5326</v>
      </c>
      <c r="D72" s="86" t="s">
        <v>165</v>
      </c>
      <c r="E72" s="96">
        <v>43220</v>
      </c>
      <c r="F72" s="83">
        <v>228496.86</v>
      </c>
      <c r="G72" s="85">
        <v>100.02979999999999</v>
      </c>
      <c r="H72" s="83">
        <v>972.33816000000002</v>
      </c>
      <c r="I72" s="84">
        <v>4.394168158633441E-4</v>
      </c>
      <c r="J72" s="84">
        <f t="shared" si="5"/>
        <v>1.7083227826989893E-2</v>
      </c>
      <c r="K72" s="84">
        <f>H72/'סכום נכסי הקרן'!$C$42</f>
        <v>6.0003132801864014E-4</v>
      </c>
    </row>
    <row r="73" spans="2:11">
      <c r="B73" s="76" t="s">
        <v>2150</v>
      </c>
      <c r="C73" s="73">
        <v>7036</v>
      </c>
      <c r="D73" s="86" t="s">
        <v>162</v>
      </c>
      <c r="E73" s="96">
        <v>37987</v>
      </c>
      <c r="F73" s="83">
        <v>3075430.04</v>
      </c>
      <c r="G73" s="85">
        <v>97.381500000000003</v>
      </c>
      <c r="H73" s="83">
        <v>10380.32309</v>
      </c>
      <c r="I73" s="84">
        <v>1.59790245849528E-4</v>
      </c>
      <c r="J73" s="84">
        <f t="shared" si="5"/>
        <v>0.18237423106405048</v>
      </c>
      <c r="K73" s="84">
        <f>H73/'סכום נכסי הקרן'!$C$42</f>
        <v>6.40571285298034E-3</v>
      </c>
    </row>
    <row r="74" spans="2:11">
      <c r="B74" s="76" t="s">
        <v>2151</v>
      </c>
      <c r="C74" s="73">
        <v>5336</v>
      </c>
      <c r="D74" s="86" t="s">
        <v>164</v>
      </c>
      <c r="E74" s="96">
        <v>43083</v>
      </c>
      <c r="F74" s="83">
        <v>10955.22</v>
      </c>
      <c r="G74" s="85">
        <v>109.5406</v>
      </c>
      <c r="H74" s="83">
        <v>46.595190000000002</v>
      </c>
      <c r="I74" s="84">
        <v>4.2994413483481404E-5</v>
      </c>
      <c r="J74" s="84">
        <f t="shared" si="5"/>
        <v>8.1864137309172478E-4</v>
      </c>
      <c r="K74" s="84">
        <f>H74/'סכום נכסי הקרן'!$C$42</f>
        <v>2.8753961209319259E-5</v>
      </c>
    </row>
    <row r="75" spans="2:11">
      <c r="B75" s="76" t="s">
        <v>2152</v>
      </c>
      <c r="C75" s="73">
        <v>5309</v>
      </c>
      <c r="D75" s="86" t="s">
        <v>162</v>
      </c>
      <c r="E75" s="96">
        <v>42795</v>
      </c>
      <c r="F75" s="83">
        <v>209081.97</v>
      </c>
      <c r="G75" s="85">
        <v>95.895399999999995</v>
      </c>
      <c r="H75" s="83">
        <v>694.93295999999998</v>
      </c>
      <c r="I75" s="84">
        <v>5.208918577171859E-4</v>
      </c>
      <c r="J75" s="84">
        <f t="shared" si="5"/>
        <v>1.220943347545308E-2</v>
      </c>
      <c r="K75" s="84">
        <f>H75/'סכום נכסי הקרן'!$C$42</f>
        <v>4.2884416556553177E-4</v>
      </c>
    </row>
    <row r="76" spans="2:11">
      <c r="B76" s="76" t="s">
        <v>2153</v>
      </c>
      <c r="C76" s="73">
        <v>5321</v>
      </c>
      <c r="D76" s="86" t="s">
        <v>162</v>
      </c>
      <c r="E76" s="96">
        <v>42549</v>
      </c>
      <c r="F76" s="83">
        <v>39142.6</v>
      </c>
      <c r="G76" s="85">
        <v>121.58450000000001</v>
      </c>
      <c r="H76" s="83">
        <v>164.95155</v>
      </c>
      <c r="I76" s="84">
        <v>8.024971153846153E-6</v>
      </c>
      <c r="J76" s="84">
        <f t="shared" si="5"/>
        <v>2.8980708821148339E-3</v>
      </c>
      <c r="K76" s="84">
        <f>H76/'סכום נכסי הקרן'!$C$42</f>
        <v>1.0179184740135379E-4</v>
      </c>
    </row>
    <row r="77" spans="2:11">
      <c r="B77" s="76" t="s">
        <v>2154</v>
      </c>
      <c r="C77" s="73">
        <v>7046</v>
      </c>
      <c r="D77" s="86" t="s">
        <v>162</v>
      </c>
      <c r="E77" s="96">
        <v>43795</v>
      </c>
      <c r="F77" s="83">
        <v>140470.44</v>
      </c>
      <c r="G77" s="85">
        <v>91.826700000000002</v>
      </c>
      <c r="H77" s="83">
        <v>447.07715999999999</v>
      </c>
      <c r="I77" s="84">
        <v>1.0357482444444446E-4</v>
      </c>
      <c r="J77" s="84">
        <f t="shared" si="5"/>
        <v>7.8547991786351492E-3</v>
      </c>
      <c r="K77" s="84">
        <f>H77/'סכום נכסי הקרן'!$C$42</f>
        <v>2.7589198190226545E-4</v>
      </c>
    </row>
    <row r="78" spans="2:11">
      <c r="B78" s="76" t="s">
        <v>2155</v>
      </c>
      <c r="C78" s="73">
        <v>7012</v>
      </c>
      <c r="D78" s="86" t="s">
        <v>164</v>
      </c>
      <c r="E78" s="96">
        <v>43710</v>
      </c>
      <c r="F78" s="83">
        <v>2155.4899999999998</v>
      </c>
      <c r="G78" s="85">
        <v>91.074399999999997</v>
      </c>
      <c r="H78" s="83">
        <v>7.6223299999999998</v>
      </c>
      <c r="I78" s="84">
        <v>9.6785741620801709E-6</v>
      </c>
      <c r="J78" s="84">
        <f t="shared" si="5"/>
        <v>1.3391843015037058E-4</v>
      </c>
      <c r="K78" s="84">
        <f>H78/'סכום נכסי הקרן'!$C$42</f>
        <v>4.703751205749573E-6</v>
      </c>
    </row>
    <row r="79" spans="2:11">
      <c r="B79" s="76" t="s">
        <v>2156</v>
      </c>
      <c r="C79" s="73">
        <v>6653</v>
      </c>
      <c r="D79" s="86" t="s">
        <v>162</v>
      </c>
      <c r="E79" s="96">
        <v>39264</v>
      </c>
      <c r="F79" s="83">
        <v>1404435.56</v>
      </c>
      <c r="G79" s="85">
        <v>90.893699999999995</v>
      </c>
      <c r="H79" s="83">
        <v>4424.4995999999992</v>
      </c>
      <c r="I79" s="84">
        <v>1.4143151438316399E-4</v>
      </c>
      <c r="J79" s="84">
        <f t="shared" si="5"/>
        <v>7.77350286110602E-2</v>
      </c>
      <c r="K79" s="84">
        <f>H79/'סכום נכסי הקרן'!$C$42</f>
        <v>2.7303652988441198E-3</v>
      </c>
    </row>
    <row r="80" spans="2:11">
      <c r="B80" s="76" t="s">
        <v>2157</v>
      </c>
      <c r="C80" s="73">
        <v>7001</v>
      </c>
      <c r="D80" s="86" t="s">
        <v>164</v>
      </c>
      <c r="E80" s="96">
        <v>43602</v>
      </c>
      <c r="F80" s="83">
        <v>57170.03</v>
      </c>
      <c r="G80" s="85">
        <v>100.9414</v>
      </c>
      <c r="H80" s="83">
        <v>224.06951999999998</v>
      </c>
      <c r="I80" s="84">
        <v>4.7404666666666664E-4</v>
      </c>
      <c r="J80" s="84">
        <f t="shared" si="5"/>
        <v>3.9367277935942243E-3</v>
      </c>
      <c r="K80" s="84">
        <f>H80/'סכום נכסי הקרן'!$C$42</f>
        <v>1.3827363481661487E-4</v>
      </c>
    </row>
    <row r="81" spans="2:11">
      <c r="B81" s="76" t="s">
        <v>2158</v>
      </c>
      <c r="C81" s="73">
        <v>5303</v>
      </c>
      <c r="D81" s="86" t="s">
        <v>164</v>
      </c>
      <c r="E81" s="96">
        <v>42788</v>
      </c>
      <c r="F81" s="83">
        <v>376375.3</v>
      </c>
      <c r="G81" s="85">
        <v>93.352999999999994</v>
      </c>
      <c r="H81" s="83">
        <v>1364.2514099999999</v>
      </c>
      <c r="I81" s="84">
        <v>5.0579653179190747E-4</v>
      </c>
      <c r="J81" s="84">
        <f t="shared" si="5"/>
        <v>2.3968839863615136E-2</v>
      </c>
      <c r="K81" s="84">
        <f>H81/'סכום נכסי הקרן'!$C$42</f>
        <v>8.4188157882603544E-4</v>
      </c>
    </row>
    <row r="82" spans="2:11">
      <c r="B82" s="76" t="s">
        <v>2159</v>
      </c>
      <c r="C82" s="73">
        <v>7011</v>
      </c>
      <c r="D82" s="86" t="s">
        <v>164</v>
      </c>
      <c r="E82" s="96">
        <v>43651</v>
      </c>
      <c r="F82" s="83">
        <v>249506.92</v>
      </c>
      <c r="G82" s="85">
        <v>98.302700000000002</v>
      </c>
      <c r="H82" s="83">
        <v>952.34228000000007</v>
      </c>
      <c r="I82" s="84">
        <v>8.0770208333333328E-4</v>
      </c>
      <c r="J82" s="84">
        <f t="shared" si="5"/>
        <v>1.6731915713885999E-2</v>
      </c>
      <c r="K82" s="84">
        <f>H82/'סכום נכסי הקרן'!$C$42</f>
        <v>5.8769184066240871E-4</v>
      </c>
    </row>
    <row r="83" spans="2:11">
      <c r="B83" s="76" t="s">
        <v>2160</v>
      </c>
      <c r="C83" s="73">
        <v>6644</v>
      </c>
      <c r="D83" s="86" t="s">
        <v>162</v>
      </c>
      <c r="E83" s="96">
        <v>43083</v>
      </c>
      <c r="F83" s="83">
        <v>7798.42</v>
      </c>
      <c r="G83" s="85">
        <v>100.16</v>
      </c>
      <c r="H83" s="83">
        <v>27.072580000000002</v>
      </c>
      <c r="I83" s="84">
        <v>2.4546970588235293E-5</v>
      </c>
      <c r="J83" s="84">
        <f t="shared" si="5"/>
        <v>4.756442470636039E-4</v>
      </c>
      <c r="K83" s="84">
        <f>H83/'סכום נכסי הקרן'!$C$42</f>
        <v>1.6706529475600214E-5</v>
      </c>
    </row>
    <row r="84" spans="2:11">
      <c r="B84" s="76" t="s">
        <v>2161</v>
      </c>
      <c r="C84" s="73">
        <v>7017</v>
      </c>
      <c r="D84" s="86" t="s">
        <v>163</v>
      </c>
      <c r="E84" s="96">
        <v>43709</v>
      </c>
      <c r="F84" s="83">
        <v>837521.26</v>
      </c>
      <c r="G84" s="85">
        <v>94.61</v>
      </c>
      <c r="H84" s="83">
        <v>792.38136999999995</v>
      </c>
      <c r="I84" s="84">
        <v>1.0659360727272727E-3</v>
      </c>
      <c r="J84" s="84">
        <f t="shared" si="5"/>
        <v>1.3921526508403592E-2</v>
      </c>
      <c r="K84" s="84">
        <f>H84/'סכום נכסי הקרן'!$C$42</f>
        <v>4.8897972464469501E-4</v>
      </c>
    </row>
    <row r="85" spans="2:11">
      <c r="B85" s="76" t="s">
        <v>2162</v>
      </c>
      <c r="C85" s="73">
        <v>6885</v>
      </c>
      <c r="D85" s="86" t="s">
        <v>164</v>
      </c>
      <c r="E85" s="96">
        <v>43602</v>
      </c>
      <c r="F85" s="83">
        <v>106660.5</v>
      </c>
      <c r="G85" s="85">
        <v>101.4937</v>
      </c>
      <c r="H85" s="83">
        <v>420.32742999999999</v>
      </c>
      <c r="I85" s="84">
        <v>7.1106999999999995E-4</v>
      </c>
      <c r="J85" s="84">
        <f t="shared" si="5"/>
        <v>7.3848271558355234E-3</v>
      </c>
      <c r="K85" s="84">
        <f>H85/'סכום נכסי הקרן'!$C$42</f>
        <v>2.5938468364294372E-4</v>
      </c>
    </row>
    <row r="86" spans="2:11">
      <c r="B86" s="76" t="s">
        <v>2163</v>
      </c>
      <c r="C86" s="73">
        <v>5317</v>
      </c>
      <c r="D86" s="86" t="s">
        <v>162</v>
      </c>
      <c r="E86" s="96">
        <v>43191</v>
      </c>
      <c r="F86" s="83">
        <v>88136.07</v>
      </c>
      <c r="G86" s="85">
        <v>90.477500000000006</v>
      </c>
      <c r="H86" s="83">
        <v>276.39031</v>
      </c>
      <c r="I86" s="84">
        <v>2.8890943114685455E-4</v>
      </c>
      <c r="J86" s="84">
        <f t="shared" si="5"/>
        <v>4.8559635208622921E-3</v>
      </c>
      <c r="K86" s="84">
        <f>H86/'סכום נכסי הקרן'!$C$42</f>
        <v>1.7056087232119289E-4</v>
      </c>
    </row>
    <row r="87" spans="2:11">
      <c r="B87" s="76" t="s">
        <v>2164</v>
      </c>
      <c r="C87" s="73">
        <v>7054</v>
      </c>
      <c r="D87" s="86" t="s">
        <v>162</v>
      </c>
      <c r="E87" s="96">
        <v>43973</v>
      </c>
      <c r="F87" s="83">
        <v>270001.86</v>
      </c>
      <c r="G87" s="85">
        <v>100</v>
      </c>
      <c r="H87" s="83">
        <v>935.82644999999991</v>
      </c>
      <c r="I87" s="84">
        <v>8.307749538461537E-4</v>
      </c>
      <c r="J87" s="84">
        <f t="shared" si="5"/>
        <v>1.6441745381949386E-2</v>
      </c>
      <c r="K87" s="84">
        <f>H87/'סכום נכסי הקרן'!$C$42</f>
        <v>5.7749989734895261E-4</v>
      </c>
    </row>
    <row r="88" spans="2:11">
      <c r="B88" s="76" t="s">
        <v>2165</v>
      </c>
      <c r="C88" s="73">
        <v>5298</v>
      </c>
      <c r="D88" s="86" t="s">
        <v>162</v>
      </c>
      <c r="E88" s="96">
        <v>42549</v>
      </c>
      <c r="F88" s="83">
        <v>112.83</v>
      </c>
      <c r="G88" s="85">
        <v>100</v>
      </c>
      <c r="H88" s="83">
        <v>0.39106999999999997</v>
      </c>
      <c r="I88" s="84">
        <v>3.3948891331075275E-4</v>
      </c>
      <c r="J88" s="84">
        <f t="shared" si="5"/>
        <v>6.8707967877152294E-6</v>
      </c>
      <c r="K88" s="84">
        <f>H88/'סכום נכסי הקרן'!$C$42</f>
        <v>2.4132987997534683E-7</v>
      </c>
    </row>
    <row r="89" spans="2:11">
      <c r="B89" s="76" t="s">
        <v>2166</v>
      </c>
      <c r="C89" s="73">
        <v>6651</v>
      </c>
      <c r="D89" s="86" t="s">
        <v>164</v>
      </c>
      <c r="E89" s="96">
        <v>43465</v>
      </c>
      <c r="F89" s="83">
        <v>341666.57</v>
      </c>
      <c r="G89" s="85">
        <v>97.808899999999994</v>
      </c>
      <c r="H89" s="83">
        <v>1297.55531</v>
      </c>
      <c r="I89" s="84">
        <v>3.3333323618065613E-3</v>
      </c>
      <c r="J89" s="84">
        <f t="shared" si="5"/>
        <v>2.2797041081726643E-2</v>
      </c>
      <c r="K89" s="84">
        <f>H89/'סכום נכסי הקרן'!$C$42</f>
        <v>8.0072331609091455E-4</v>
      </c>
    </row>
    <row r="90" spans="2:11">
      <c r="B90" s="76" t="s">
        <v>2167</v>
      </c>
      <c r="C90" s="73">
        <v>5316</v>
      </c>
      <c r="D90" s="86" t="s">
        <v>162</v>
      </c>
      <c r="E90" s="96">
        <v>42432</v>
      </c>
      <c r="F90" s="83">
        <v>230718.92</v>
      </c>
      <c r="G90" s="85">
        <v>65.571700000000007</v>
      </c>
      <c r="H90" s="83">
        <v>524.35838999999999</v>
      </c>
      <c r="I90" s="84">
        <v>1.0700351851851851E-4</v>
      </c>
      <c r="J90" s="84">
        <f t="shared" si="5"/>
        <v>9.2125704902537384E-3</v>
      </c>
      <c r="K90" s="84">
        <f>H90/'סכום נכסי הקרן'!$C$42</f>
        <v>3.2358234413983717E-4</v>
      </c>
    </row>
    <row r="91" spans="2:11">
      <c r="B91" s="76" t="s">
        <v>2168</v>
      </c>
      <c r="C91" s="73">
        <v>5331</v>
      </c>
      <c r="D91" s="86" t="s">
        <v>162</v>
      </c>
      <c r="E91" s="96">
        <v>43251</v>
      </c>
      <c r="F91" s="83">
        <v>53407.31</v>
      </c>
      <c r="G91" s="85">
        <v>115.746</v>
      </c>
      <c r="H91" s="83">
        <v>214.25709000000001</v>
      </c>
      <c r="I91" s="84">
        <v>3.2537141428571427E-4</v>
      </c>
      <c r="J91" s="84">
        <f t="shared" si="5"/>
        <v>3.7643310039563579E-3</v>
      </c>
      <c r="K91" s="84">
        <f>H91/'סכום נכסי הקרן'!$C$42</f>
        <v>1.3221836963604237E-4</v>
      </c>
    </row>
    <row r="92" spans="2:11">
      <c r="B92" s="76" t="s">
        <v>2169</v>
      </c>
      <c r="C92" s="73">
        <v>7010</v>
      </c>
      <c r="D92" s="86" t="s">
        <v>164</v>
      </c>
      <c r="E92" s="96">
        <v>43678</v>
      </c>
      <c r="F92" s="83">
        <v>8254.84</v>
      </c>
      <c r="G92" s="85">
        <v>98.507499999999993</v>
      </c>
      <c r="H92" s="83">
        <v>31.573529999999998</v>
      </c>
      <c r="I92" s="84">
        <v>2.8190826666666665E-5</v>
      </c>
      <c r="J92" s="84">
        <f t="shared" si="5"/>
        <v>5.5472244994714606E-4</v>
      </c>
      <c r="K92" s="84">
        <f>H92/'סכום נכסי הקרן'!$C$42</f>
        <v>1.9484072430250371E-5</v>
      </c>
    </row>
    <row r="93" spans="2:11">
      <c r="B93" s="76" t="s">
        <v>2170</v>
      </c>
      <c r="C93" s="73">
        <v>5320</v>
      </c>
      <c r="D93" s="86" t="s">
        <v>162</v>
      </c>
      <c r="E93" s="96">
        <v>42948</v>
      </c>
      <c r="F93" s="83">
        <v>62262.7</v>
      </c>
      <c r="G93" s="85">
        <v>85.162999999999997</v>
      </c>
      <c r="H93" s="83">
        <v>183.78389000000001</v>
      </c>
      <c r="I93" s="84">
        <v>1.7334565868811272E-4</v>
      </c>
      <c r="J93" s="84">
        <f t="shared" si="5"/>
        <v>3.228940499260514E-3</v>
      </c>
      <c r="K93" s="84">
        <f>H93/'סכום נכסי הקרן'!$C$42</f>
        <v>1.1341331248907447E-4</v>
      </c>
    </row>
    <row r="94" spans="2:11">
      <c r="B94" s="76" t="s">
        <v>2171</v>
      </c>
      <c r="C94" s="73">
        <v>7028</v>
      </c>
      <c r="D94" s="86" t="s">
        <v>164</v>
      </c>
      <c r="E94" s="96">
        <v>43754</v>
      </c>
      <c r="F94" s="83">
        <v>211500</v>
      </c>
      <c r="G94" s="85">
        <v>92.811599999999999</v>
      </c>
      <c r="H94" s="83">
        <v>762.18017000000009</v>
      </c>
      <c r="I94" s="84">
        <v>1.1084905660377358E-4</v>
      </c>
      <c r="J94" s="84">
        <f t="shared" si="5"/>
        <v>1.3390914832884774E-2</v>
      </c>
      <c r="K94" s="84">
        <f>H94/'סכום נכסי הקרן'!$C$42</f>
        <v>4.703425191032027E-4</v>
      </c>
    </row>
    <row r="95" spans="2:11">
      <c r="B95" s="76" t="s">
        <v>2172</v>
      </c>
      <c r="C95" s="73">
        <v>5335</v>
      </c>
      <c r="D95" s="86" t="s">
        <v>162</v>
      </c>
      <c r="E95" s="96">
        <v>43306</v>
      </c>
      <c r="F95" s="83">
        <v>73831.97</v>
      </c>
      <c r="G95" s="85">
        <v>106.7838</v>
      </c>
      <c r="H95" s="83">
        <v>273.26148000000001</v>
      </c>
      <c r="I95" s="84">
        <v>1.6871110448180617E-4</v>
      </c>
      <c r="J95" s="84">
        <f t="shared" si="5"/>
        <v>4.800992402869843E-3</v>
      </c>
      <c r="K95" s="84">
        <f>H95/'סכום נכסי הקרן'!$C$42</f>
        <v>1.6863006666398763E-4</v>
      </c>
    </row>
    <row r="96" spans="2:11">
      <c r="B96" s="76" t="s">
        <v>2173</v>
      </c>
      <c r="C96" s="73">
        <v>7013</v>
      </c>
      <c r="D96" s="86" t="s">
        <v>164</v>
      </c>
      <c r="E96" s="96">
        <v>43507</v>
      </c>
      <c r="F96" s="83">
        <v>272194.42</v>
      </c>
      <c r="G96" s="85">
        <v>96.983599999999996</v>
      </c>
      <c r="H96" s="83">
        <v>1024.9968799999999</v>
      </c>
      <c r="I96" s="84">
        <v>3.3500851600000003E-4</v>
      </c>
      <c r="J96" s="84">
        <f t="shared" si="5"/>
        <v>1.8008400722433662E-2</v>
      </c>
      <c r="K96" s="84">
        <f>H96/'סכום נכסי הקרן'!$C$42</f>
        <v>6.325271026299767E-4</v>
      </c>
    </row>
    <row r="97" spans="2:11">
      <c r="B97" s="76" t="s">
        <v>2174</v>
      </c>
      <c r="C97" s="73">
        <v>5304</v>
      </c>
      <c r="D97" s="86" t="s">
        <v>164</v>
      </c>
      <c r="E97" s="96">
        <v>42928</v>
      </c>
      <c r="F97" s="83">
        <v>419472.83</v>
      </c>
      <c r="G97" s="85">
        <v>79.962699999999998</v>
      </c>
      <c r="H97" s="83">
        <v>1302.3757599999999</v>
      </c>
      <c r="I97" s="84">
        <v>8.7502800000000005E-5</v>
      </c>
      <c r="J97" s="84">
        <f t="shared" si="5"/>
        <v>2.2881732651970695E-2</v>
      </c>
      <c r="K97" s="84">
        <f>H97/'סכום נכסי הקרן'!$C$42</f>
        <v>8.0369802297184929E-4</v>
      </c>
    </row>
    <row r="98" spans="2:11">
      <c r="B98" s="76" t="s">
        <v>2175</v>
      </c>
      <c r="C98" s="73">
        <v>7041</v>
      </c>
      <c r="D98" s="86" t="s">
        <v>162</v>
      </c>
      <c r="E98" s="96">
        <v>43516</v>
      </c>
      <c r="F98" s="83">
        <v>154063.73000000001</v>
      </c>
      <c r="G98" s="85">
        <v>100</v>
      </c>
      <c r="H98" s="83">
        <v>533.98489000000006</v>
      </c>
      <c r="I98" s="84">
        <v>4.7622375599999997E-4</v>
      </c>
      <c r="J98" s="84">
        <f t="shared" si="5"/>
        <v>9.3817006339030617E-3</v>
      </c>
      <c r="K98" s="84">
        <f>H98/'סכום נכסי הקרן'!$C$42</f>
        <v>3.2952287164024041E-4</v>
      </c>
    </row>
    <row r="99" spans="2:11">
      <c r="B99" s="76" t="s">
        <v>2176</v>
      </c>
      <c r="C99" s="73">
        <v>6652</v>
      </c>
      <c r="D99" s="86" t="s">
        <v>162</v>
      </c>
      <c r="E99" s="96">
        <v>43175</v>
      </c>
      <c r="F99" s="83">
        <v>9390</v>
      </c>
      <c r="G99" s="85">
        <v>92.877600000000001</v>
      </c>
      <c r="H99" s="83">
        <v>30.227709999999998</v>
      </c>
      <c r="I99" s="84">
        <v>2.3368715999999996E-5</v>
      </c>
      <c r="J99" s="84">
        <f t="shared" si="5"/>
        <v>5.3107743567133128E-4</v>
      </c>
      <c r="K99" s="84">
        <f>H99/'סכום נכסי הקרן'!$C$42</f>
        <v>1.8653564902011381E-5</v>
      </c>
    </row>
    <row r="100" spans="2:11">
      <c r="B100" s="76" t="s">
        <v>2177</v>
      </c>
      <c r="C100" s="73">
        <v>6646</v>
      </c>
      <c r="D100" s="86" t="s">
        <v>164</v>
      </c>
      <c r="E100" s="96">
        <v>42947</v>
      </c>
      <c r="F100" s="83">
        <v>580473.43000000005</v>
      </c>
      <c r="G100" s="85">
        <v>96.764200000000002</v>
      </c>
      <c r="H100" s="83">
        <v>2180.9317599999999</v>
      </c>
      <c r="I100" s="84">
        <v>4.5555542278023E-4</v>
      </c>
      <c r="J100" s="84">
        <f t="shared" si="5"/>
        <v>3.831728061685663E-2</v>
      </c>
      <c r="K100" s="84">
        <f>H100/'סכום נכסי הקרן'!$C$42</f>
        <v>1.3458562402516735E-3</v>
      </c>
    </row>
    <row r="101" spans="2:11">
      <c r="B101" s="76" t="s">
        <v>2178</v>
      </c>
      <c r="C101" s="73">
        <v>6647</v>
      </c>
      <c r="D101" s="86" t="s">
        <v>162</v>
      </c>
      <c r="E101" s="96">
        <v>43454</v>
      </c>
      <c r="F101" s="83">
        <v>521809.43</v>
      </c>
      <c r="G101" s="85">
        <v>105.9907</v>
      </c>
      <c r="H101" s="83">
        <v>1916.93875</v>
      </c>
      <c r="I101" s="84">
        <v>6.5135798159274925E-5</v>
      </c>
      <c r="J101" s="84">
        <f t="shared" si="5"/>
        <v>3.3679128048039603E-2</v>
      </c>
      <c r="K101" s="84">
        <f>H101/'סכום נכסי הקרן'!$C$42</f>
        <v>1.1829457602413672E-3</v>
      </c>
    </row>
    <row r="102" spans="2:11">
      <c r="B102" s="76" t="s">
        <v>2179</v>
      </c>
      <c r="C102" s="73">
        <v>6642</v>
      </c>
      <c r="D102" s="86" t="s">
        <v>162</v>
      </c>
      <c r="E102" s="96">
        <v>43083</v>
      </c>
      <c r="F102" s="83">
        <v>21002.42</v>
      </c>
      <c r="G102" s="85">
        <v>100.85380000000001</v>
      </c>
      <c r="H102" s="83">
        <v>73.415909999999997</v>
      </c>
      <c r="I102" s="84">
        <v>1.4373616666666666E-5</v>
      </c>
      <c r="J102" s="84">
        <f t="shared" si="5"/>
        <v>1.289860635168104E-3</v>
      </c>
      <c r="K102" s="84">
        <f>H102/'סכום נכסי הקרן'!$C$42</f>
        <v>4.5305067503467071E-5</v>
      </c>
    </row>
    <row r="103" spans="2:11">
      <c r="B103" s="76" t="s">
        <v>2180</v>
      </c>
      <c r="C103" s="73">
        <v>5337</v>
      </c>
      <c r="D103" s="86" t="s">
        <v>162</v>
      </c>
      <c r="E103" s="96">
        <v>42985</v>
      </c>
      <c r="F103" s="83">
        <v>259038.41</v>
      </c>
      <c r="G103" s="85">
        <v>84.219300000000004</v>
      </c>
      <c r="H103" s="83">
        <v>756.14373999999998</v>
      </c>
      <c r="I103" s="84">
        <v>1.0948817333333334E-4</v>
      </c>
      <c r="J103" s="84">
        <f t="shared" si="5"/>
        <v>1.3284859436527935E-2</v>
      </c>
      <c r="K103" s="84">
        <f>H103/'סכום נכסי הקרן'!$C$42</f>
        <v>4.666174291515838E-4</v>
      </c>
    </row>
    <row r="104" spans="2:11">
      <c r="B104" s="76" t="s">
        <v>2181</v>
      </c>
      <c r="C104" s="73">
        <v>7005</v>
      </c>
      <c r="D104" s="86" t="s">
        <v>162</v>
      </c>
      <c r="E104" s="96">
        <v>43621</v>
      </c>
      <c r="F104" s="83">
        <v>20638.18</v>
      </c>
      <c r="G104" s="85">
        <v>87.634699999999995</v>
      </c>
      <c r="H104" s="83">
        <v>62.686769999999996</v>
      </c>
      <c r="I104" s="84">
        <v>1.3874404E-4</v>
      </c>
      <c r="J104" s="84">
        <f t="shared" si="5"/>
        <v>1.1013579613579241E-3</v>
      </c>
      <c r="K104" s="84">
        <f>H104/'סכום נכסי הקרן'!$C$42</f>
        <v>3.8684099215337847E-5</v>
      </c>
    </row>
    <row r="105" spans="2:11">
      <c r="B105" s="76" t="s">
        <v>2182</v>
      </c>
      <c r="C105" s="73">
        <v>6658</v>
      </c>
      <c r="D105" s="86" t="s">
        <v>162</v>
      </c>
      <c r="E105" s="96">
        <v>43356</v>
      </c>
      <c r="F105" s="83">
        <v>150975.76999999999</v>
      </c>
      <c r="G105" s="85">
        <v>70.537700000000001</v>
      </c>
      <c r="H105" s="83">
        <v>369.11108000000002</v>
      </c>
      <c r="I105" s="84">
        <v>8.8663359999999994E-4</v>
      </c>
      <c r="J105" s="84">
        <f t="shared" si="5"/>
        <v>6.4849955833331608E-3</v>
      </c>
      <c r="K105" s="84">
        <f>H105/'סכום נכסי הקרן'!$C$42</f>
        <v>2.2777899770877504E-4</v>
      </c>
    </row>
    <row r="106" spans="2:11">
      <c r="C106" s="1"/>
    </row>
    <row r="107" spans="2:11">
      <c r="C107" s="1"/>
    </row>
    <row r="108" spans="2:11">
      <c r="C108" s="1"/>
    </row>
    <row r="109" spans="2:11">
      <c r="B109" s="88" t="s">
        <v>111</v>
      </c>
      <c r="C109" s="1"/>
    </row>
    <row r="110" spans="2:11">
      <c r="B110" s="88" t="s">
        <v>238</v>
      </c>
      <c r="C110" s="1"/>
    </row>
    <row r="111" spans="2:11">
      <c r="B111" s="88" t="s">
        <v>246</v>
      </c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D39:XFD41 D1:XFD38 D39:AB41 D42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58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6" t="s">
        <v>178</v>
      </c>
      <c r="C1" s="67" t="s" vm="1">
        <v>265</v>
      </c>
    </row>
    <row r="2" spans="2:59">
      <c r="B2" s="46" t="s">
        <v>177</v>
      </c>
      <c r="C2" s="67" t="s">
        <v>266</v>
      </c>
    </row>
    <row r="3" spans="2:59">
      <c r="B3" s="46" t="s">
        <v>179</v>
      </c>
      <c r="C3" s="67" t="s">
        <v>267</v>
      </c>
    </row>
    <row r="4" spans="2:59">
      <c r="B4" s="46" t="s">
        <v>180</v>
      </c>
      <c r="C4" s="67">
        <v>8802</v>
      </c>
    </row>
    <row r="6" spans="2:59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59" ht="26.25" customHeight="1">
      <c r="B7" s="128" t="s">
        <v>98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59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0" t="s">
        <v>48</v>
      </c>
      <c r="C11" s="73"/>
      <c r="D11" s="73"/>
      <c r="E11" s="73"/>
      <c r="F11" s="73"/>
      <c r="G11" s="83"/>
      <c r="H11" s="85"/>
      <c r="I11" s="83">
        <v>11.306673261</v>
      </c>
      <c r="J11" s="73"/>
      <c r="K11" s="84">
        <f>I11/$I$11</f>
        <v>1</v>
      </c>
      <c r="L11" s="84">
        <f>I11/'סכום נכסי הקרן'!$C$42</f>
        <v>6.9773649244319272E-6</v>
      </c>
      <c r="M11" s="1"/>
      <c r="N11" s="1"/>
      <c r="O11" s="1"/>
      <c r="P11" s="1"/>
      <c r="BG11" s="1"/>
    </row>
    <row r="12" spans="2:59" ht="21" customHeight="1">
      <c r="B12" s="94" t="s">
        <v>234</v>
      </c>
      <c r="C12" s="73"/>
      <c r="D12" s="73"/>
      <c r="E12" s="73"/>
      <c r="F12" s="73"/>
      <c r="G12" s="83"/>
      <c r="H12" s="85"/>
      <c r="I12" s="83">
        <v>11.306673261</v>
      </c>
      <c r="J12" s="73"/>
      <c r="K12" s="84">
        <f t="shared" ref="K12:K13" si="0">I12/$I$11</f>
        <v>1</v>
      </c>
      <c r="L12" s="84">
        <f>I12/'סכום נכסי הקרן'!$C$42</f>
        <v>6.9773649244319272E-6</v>
      </c>
    </row>
    <row r="13" spans="2:59">
      <c r="B13" s="72" t="s">
        <v>2183</v>
      </c>
      <c r="C13" s="73" t="s">
        <v>2184</v>
      </c>
      <c r="D13" s="86" t="s">
        <v>991</v>
      </c>
      <c r="E13" s="86" t="s">
        <v>162</v>
      </c>
      <c r="F13" s="96">
        <v>43879</v>
      </c>
      <c r="G13" s="83">
        <v>3001.3889989999998</v>
      </c>
      <c r="H13" s="85">
        <v>108.68859999999999</v>
      </c>
      <c r="I13" s="83">
        <v>11.306673261</v>
      </c>
      <c r="J13" s="84">
        <v>0</v>
      </c>
      <c r="K13" s="84">
        <f t="shared" si="0"/>
        <v>1</v>
      </c>
      <c r="L13" s="84">
        <f>I13/'סכום נכסי הקרן'!$C$42</f>
        <v>6.9773649244319272E-6</v>
      </c>
    </row>
    <row r="14" spans="2:59">
      <c r="B14" s="90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59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59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>
      <c r="B17" s="107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>
      <c r="B18" s="107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12">
      <c r="B19" s="107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6" t="s">
        <v>178</v>
      </c>
      <c r="C1" s="67" t="s" vm="1">
        <v>265</v>
      </c>
    </row>
    <row r="2" spans="2:54">
      <c r="B2" s="46" t="s">
        <v>177</v>
      </c>
      <c r="C2" s="67" t="s">
        <v>266</v>
      </c>
    </row>
    <row r="3" spans="2:54">
      <c r="B3" s="46" t="s">
        <v>179</v>
      </c>
      <c r="C3" s="67" t="s">
        <v>267</v>
      </c>
    </row>
    <row r="4" spans="2:54">
      <c r="B4" s="46" t="s">
        <v>180</v>
      </c>
      <c r="C4" s="67">
        <v>8802</v>
      </c>
    </row>
    <row r="6" spans="2:54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54" ht="26.25" customHeight="1">
      <c r="B7" s="128" t="s">
        <v>99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54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0"/>
      <c r="C11" s="90"/>
      <c r="D11" s="90"/>
      <c r="E11" s="90"/>
      <c r="F11" s="90"/>
      <c r="G11" s="90"/>
      <c r="H11" s="90"/>
      <c r="I11" s="113">
        <v>0</v>
      </c>
      <c r="J11" s="90"/>
      <c r="K11" s="90"/>
      <c r="L11" s="90"/>
      <c r="AZ11" s="1"/>
    </row>
    <row r="12" spans="2:54" ht="19.5" customHeight="1">
      <c r="B12" s="88" t="s">
        <v>256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54">
      <c r="B13" s="88" t="s">
        <v>111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54">
      <c r="B14" s="88" t="s">
        <v>238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54">
      <c r="B15" s="88" t="s">
        <v>246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54" s="7" customForma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AZ16" s="1"/>
      <c r="BB16" s="1"/>
    </row>
    <row r="17" spans="2:54" s="7" customForma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AZ17" s="1"/>
      <c r="BB17" s="1"/>
    </row>
    <row r="18" spans="2:54" s="7" customForma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AZ18" s="1"/>
      <c r="BB18" s="1"/>
    </row>
    <row r="19" spans="2:54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54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54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54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54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4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4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4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4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4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4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4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4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4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44:XFD47 D48:XFD1048576 D44:AF47 D1:H43 J1:XFD43 I1:I10 I12:I43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6" t="s">
        <v>178</v>
      </c>
      <c r="C1" s="67" t="s" vm="1">
        <v>265</v>
      </c>
    </row>
    <row r="2" spans="2:13">
      <c r="B2" s="46" t="s">
        <v>177</v>
      </c>
      <c r="C2" s="67" t="s">
        <v>266</v>
      </c>
    </row>
    <row r="3" spans="2:13">
      <c r="B3" s="46" t="s">
        <v>179</v>
      </c>
      <c r="C3" s="67" t="s">
        <v>267</v>
      </c>
    </row>
    <row r="4" spans="2:13">
      <c r="B4" s="46" t="s">
        <v>180</v>
      </c>
      <c r="C4" s="67">
        <v>8802</v>
      </c>
    </row>
    <row r="6" spans="2:13" ht="26.25" customHeight="1">
      <c r="B6" s="128" t="s">
        <v>207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13" s="3" customFormat="1" ht="63">
      <c r="B7" s="66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181</v>
      </c>
      <c r="L7" s="51" t="s">
        <v>182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f>J11</f>
        <v>167935.540273583</v>
      </c>
      <c r="K10" s="78">
        <f>J10/$J$10</f>
        <v>1</v>
      </c>
      <c r="L10" s="78">
        <f>J10/'סכום נכסי הקרן'!$C$42</f>
        <v>0.10363327224747185</v>
      </c>
    </row>
    <row r="11" spans="2:13">
      <c r="B11" s="70" t="s">
        <v>233</v>
      </c>
      <c r="C11" s="71"/>
      <c r="D11" s="71"/>
      <c r="E11" s="71"/>
      <c r="F11" s="71"/>
      <c r="G11" s="71"/>
      <c r="H11" s="71"/>
      <c r="I11" s="71"/>
      <c r="J11" s="80">
        <f>J12+J20</f>
        <v>167935.540273583</v>
      </c>
      <c r="K11" s="81">
        <f t="shared" ref="K11:K18" si="0">J11/$J$10</f>
        <v>1</v>
      </c>
      <c r="L11" s="81">
        <f>J11/'סכום נכסי הקרן'!$C$42</f>
        <v>0.10363327224747185</v>
      </c>
    </row>
    <row r="12" spans="2:13">
      <c r="B12" s="91" t="s">
        <v>42</v>
      </c>
      <c r="C12" s="71"/>
      <c r="D12" s="71"/>
      <c r="E12" s="71"/>
      <c r="F12" s="71"/>
      <c r="G12" s="71"/>
      <c r="H12" s="71"/>
      <c r="I12" s="71"/>
      <c r="J12" s="80">
        <f>SUM(J13:J18)</f>
        <v>114845.50505357199</v>
      </c>
      <c r="K12" s="81">
        <f t="shared" si="0"/>
        <v>0.68386658873087691</v>
      </c>
      <c r="L12" s="81">
        <f>J12/'סכום נכסי הקרן'!$C$42</f>
        <v>7.0871332370896822E-2</v>
      </c>
    </row>
    <row r="13" spans="2:13">
      <c r="B13" s="76" t="s">
        <v>2564</v>
      </c>
      <c r="C13" s="73" t="s">
        <v>2565</v>
      </c>
      <c r="D13" s="73">
        <v>11</v>
      </c>
      <c r="E13" s="73" t="s">
        <v>350</v>
      </c>
      <c r="F13" s="73" t="s">
        <v>351</v>
      </c>
      <c r="G13" s="86" t="s">
        <v>163</v>
      </c>
      <c r="H13" s="87">
        <v>0</v>
      </c>
      <c r="I13" s="87">
        <v>0</v>
      </c>
      <c r="J13" s="83">
        <v>481.16895458300002</v>
      </c>
      <c r="K13" s="84">
        <f t="shared" si="0"/>
        <v>2.8652002655252719E-3</v>
      </c>
      <c r="L13" s="84">
        <f>J13/'סכום נכסי הקרן'!$C$42</f>
        <v>2.9693007916070912E-4</v>
      </c>
    </row>
    <row r="14" spans="2:13">
      <c r="B14" s="76" t="s">
        <v>2566</v>
      </c>
      <c r="C14" s="73" t="s">
        <v>2567</v>
      </c>
      <c r="D14" s="73">
        <v>12</v>
      </c>
      <c r="E14" s="73" t="s">
        <v>350</v>
      </c>
      <c r="F14" s="73" t="s">
        <v>351</v>
      </c>
      <c r="G14" s="86" t="s">
        <v>163</v>
      </c>
      <c r="H14" s="87">
        <v>0</v>
      </c>
      <c r="I14" s="87">
        <v>0</v>
      </c>
      <c r="J14" s="83">
        <v>129.16999999999999</v>
      </c>
      <c r="K14" s="84">
        <f t="shared" si="0"/>
        <v>7.6916416733211889E-4</v>
      </c>
      <c r="L14" s="84">
        <f>J14/'סכום נכסי הקרן'!$C$42</f>
        <v>7.971099955612947E-5</v>
      </c>
    </row>
    <row r="15" spans="2:13">
      <c r="B15" s="76" t="s">
        <v>2566</v>
      </c>
      <c r="C15" s="73" t="s">
        <v>2568</v>
      </c>
      <c r="D15" s="73">
        <v>12</v>
      </c>
      <c r="E15" s="73" t="s">
        <v>350</v>
      </c>
      <c r="F15" s="73" t="s">
        <v>351</v>
      </c>
      <c r="G15" s="86" t="s">
        <v>163</v>
      </c>
      <c r="H15" s="87">
        <v>0</v>
      </c>
      <c r="I15" s="87">
        <v>0</v>
      </c>
      <c r="J15" s="83">
        <v>10084.010397258</v>
      </c>
      <c r="K15" s="84">
        <f t="shared" si="0"/>
        <v>6.0046910742241853E-2</v>
      </c>
      <c r="L15" s="84">
        <f>J15/'סכום נכסי הקרן'!$C$42</f>
        <v>6.2228578485703911E-3</v>
      </c>
    </row>
    <row r="16" spans="2:13">
      <c r="B16" s="76" t="s">
        <v>2569</v>
      </c>
      <c r="C16" s="73" t="s">
        <v>2570</v>
      </c>
      <c r="D16" s="73">
        <v>10</v>
      </c>
      <c r="E16" s="73" t="s">
        <v>350</v>
      </c>
      <c r="F16" s="73" t="s">
        <v>351</v>
      </c>
      <c r="G16" s="86" t="s">
        <v>163</v>
      </c>
      <c r="H16" s="87">
        <v>0</v>
      </c>
      <c r="I16" s="87">
        <v>0</v>
      </c>
      <c r="J16" s="83">
        <v>11138.882048666999</v>
      </c>
      <c r="K16" s="84">
        <f t="shared" si="0"/>
        <v>6.6328318773504993E-2</v>
      </c>
      <c r="L16" s="84">
        <f>J16/'סכום נכסי הקרן'!$C$42</f>
        <v>6.8738207171717405E-3</v>
      </c>
    </row>
    <row r="17" spans="2:12">
      <c r="B17" s="76" t="s">
        <v>2569</v>
      </c>
      <c r="C17" s="73" t="s">
        <v>2571</v>
      </c>
      <c r="D17" s="73">
        <v>10</v>
      </c>
      <c r="E17" s="73" t="s">
        <v>350</v>
      </c>
      <c r="F17" s="73" t="s">
        <v>351</v>
      </c>
      <c r="G17" s="86" t="s">
        <v>163</v>
      </c>
      <c r="H17" s="87">
        <v>0</v>
      </c>
      <c r="I17" s="87">
        <v>0</v>
      </c>
      <c r="J17" s="83">
        <v>89810.67</v>
      </c>
      <c r="K17" s="84">
        <f t="shared" si="0"/>
        <v>0.53479251535255645</v>
      </c>
      <c r="L17" s="84">
        <f>J17/'סכום נכסי הקרן'!$C$42</f>
        <v>5.5422298339441747E-2</v>
      </c>
    </row>
    <row r="18" spans="2:12">
      <c r="B18" s="76" t="s">
        <v>2572</v>
      </c>
      <c r="C18" s="73" t="s">
        <v>2573</v>
      </c>
      <c r="D18" s="73">
        <v>20</v>
      </c>
      <c r="E18" s="73" t="s">
        <v>350</v>
      </c>
      <c r="F18" s="73" t="s">
        <v>351</v>
      </c>
      <c r="G18" s="86" t="s">
        <v>163</v>
      </c>
      <c r="H18" s="87">
        <v>0</v>
      </c>
      <c r="I18" s="87">
        <v>0</v>
      </c>
      <c r="J18" s="83">
        <v>3201.6036530639994</v>
      </c>
      <c r="K18" s="84">
        <f t="shared" si="0"/>
        <v>1.9064479429716199E-2</v>
      </c>
      <c r="L18" s="84">
        <f>J18/'סכום נכסי הקרן'!$C$42</f>
        <v>1.9757143869961057E-3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91" t="s">
        <v>43</v>
      </c>
      <c r="C20" s="71"/>
      <c r="D20" s="71"/>
      <c r="E20" s="71"/>
      <c r="F20" s="71"/>
      <c r="G20" s="71"/>
      <c r="H20" s="71"/>
      <c r="I20" s="71"/>
      <c r="J20" s="80">
        <f>SUM(J21:J49)</f>
        <v>53090.035220010999</v>
      </c>
      <c r="K20" s="81">
        <f t="shared" ref="K20:K49" si="1">J20/$J$10</f>
        <v>0.31613341126912309</v>
      </c>
      <c r="L20" s="81">
        <f>J20/'סכום נכסי הקרן'!$C$42</f>
        <v>3.2761939876575018E-2</v>
      </c>
    </row>
    <row r="21" spans="2:12">
      <c r="B21" s="76" t="s">
        <v>2566</v>
      </c>
      <c r="C21" s="73" t="s">
        <v>2574</v>
      </c>
      <c r="D21" s="73">
        <v>12</v>
      </c>
      <c r="E21" s="73" t="s">
        <v>350</v>
      </c>
      <c r="F21" s="73" t="s">
        <v>351</v>
      </c>
      <c r="G21" s="86" t="s">
        <v>170</v>
      </c>
      <c r="H21" s="87">
        <v>0</v>
      </c>
      <c r="I21" s="87">
        <v>0</v>
      </c>
      <c r="J21" s="83">
        <v>0.66324000000000005</v>
      </c>
      <c r="K21" s="84">
        <f t="shared" si="1"/>
        <v>3.9493724730305383E-6</v>
      </c>
      <c r="L21" s="84">
        <f>J21/'סכום נכסי הקרן'!$C$42</f>
        <v>4.0928639270424492E-7</v>
      </c>
    </row>
    <row r="22" spans="2:12">
      <c r="B22" s="76" t="s">
        <v>2566</v>
      </c>
      <c r="C22" s="73" t="s">
        <v>2575</v>
      </c>
      <c r="D22" s="73">
        <v>12</v>
      </c>
      <c r="E22" s="73" t="s">
        <v>350</v>
      </c>
      <c r="F22" s="73" t="s">
        <v>351</v>
      </c>
      <c r="G22" s="86" t="s">
        <v>164</v>
      </c>
      <c r="H22" s="87">
        <v>0</v>
      </c>
      <c r="I22" s="87">
        <v>0</v>
      </c>
      <c r="J22" s="83">
        <v>56.452220165999996</v>
      </c>
      <c r="K22" s="84">
        <f t="shared" si="1"/>
        <v>3.3615409861446807E-4</v>
      </c>
      <c r="L22" s="84">
        <f>J22/'סכום נכסי הקרן'!$C$42</f>
        <v>3.483674921881667E-5</v>
      </c>
    </row>
    <row r="23" spans="2:12">
      <c r="B23" s="76" t="s">
        <v>2566</v>
      </c>
      <c r="C23" s="73" t="s">
        <v>2576</v>
      </c>
      <c r="D23" s="73">
        <v>12</v>
      </c>
      <c r="E23" s="73" t="s">
        <v>350</v>
      </c>
      <c r="F23" s="73" t="s">
        <v>351</v>
      </c>
      <c r="G23" s="86" t="s">
        <v>166</v>
      </c>
      <c r="H23" s="87">
        <v>0</v>
      </c>
      <c r="I23" s="87">
        <v>0</v>
      </c>
      <c r="J23" s="83">
        <v>2.19808</v>
      </c>
      <c r="K23" s="84">
        <f t="shared" si="1"/>
        <v>1.3088831562509748E-5</v>
      </c>
      <c r="L23" s="84">
        <f>J23/'סכום נכסי הקרן'!$C$42</f>
        <v>1.3564384447188749E-6</v>
      </c>
    </row>
    <row r="24" spans="2:12">
      <c r="B24" s="76" t="s">
        <v>2566</v>
      </c>
      <c r="C24" s="73" t="s">
        <v>2577</v>
      </c>
      <c r="D24" s="73">
        <v>12</v>
      </c>
      <c r="E24" s="73" t="s">
        <v>350</v>
      </c>
      <c r="F24" s="73" t="s">
        <v>351</v>
      </c>
      <c r="G24" s="86" t="s">
        <v>165</v>
      </c>
      <c r="H24" s="87">
        <v>0</v>
      </c>
      <c r="I24" s="87">
        <v>0</v>
      </c>
      <c r="J24" s="83">
        <v>45.717389748000002</v>
      </c>
      <c r="K24" s="84">
        <f t="shared" si="1"/>
        <v>2.7223177222356873E-4</v>
      </c>
      <c r="L24" s="84">
        <f>J24/'סכום נכסי הקרן'!$C$42</f>
        <v>2.8212269365256842E-5</v>
      </c>
    </row>
    <row r="25" spans="2:12">
      <c r="B25" s="76" t="s">
        <v>2566</v>
      </c>
      <c r="C25" s="73" t="s">
        <v>2578</v>
      </c>
      <c r="D25" s="73">
        <v>12</v>
      </c>
      <c r="E25" s="73" t="s">
        <v>350</v>
      </c>
      <c r="F25" s="73" t="s">
        <v>351</v>
      </c>
      <c r="G25" s="86" t="s">
        <v>162</v>
      </c>
      <c r="H25" s="87">
        <v>0</v>
      </c>
      <c r="I25" s="87">
        <v>0</v>
      </c>
      <c r="J25" s="83">
        <v>7187.8828818930006</v>
      </c>
      <c r="K25" s="84">
        <f t="shared" si="1"/>
        <v>4.2801439589161737E-2</v>
      </c>
      <c r="L25" s="84">
        <f>J25/'סכום נכסי הקרן'!$C$42</f>
        <v>4.4356532415273176E-3</v>
      </c>
    </row>
    <row r="26" spans="2:12">
      <c r="B26" s="76" t="s">
        <v>2566</v>
      </c>
      <c r="C26" s="73" t="s">
        <v>2579</v>
      </c>
      <c r="D26" s="73">
        <v>12</v>
      </c>
      <c r="E26" s="73" t="s">
        <v>350</v>
      </c>
      <c r="F26" s="73" t="s">
        <v>351</v>
      </c>
      <c r="G26" s="86" t="s">
        <v>172</v>
      </c>
      <c r="H26" s="87">
        <v>0</v>
      </c>
      <c r="I26" s="87">
        <v>0</v>
      </c>
      <c r="J26" s="83">
        <v>2.1416960000000002E-3</v>
      </c>
      <c r="K26" s="84">
        <f t="shared" si="1"/>
        <v>1.2753083692177209E-8</v>
      </c>
      <c r="L26" s="84">
        <f>J26/'סכום נכסי הקרן'!$C$42</f>
        <v>1.3216437942661941E-9</v>
      </c>
    </row>
    <row r="27" spans="2:12">
      <c r="B27" s="76" t="s">
        <v>2569</v>
      </c>
      <c r="C27" s="73" t="s">
        <v>2580</v>
      </c>
      <c r="D27" s="73">
        <v>10</v>
      </c>
      <c r="E27" s="73" t="s">
        <v>350</v>
      </c>
      <c r="F27" s="73" t="s">
        <v>351</v>
      </c>
      <c r="G27" s="86" t="s">
        <v>172</v>
      </c>
      <c r="H27" s="87">
        <v>0</v>
      </c>
      <c r="I27" s="87">
        <v>0</v>
      </c>
      <c r="J27" s="83">
        <v>0.12554402499999998</v>
      </c>
      <c r="K27" s="84">
        <f t="shared" si="1"/>
        <v>7.4757269840247513E-7</v>
      </c>
      <c r="L27" s="84">
        <f>J27/'סכום נכסי הקרן'!$C$42</f>
        <v>7.7473404978320862E-8</v>
      </c>
    </row>
    <row r="28" spans="2:12">
      <c r="B28" s="76" t="s">
        <v>2569</v>
      </c>
      <c r="C28" s="73" t="s">
        <v>2581</v>
      </c>
      <c r="D28" s="73">
        <v>10</v>
      </c>
      <c r="E28" s="73" t="s">
        <v>350</v>
      </c>
      <c r="F28" s="73" t="s">
        <v>351</v>
      </c>
      <c r="G28" s="86" t="s">
        <v>165</v>
      </c>
      <c r="H28" s="87">
        <v>0</v>
      </c>
      <c r="I28" s="87">
        <v>0</v>
      </c>
      <c r="J28" s="83">
        <v>-34.497519999999994</v>
      </c>
      <c r="K28" s="84">
        <f t="shared" si="1"/>
        <v>-2.0542119877543639E-4</v>
      </c>
      <c r="L28" s="84">
        <f>J28/'סכום נכסי הקרן'!$C$42</f>
        <v>-2.1288471018096827E-5</v>
      </c>
    </row>
    <row r="29" spans="2:12">
      <c r="B29" s="76" t="s">
        <v>2569</v>
      </c>
      <c r="C29" s="73" t="s">
        <v>2582</v>
      </c>
      <c r="D29" s="73">
        <v>10</v>
      </c>
      <c r="E29" s="73" t="s">
        <v>350</v>
      </c>
      <c r="F29" s="73" t="s">
        <v>351</v>
      </c>
      <c r="G29" s="86" t="s">
        <v>1560</v>
      </c>
      <c r="H29" s="87">
        <v>0</v>
      </c>
      <c r="I29" s="87">
        <v>0</v>
      </c>
      <c r="J29" s="83">
        <v>3.1527069010000002</v>
      </c>
      <c r="K29" s="84">
        <f t="shared" si="1"/>
        <v>1.877331561778966E-5</v>
      </c>
      <c r="L29" s="84">
        <f>J29/'סכום נכסי הקרן'!$C$42</f>
        <v>1.9455401284061109E-6</v>
      </c>
    </row>
    <row r="30" spans="2:12">
      <c r="B30" s="76" t="s">
        <v>2569</v>
      </c>
      <c r="C30" s="73" t="s">
        <v>2583</v>
      </c>
      <c r="D30" s="73">
        <v>10</v>
      </c>
      <c r="E30" s="73" t="s">
        <v>350</v>
      </c>
      <c r="F30" s="73" t="s">
        <v>351</v>
      </c>
      <c r="G30" s="86" t="s">
        <v>170</v>
      </c>
      <c r="H30" s="87">
        <v>0</v>
      </c>
      <c r="I30" s="87">
        <v>0</v>
      </c>
      <c r="J30" s="83">
        <v>0.20058999999999999</v>
      </c>
      <c r="K30" s="84">
        <f t="shared" si="1"/>
        <v>1.1944463909975207E-6</v>
      </c>
      <c r="L30" s="84">
        <f>J30/'סכום נכסי הקרן'!$C$42</f>
        <v>1.2378438802325627E-7</v>
      </c>
    </row>
    <row r="31" spans="2:12">
      <c r="B31" s="76" t="s">
        <v>2569</v>
      </c>
      <c r="C31" s="73" t="s">
        <v>2584</v>
      </c>
      <c r="D31" s="73">
        <v>10</v>
      </c>
      <c r="E31" s="73" t="s">
        <v>350</v>
      </c>
      <c r="F31" s="73" t="s">
        <v>351</v>
      </c>
      <c r="G31" s="86" t="s">
        <v>165</v>
      </c>
      <c r="H31" s="87">
        <v>0</v>
      </c>
      <c r="I31" s="87">
        <v>0</v>
      </c>
      <c r="J31" s="83">
        <v>626.49949207399993</v>
      </c>
      <c r="K31" s="84">
        <f t="shared" si="1"/>
        <v>3.7305950310063765E-3</v>
      </c>
      <c r="L31" s="84">
        <f>J31/'סכום נכסי הקרן'!$C$42</f>
        <v>3.8661377049334947E-4</v>
      </c>
    </row>
    <row r="32" spans="2:12">
      <c r="B32" s="76" t="s">
        <v>2569</v>
      </c>
      <c r="C32" s="73" t="s">
        <v>2585</v>
      </c>
      <c r="D32" s="73">
        <v>10</v>
      </c>
      <c r="E32" s="73" t="s">
        <v>350</v>
      </c>
      <c r="F32" s="73" t="s">
        <v>351</v>
      </c>
      <c r="G32" s="86" t="s">
        <v>162</v>
      </c>
      <c r="H32" s="87">
        <v>0</v>
      </c>
      <c r="I32" s="87">
        <v>0</v>
      </c>
      <c r="J32" s="83">
        <f>13802.58633+15234.833249012+32.381354647</f>
        <v>29069.800933659</v>
      </c>
      <c r="K32" s="84">
        <f t="shared" si="1"/>
        <v>0.17310094626963135</v>
      </c>
      <c r="L32" s="84">
        <f>J32/'סכום נכסי הקרן'!$C$42</f>
        <v>1.7939017491055701E-2</v>
      </c>
    </row>
    <row r="33" spans="2:12">
      <c r="B33" s="76" t="s">
        <v>2569</v>
      </c>
      <c r="C33" s="73" t="s">
        <v>2586</v>
      </c>
      <c r="D33" s="73">
        <v>10</v>
      </c>
      <c r="E33" s="73" t="s">
        <v>350</v>
      </c>
      <c r="F33" s="73" t="s">
        <v>351</v>
      </c>
      <c r="G33" s="86" t="s">
        <v>167</v>
      </c>
      <c r="H33" s="87">
        <v>0</v>
      </c>
      <c r="I33" s="87">
        <v>0</v>
      </c>
      <c r="J33" s="83">
        <v>0.35623430899999997</v>
      </c>
      <c r="K33" s="84">
        <f t="shared" si="1"/>
        <v>2.1212562178301289E-6</v>
      </c>
      <c r="L33" s="84">
        <f>J33/'סכום נכסי הקרן'!$C$42</f>
        <v>2.1983272312903219E-7</v>
      </c>
    </row>
    <row r="34" spans="2:12">
      <c r="B34" s="76" t="s">
        <v>2569</v>
      </c>
      <c r="C34" s="73" t="s">
        <v>2587</v>
      </c>
      <c r="D34" s="73">
        <v>10</v>
      </c>
      <c r="E34" s="73" t="s">
        <v>350</v>
      </c>
      <c r="F34" s="73" t="s">
        <v>351</v>
      </c>
      <c r="G34" s="86" t="s">
        <v>162</v>
      </c>
      <c r="H34" s="87">
        <v>0</v>
      </c>
      <c r="I34" s="87">
        <v>0</v>
      </c>
      <c r="J34" s="83">
        <v>13124.921824117</v>
      </c>
      <c r="K34" s="84">
        <f t="shared" si="1"/>
        <v>7.8154521685732822E-2</v>
      </c>
      <c r="L34" s="84">
        <f>J34/'סכום נכסי הקרן'!$C$42</f>
        <v>8.0994088232284912E-3</v>
      </c>
    </row>
    <row r="35" spans="2:12">
      <c r="B35" s="76" t="s">
        <v>2569</v>
      </c>
      <c r="C35" s="73" t="s">
        <v>2588</v>
      </c>
      <c r="D35" s="73">
        <v>10</v>
      </c>
      <c r="E35" s="73" t="s">
        <v>350</v>
      </c>
      <c r="F35" s="73" t="s">
        <v>351</v>
      </c>
      <c r="G35" s="86" t="s">
        <v>169</v>
      </c>
      <c r="H35" s="87">
        <v>0</v>
      </c>
      <c r="I35" s="87">
        <v>0</v>
      </c>
      <c r="J35" s="83">
        <v>0.83113958700000001</v>
      </c>
      <c r="K35" s="84">
        <f t="shared" si="1"/>
        <v>4.949158383305847E-6</v>
      </c>
      <c r="L35" s="84">
        <f>J35/'סכום נכסי הקרן'!$C$42</f>
        <v>5.1289747813299249E-7</v>
      </c>
    </row>
    <row r="36" spans="2:12">
      <c r="B36" s="76" t="s">
        <v>2569</v>
      </c>
      <c r="C36" s="73" t="s">
        <v>2589</v>
      </c>
      <c r="D36" s="73">
        <v>10</v>
      </c>
      <c r="E36" s="73" t="s">
        <v>350</v>
      </c>
      <c r="F36" s="73" t="s">
        <v>351</v>
      </c>
      <c r="G36" s="86" t="s">
        <v>164</v>
      </c>
      <c r="H36" s="87">
        <v>0</v>
      </c>
      <c r="I36" s="87">
        <v>0</v>
      </c>
      <c r="J36" s="83">
        <v>153.20084</v>
      </c>
      <c r="K36" s="84">
        <f t="shared" si="1"/>
        <v>9.122597858108012E-4</v>
      </c>
      <c r="L36" s="84">
        <f>J36/'סכום נכסי הקרן'!$C$42</f>
        <v>9.4540466743351108E-5</v>
      </c>
    </row>
    <row r="37" spans="2:12">
      <c r="B37" s="76" t="s">
        <v>2569</v>
      </c>
      <c r="C37" s="73" t="s">
        <v>2590</v>
      </c>
      <c r="D37" s="73">
        <v>10</v>
      </c>
      <c r="E37" s="73" t="s">
        <v>350</v>
      </c>
      <c r="F37" s="73" t="s">
        <v>351</v>
      </c>
      <c r="G37" s="86" t="s">
        <v>171</v>
      </c>
      <c r="H37" s="87">
        <v>0</v>
      </c>
      <c r="I37" s="87">
        <v>0</v>
      </c>
      <c r="J37" s="83">
        <v>2.6657700000000002</v>
      </c>
      <c r="K37" s="84">
        <f t="shared" si="1"/>
        <v>1.5873769159626407E-5</v>
      </c>
      <c r="L37" s="84">
        <f>J37/'סכום נכסי הקרן'!$C$42</f>
        <v>1.6450506409130857E-6</v>
      </c>
    </row>
    <row r="38" spans="2:12">
      <c r="B38" s="76" t="s">
        <v>2569</v>
      </c>
      <c r="C38" s="73" t="s">
        <v>2591</v>
      </c>
      <c r="D38" s="73">
        <v>10</v>
      </c>
      <c r="E38" s="73" t="s">
        <v>350</v>
      </c>
      <c r="F38" s="73" t="s">
        <v>351</v>
      </c>
      <c r="G38" s="86" t="s">
        <v>164</v>
      </c>
      <c r="H38" s="87">
        <v>0</v>
      </c>
      <c r="I38" s="87">
        <v>0</v>
      </c>
      <c r="J38" s="83">
        <v>1013.387242703</v>
      </c>
      <c r="K38" s="84">
        <f t="shared" si="1"/>
        <v>6.03438224602187E-3</v>
      </c>
      <c r="L38" s="84">
        <f>J38/'סכום נכסי הקרן'!$C$42</f>
        <v>6.2536277814729505E-4</v>
      </c>
    </row>
    <row r="39" spans="2:12">
      <c r="B39" s="76" t="s">
        <v>2569</v>
      </c>
      <c r="C39" s="73" t="s">
        <v>2592</v>
      </c>
      <c r="D39" s="73">
        <v>10</v>
      </c>
      <c r="E39" s="73" t="s">
        <v>350</v>
      </c>
      <c r="F39" s="73" t="s">
        <v>351</v>
      </c>
      <c r="G39" s="86" t="s">
        <v>166</v>
      </c>
      <c r="H39" s="87">
        <v>0</v>
      </c>
      <c r="I39" s="87">
        <v>0</v>
      </c>
      <c r="J39" s="83">
        <v>0.14598646900000001</v>
      </c>
      <c r="K39" s="84">
        <f t="shared" si="1"/>
        <v>8.6930061833352335E-7</v>
      </c>
      <c r="L39" s="84">
        <f>J39/'סכום נכסי הקרן'!$C$42</f>
        <v>9.0088467644653634E-8</v>
      </c>
    </row>
    <row r="40" spans="2:12">
      <c r="B40" s="76" t="s">
        <v>2569</v>
      </c>
      <c r="C40" s="73" t="s">
        <v>2593</v>
      </c>
      <c r="D40" s="73">
        <v>10</v>
      </c>
      <c r="E40" s="73" t="s">
        <v>350</v>
      </c>
      <c r="F40" s="73" t="s">
        <v>351</v>
      </c>
      <c r="G40" s="86" t="s">
        <v>166</v>
      </c>
      <c r="H40" s="87">
        <v>0</v>
      </c>
      <c r="I40" s="87">
        <v>0</v>
      </c>
      <c r="J40" s="83">
        <v>0.7313099999999999</v>
      </c>
      <c r="K40" s="84">
        <f t="shared" si="1"/>
        <v>4.3547065666304241E-6</v>
      </c>
      <c r="L40" s="84">
        <f>J40/'סכום נכסי הקרן'!$C$42</f>
        <v>4.5129249117746409E-7</v>
      </c>
    </row>
    <row r="41" spans="2:12">
      <c r="B41" s="76" t="s">
        <v>2572</v>
      </c>
      <c r="C41" s="73" t="s">
        <v>2594</v>
      </c>
      <c r="D41" s="73">
        <v>20</v>
      </c>
      <c r="E41" s="73" t="s">
        <v>350</v>
      </c>
      <c r="F41" s="73" t="s">
        <v>351</v>
      </c>
      <c r="G41" s="86" t="s">
        <v>164</v>
      </c>
      <c r="H41" s="87">
        <v>0</v>
      </c>
      <c r="I41" s="87">
        <v>0</v>
      </c>
      <c r="J41" s="83">
        <v>14.483340907000001</v>
      </c>
      <c r="K41" s="84">
        <f t="shared" si="1"/>
        <v>8.6243453192845644E-5</v>
      </c>
      <c r="L41" s="84">
        <f>J41/'סכום נכסי הקרן'!$C$42</f>
        <v>8.9376912642962681E-6</v>
      </c>
    </row>
    <row r="42" spans="2:12">
      <c r="B42" s="76" t="s">
        <v>2572</v>
      </c>
      <c r="C42" s="73" t="s">
        <v>2595</v>
      </c>
      <c r="D42" s="73">
        <v>20</v>
      </c>
      <c r="E42" s="73" t="s">
        <v>350</v>
      </c>
      <c r="F42" s="73" t="s">
        <v>351</v>
      </c>
      <c r="G42" s="86" t="s">
        <v>169</v>
      </c>
      <c r="H42" s="87">
        <v>0</v>
      </c>
      <c r="I42" s="87">
        <v>0</v>
      </c>
      <c r="J42" s="83">
        <v>5.161363519</v>
      </c>
      <c r="K42" s="84">
        <f t="shared" si="1"/>
        <v>3.0734194266393209E-5</v>
      </c>
      <c r="L42" s="84">
        <f>J42/'סכום נכסי הקרן'!$C$42</f>
        <v>3.1850851217158152E-6</v>
      </c>
    </row>
    <row r="43" spans="2:12">
      <c r="B43" s="76" t="s">
        <v>2572</v>
      </c>
      <c r="C43" s="73" t="s">
        <v>2596</v>
      </c>
      <c r="D43" s="73">
        <v>20</v>
      </c>
      <c r="E43" s="73" t="s">
        <v>350</v>
      </c>
      <c r="F43" s="73" t="s">
        <v>351</v>
      </c>
      <c r="G43" s="86" t="s">
        <v>166</v>
      </c>
      <c r="H43" s="87">
        <v>0</v>
      </c>
      <c r="I43" s="87">
        <v>0</v>
      </c>
      <c r="J43" s="83">
        <v>0.64236290399999996</v>
      </c>
      <c r="K43" s="84">
        <f t="shared" si="1"/>
        <v>3.825056345747479E-6</v>
      </c>
      <c r="L43" s="84">
        <f>J43/'סכום נכסי הקרן'!$C$42</f>
        <v>3.9640310564076826E-7</v>
      </c>
    </row>
    <row r="44" spans="2:12">
      <c r="B44" s="76" t="s">
        <v>2572</v>
      </c>
      <c r="C44" s="73" t="s">
        <v>2597</v>
      </c>
      <c r="D44" s="73">
        <v>20</v>
      </c>
      <c r="E44" s="73" t="s">
        <v>350</v>
      </c>
      <c r="F44" s="73" t="s">
        <v>351</v>
      </c>
      <c r="G44" s="86" t="s">
        <v>164</v>
      </c>
      <c r="H44" s="87">
        <v>0</v>
      </c>
      <c r="I44" s="87">
        <v>0</v>
      </c>
      <c r="J44" s="83">
        <v>7.9685489680000003</v>
      </c>
      <c r="K44" s="84">
        <f t="shared" si="1"/>
        <v>4.7450045148385357E-5</v>
      </c>
      <c r="L44" s="84">
        <f>J44/'סכום נכסי הקרן'!$C$42</f>
        <v>4.9174034470174498E-6</v>
      </c>
    </row>
    <row r="45" spans="2:12">
      <c r="B45" s="76" t="s">
        <v>2572</v>
      </c>
      <c r="C45" s="73" t="s">
        <v>2598</v>
      </c>
      <c r="D45" s="73">
        <v>20</v>
      </c>
      <c r="E45" s="73" t="s">
        <v>350</v>
      </c>
      <c r="F45" s="73" t="s">
        <v>351</v>
      </c>
      <c r="G45" s="86" t="s">
        <v>162</v>
      </c>
      <c r="H45" s="87">
        <v>0</v>
      </c>
      <c r="I45" s="87">
        <v>0</v>
      </c>
      <c r="J45" s="83">
        <v>216.40184633000001</v>
      </c>
      <c r="K45" s="84">
        <f t="shared" si="1"/>
        <v>1.2886006498532758E-3</v>
      </c>
      <c r="L45" s="84">
        <f>J45/'סכום נכסי הקרן'!$C$42</f>
        <v>1.3354190196451367E-4</v>
      </c>
    </row>
    <row r="46" spans="2:12">
      <c r="B46" s="76" t="s">
        <v>2572</v>
      </c>
      <c r="C46" s="73" t="s">
        <v>2599</v>
      </c>
      <c r="D46" s="73">
        <v>20</v>
      </c>
      <c r="E46" s="73" t="s">
        <v>350</v>
      </c>
      <c r="F46" s="73" t="s">
        <v>351</v>
      </c>
      <c r="G46" s="86" t="s">
        <v>172</v>
      </c>
      <c r="H46" s="87">
        <v>0</v>
      </c>
      <c r="I46" s="87">
        <v>0</v>
      </c>
      <c r="J46" s="83">
        <v>2.4311045E-2</v>
      </c>
      <c r="K46" s="84">
        <f t="shared" si="1"/>
        <v>1.4476414557868447E-7</v>
      </c>
      <c r="L46" s="84">
        <f>J46/'סכום נכסי הקרן'!$C$42</f>
        <v>1.5002382110428457E-8</v>
      </c>
    </row>
    <row r="47" spans="2:12">
      <c r="B47" s="76" t="s">
        <v>2564</v>
      </c>
      <c r="C47" s="73" t="s">
        <v>2600</v>
      </c>
      <c r="D47" s="73">
        <v>11</v>
      </c>
      <c r="E47" s="73" t="s">
        <v>350</v>
      </c>
      <c r="F47" s="73" t="s">
        <v>351</v>
      </c>
      <c r="G47" s="86" t="s">
        <v>164</v>
      </c>
      <c r="H47" s="87">
        <v>0</v>
      </c>
      <c r="I47" s="87">
        <v>0</v>
      </c>
      <c r="J47" s="83">
        <v>477.10538682300006</v>
      </c>
      <c r="K47" s="84">
        <f t="shared" si="1"/>
        <v>2.8410030780009398E-3</v>
      </c>
      <c r="L47" s="84">
        <f>J47/'סכום נכסי הקרן'!$C$42</f>
        <v>2.9442244543837685E-4</v>
      </c>
    </row>
    <row r="48" spans="2:12">
      <c r="B48" s="76" t="s">
        <v>2564</v>
      </c>
      <c r="C48" s="73" t="s">
        <v>2601</v>
      </c>
      <c r="D48" s="73">
        <v>11</v>
      </c>
      <c r="E48" s="73" t="s">
        <v>350</v>
      </c>
      <c r="F48" s="73" t="s">
        <v>351</v>
      </c>
      <c r="G48" s="86" t="s">
        <v>165</v>
      </c>
      <c r="H48" s="87">
        <v>0</v>
      </c>
      <c r="I48" s="87">
        <v>0</v>
      </c>
      <c r="J48" s="83">
        <v>0.251742992</v>
      </c>
      <c r="K48" s="84">
        <f t="shared" si="1"/>
        <v>1.4990453574620754E-6</v>
      </c>
      <c r="L48" s="84">
        <f>J48/'סכום נכסי הקרן'!$C$42</f>
        <v>1.55350975641176E-7</v>
      </c>
    </row>
    <row r="49" spans="2:12">
      <c r="B49" s="76" t="s">
        <v>2564</v>
      </c>
      <c r="C49" s="73" t="s">
        <v>2602</v>
      </c>
      <c r="D49" s="73">
        <v>11</v>
      </c>
      <c r="E49" s="73" t="s">
        <v>350</v>
      </c>
      <c r="F49" s="73" t="s">
        <v>351</v>
      </c>
      <c r="G49" s="86" t="s">
        <v>162</v>
      </c>
      <c r="H49" s="87">
        <v>0</v>
      </c>
      <c r="I49" s="87">
        <v>0</v>
      </c>
      <c r="J49" s="83">
        <v>1113.5582691760001</v>
      </c>
      <c r="K49" s="84">
        <f t="shared" si="1"/>
        <v>6.6308672206127871E-3</v>
      </c>
      <c r="L49" s="84">
        <f>J49/'סכום נכסי הקרן'!$C$42</f>
        <v>6.8717846791060185E-4</v>
      </c>
    </row>
    <row r="50" spans="2:12">
      <c r="B50" s="72"/>
      <c r="C50" s="73"/>
      <c r="D50" s="73"/>
      <c r="E50" s="73"/>
      <c r="F50" s="73"/>
      <c r="G50" s="73"/>
      <c r="H50" s="73"/>
      <c r="I50" s="73"/>
      <c r="J50" s="73"/>
      <c r="K50" s="84"/>
      <c r="L50" s="73"/>
    </row>
    <row r="51" spans="2:12">
      <c r="B51" s="70"/>
      <c r="C51" s="71"/>
      <c r="D51" s="71"/>
      <c r="E51" s="71"/>
      <c r="F51" s="71"/>
      <c r="G51" s="71"/>
      <c r="H51" s="71"/>
      <c r="I51" s="71"/>
      <c r="J51" s="80"/>
      <c r="K51" s="81"/>
      <c r="L51" s="81"/>
    </row>
    <row r="52" spans="2:12">
      <c r="B52" s="72"/>
      <c r="C52" s="73"/>
      <c r="D52" s="73"/>
      <c r="E52" s="73"/>
      <c r="F52" s="73"/>
      <c r="G52" s="73"/>
      <c r="H52" s="73"/>
      <c r="I52" s="73"/>
      <c r="J52" s="83"/>
      <c r="K52" s="84"/>
      <c r="L52" s="84"/>
    </row>
    <row r="53" spans="2:12">
      <c r="B53" s="76"/>
      <c r="C53" s="73"/>
      <c r="D53" s="73"/>
      <c r="E53" s="73"/>
      <c r="F53" s="73"/>
      <c r="G53" s="86"/>
      <c r="H53" s="73"/>
      <c r="I53" s="73"/>
      <c r="J53" s="83"/>
      <c r="K53" s="84"/>
      <c r="L53" s="84"/>
    </row>
    <row r="54" spans="2:12">
      <c r="B54" s="76"/>
      <c r="C54" s="73"/>
      <c r="D54" s="73"/>
      <c r="E54" s="73"/>
      <c r="F54" s="73"/>
      <c r="G54" s="86"/>
      <c r="H54" s="73"/>
      <c r="I54" s="73"/>
      <c r="J54" s="83"/>
      <c r="K54" s="84"/>
      <c r="L54" s="84"/>
    </row>
    <row r="55" spans="2:12">
      <c r="B55" s="76"/>
      <c r="C55" s="73"/>
      <c r="D55" s="73"/>
      <c r="E55" s="73"/>
      <c r="F55" s="73"/>
      <c r="G55" s="86"/>
      <c r="H55" s="73"/>
      <c r="I55" s="73"/>
      <c r="J55" s="83"/>
      <c r="K55" s="84"/>
      <c r="L55" s="84"/>
    </row>
    <row r="56" spans="2:12">
      <c r="D56" s="1"/>
    </row>
    <row r="57" spans="2:12">
      <c r="D57" s="1"/>
    </row>
    <row r="58" spans="2:12">
      <c r="D58" s="1"/>
    </row>
    <row r="59" spans="2:12">
      <c r="B59" s="88" t="s">
        <v>256</v>
      </c>
      <c r="D59" s="1"/>
    </row>
    <row r="60" spans="2:12">
      <c r="B60" s="107"/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6" t="s">
        <v>178</v>
      </c>
      <c r="C1" s="67" t="s" vm="1">
        <v>265</v>
      </c>
    </row>
    <row r="2" spans="2:51">
      <c r="B2" s="46" t="s">
        <v>177</v>
      </c>
      <c r="C2" s="67" t="s">
        <v>266</v>
      </c>
    </row>
    <row r="3" spans="2:51">
      <c r="B3" s="46" t="s">
        <v>179</v>
      </c>
      <c r="C3" s="67" t="s">
        <v>267</v>
      </c>
    </row>
    <row r="4" spans="2:51">
      <c r="B4" s="46" t="s">
        <v>180</v>
      </c>
      <c r="C4" s="67">
        <v>8802</v>
      </c>
    </row>
    <row r="6" spans="2:51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51" ht="26.25" customHeight="1">
      <c r="B7" s="128" t="s">
        <v>100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2:51" s="3" customFormat="1" ht="63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181</v>
      </c>
      <c r="K8" s="31" t="s">
        <v>183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2576.4840625759994</v>
      </c>
      <c r="J11" s="78">
        <f>I11/$I$11</f>
        <v>1</v>
      </c>
      <c r="K11" s="78">
        <f>I11/'סכום נכסי הקרן'!$C$42</f>
        <v>1.5899521558285217E-3</v>
      </c>
      <c r="AW11" s="1"/>
    </row>
    <row r="12" spans="2:5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22.662181183000015</v>
      </c>
      <c r="J12" s="81">
        <f t="shared" ref="J12:J75" si="0">I12/$I$11</f>
        <v>8.7957777469588137E-3</v>
      </c>
      <c r="K12" s="81">
        <f>I12/'סכום נכסי הקרן'!$C$42</f>
        <v>1.3984865790965703E-5</v>
      </c>
    </row>
    <row r="13" spans="2:51">
      <c r="B13" s="91" t="s">
        <v>2185</v>
      </c>
      <c r="C13" s="71"/>
      <c r="D13" s="71"/>
      <c r="E13" s="71"/>
      <c r="F13" s="71"/>
      <c r="G13" s="80"/>
      <c r="H13" s="82"/>
      <c r="I13" s="80">
        <v>723.46509745700018</v>
      </c>
      <c r="J13" s="81">
        <f t="shared" si="0"/>
        <v>0.28079548713903985</v>
      </c>
      <c r="K13" s="81">
        <f>I13/'סכום נכסי הקרן'!$C$42</f>
        <v>4.4645139012363636E-4</v>
      </c>
    </row>
    <row r="14" spans="2:51">
      <c r="B14" s="76" t="s">
        <v>2186</v>
      </c>
      <c r="C14" s="73" t="s">
        <v>2187</v>
      </c>
      <c r="D14" s="86" t="s">
        <v>706</v>
      </c>
      <c r="E14" s="86" t="s">
        <v>162</v>
      </c>
      <c r="F14" s="96">
        <v>43894</v>
      </c>
      <c r="G14" s="83">
        <v>1085716.9421250001</v>
      </c>
      <c r="H14" s="85">
        <v>-1.7673000000000001</v>
      </c>
      <c r="I14" s="83">
        <v>-19.188277847000002</v>
      </c>
      <c r="J14" s="84">
        <f t="shared" si="0"/>
        <v>-7.4474661519215194E-3</v>
      </c>
      <c r="K14" s="84">
        <f>I14/'סכום נכסי הקרן'!$C$42</f>
        <v>-1.1841114863707564E-5</v>
      </c>
    </row>
    <row r="15" spans="2:51">
      <c r="B15" s="76" t="s">
        <v>2188</v>
      </c>
      <c r="C15" s="73" t="s">
        <v>2189</v>
      </c>
      <c r="D15" s="86" t="s">
        <v>706</v>
      </c>
      <c r="E15" s="86" t="s">
        <v>162</v>
      </c>
      <c r="F15" s="96">
        <v>43887</v>
      </c>
      <c r="G15" s="83">
        <v>1009674.271584</v>
      </c>
      <c r="H15" s="85">
        <v>-1.8695999999999999</v>
      </c>
      <c r="I15" s="83">
        <v>-18.876712715</v>
      </c>
      <c r="J15" s="84">
        <f t="shared" si="0"/>
        <v>-7.3265396783113957E-3</v>
      </c>
      <c r="K15" s="84">
        <f>I15/'סכום נכסי הקרן'!$C$42</f>
        <v>-1.1648847556294407E-5</v>
      </c>
    </row>
    <row r="16" spans="2:51" s="7" customFormat="1">
      <c r="B16" s="76" t="s">
        <v>2190</v>
      </c>
      <c r="C16" s="73" t="s">
        <v>2191</v>
      </c>
      <c r="D16" s="86" t="s">
        <v>706</v>
      </c>
      <c r="E16" s="86" t="s">
        <v>162</v>
      </c>
      <c r="F16" s="96">
        <v>43887</v>
      </c>
      <c r="G16" s="83">
        <v>1293352.87986</v>
      </c>
      <c r="H16" s="85">
        <v>-1.8666</v>
      </c>
      <c r="I16" s="83">
        <v>-24.141561496999998</v>
      </c>
      <c r="J16" s="84">
        <f t="shared" si="0"/>
        <v>-9.3699634504484288E-3</v>
      </c>
      <c r="K16" s="84">
        <f>I16/'סכום נכסי הקרן'!$C$42</f>
        <v>-1.4897793588074934E-5</v>
      </c>
      <c r="AW16" s="1"/>
      <c r="AY16" s="1"/>
    </row>
    <row r="17" spans="2:51" s="7" customFormat="1">
      <c r="B17" s="76" t="s">
        <v>2192</v>
      </c>
      <c r="C17" s="73" t="s">
        <v>2193</v>
      </c>
      <c r="D17" s="86" t="s">
        <v>706</v>
      </c>
      <c r="E17" s="86" t="s">
        <v>162</v>
      </c>
      <c r="F17" s="96">
        <v>43888</v>
      </c>
      <c r="G17" s="83">
        <v>1195097.322375</v>
      </c>
      <c r="H17" s="85">
        <v>-1.849</v>
      </c>
      <c r="I17" s="83">
        <v>-22.097201945000002</v>
      </c>
      <c r="J17" s="84">
        <f t="shared" si="0"/>
        <v>-8.5764947146255415E-3</v>
      </c>
      <c r="K17" s="84">
        <f>I17/'סכום נכסי הקרן'!$C$42</f>
        <v>-1.3636216260970802E-5</v>
      </c>
      <c r="AW17" s="1"/>
      <c r="AY17" s="1"/>
    </row>
    <row r="18" spans="2:51" s="7" customFormat="1">
      <c r="B18" s="76" t="s">
        <v>2194</v>
      </c>
      <c r="C18" s="73" t="s">
        <v>2195</v>
      </c>
      <c r="D18" s="86" t="s">
        <v>706</v>
      </c>
      <c r="E18" s="86" t="s">
        <v>162</v>
      </c>
      <c r="F18" s="96">
        <v>43893</v>
      </c>
      <c r="G18" s="83">
        <v>1263392.81739</v>
      </c>
      <c r="H18" s="85">
        <v>-1.6365000000000001</v>
      </c>
      <c r="I18" s="83">
        <v>-20.675314774</v>
      </c>
      <c r="J18" s="84">
        <f t="shared" si="0"/>
        <v>-8.0246235846413803E-3</v>
      </c>
      <c r="K18" s="84">
        <f>I18/'סכום נכסי הקרן'!$C$42</f>
        <v>-1.275876756811296E-5</v>
      </c>
      <c r="AW18" s="1"/>
      <c r="AY18" s="1"/>
    </row>
    <row r="19" spans="2:51">
      <c r="B19" s="76" t="s">
        <v>2196</v>
      </c>
      <c r="C19" s="73" t="s">
        <v>2197</v>
      </c>
      <c r="D19" s="86" t="s">
        <v>706</v>
      </c>
      <c r="E19" s="86" t="s">
        <v>162</v>
      </c>
      <c r="F19" s="96">
        <v>43893</v>
      </c>
      <c r="G19" s="83">
        <v>619982.12396999996</v>
      </c>
      <c r="H19" s="85">
        <v>-1.5469999999999999</v>
      </c>
      <c r="I19" s="83">
        <v>-9.5909131249999984</v>
      </c>
      <c r="J19" s="84">
        <f t="shared" si="0"/>
        <v>-3.7224810602596507E-3</v>
      </c>
      <c r="K19" s="84">
        <f>I19/'סכום נכסי הקרן'!$C$42</f>
        <v>-5.918566786790673E-6</v>
      </c>
    </row>
    <row r="20" spans="2:51">
      <c r="B20" s="76" t="s">
        <v>2198</v>
      </c>
      <c r="C20" s="73" t="s">
        <v>2199</v>
      </c>
      <c r="D20" s="86" t="s">
        <v>706</v>
      </c>
      <c r="E20" s="86" t="s">
        <v>162</v>
      </c>
      <c r="F20" s="96">
        <v>43888</v>
      </c>
      <c r="G20" s="83">
        <v>1296740.3141999999</v>
      </c>
      <c r="H20" s="85">
        <v>-1.6006</v>
      </c>
      <c r="I20" s="83">
        <v>-20.755056989</v>
      </c>
      <c r="J20" s="84">
        <f t="shared" si="0"/>
        <v>-8.0555735975517146E-3</v>
      </c>
      <c r="K20" s="84">
        <f>I20/'סכום נכסי הקרן'!$C$42</f>
        <v>-1.2807976607862669E-5</v>
      </c>
    </row>
    <row r="21" spans="2:51">
      <c r="B21" s="76" t="s">
        <v>2200</v>
      </c>
      <c r="C21" s="73" t="s">
        <v>2201</v>
      </c>
      <c r="D21" s="86" t="s">
        <v>706</v>
      </c>
      <c r="E21" s="86" t="s">
        <v>162</v>
      </c>
      <c r="F21" s="96">
        <v>44005</v>
      </c>
      <c r="G21" s="83">
        <v>1408845.9013199999</v>
      </c>
      <c r="H21" s="85">
        <v>-1.3897999999999999</v>
      </c>
      <c r="I21" s="83">
        <v>-19.580638950000001</v>
      </c>
      <c r="J21" s="84">
        <f t="shared" si="0"/>
        <v>-7.5997516283578502E-3</v>
      </c>
      <c r="K21" s="84">
        <f>I21/'סכום נכסי הקרן'!$C$42</f>
        <v>-1.2083241485268882E-5</v>
      </c>
    </row>
    <row r="22" spans="2:51">
      <c r="B22" s="76" t="s">
        <v>2202</v>
      </c>
      <c r="C22" s="73" t="s">
        <v>2189</v>
      </c>
      <c r="D22" s="86" t="s">
        <v>706</v>
      </c>
      <c r="E22" s="86" t="s">
        <v>162</v>
      </c>
      <c r="F22" s="96">
        <v>43894</v>
      </c>
      <c r="G22" s="83">
        <v>1244021.22945</v>
      </c>
      <c r="H22" s="85">
        <v>-1.2388999999999999</v>
      </c>
      <c r="I22" s="83">
        <v>-15.412284159999999</v>
      </c>
      <c r="J22" s="84">
        <f t="shared" si="0"/>
        <v>-5.9819054904576485E-3</v>
      </c>
      <c r="K22" s="84">
        <f>I22/'סכום נכסי הקרן'!$C$42</f>
        <v>-9.5109435305156084E-6</v>
      </c>
    </row>
    <row r="23" spans="2:51">
      <c r="B23" s="76" t="s">
        <v>2203</v>
      </c>
      <c r="C23" s="73" t="s">
        <v>2204</v>
      </c>
      <c r="D23" s="86" t="s">
        <v>706</v>
      </c>
      <c r="E23" s="86" t="s">
        <v>162</v>
      </c>
      <c r="F23" s="96">
        <v>43992</v>
      </c>
      <c r="G23" s="83">
        <v>2080874.27232</v>
      </c>
      <c r="H23" s="85">
        <v>-1.3408</v>
      </c>
      <c r="I23" s="83">
        <v>-27.901152542999998</v>
      </c>
      <c r="J23" s="84">
        <f t="shared" si="0"/>
        <v>-1.082915782335719E-2</v>
      </c>
      <c r="K23" s="84">
        <f>I23/'סכום נכסי הקרן'!$C$42</f>
        <v>-1.7217842827054064E-5</v>
      </c>
    </row>
    <row r="24" spans="2:51">
      <c r="B24" s="76" t="s">
        <v>2205</v>
      </c>
      <c r="C24" s="73" t="s">
        <v>2206</v>
      </c>
      <c r="D24" s="86" t="s">
        <v>706</v>
      </c>
      <c r="E24" s="86" t="s">
        <v>162</v>
      </c>
      <c r="F24" s="96">
        <v>43895</v>
      </c>
      <c r="G24" s="83">
        <v>1310723.4438</v>
      </c>
      <c r="H24" s="85">
        <v>-1.1478999999999999</v>
      </c>
      <c r="I24" s="83">
        <v>-15.045378510000001</v>
      </c>
      <c r="J24" s="84">
        <f t="shared" si="0"/>
        <v>-5.8394999326941118E-3</v>
      </c>
      <c r="K24" s="84">
        <f>I24/'סכום נכסי הקרן'!$C$42</f>
        <v>-9.2845255069475103E-6</v>
      </c>
    </row>
    <row r="25" spans="2:51">
      <c r="B25" s="76" t="s">
        <v>2207</v>
      </c>
      <c r="C25" s="73" t="s">
        <v>2208</v>
      </c>
      <c r="D25" s="86" t="s">
        <v>706</v>
      </c>
      <c r="E25" s="86" t="s">
        <v>162</v>
      </c>
      <c r="F25" s="96">
        <v>43895</v>
      </c>
      <c r="G25" s="83">
        <v>1311030.297</v>
      </c>
      <c r="H25" s="85">
        <v>-1.137</v>
      </c>
      <c r="I25" s="83">
        <v>-14.907061234</v>
      </c>
      <c r="J25" s="84">
        <f t="shared" si="0"/>
        <v>-5.7858154259629859E-3</v>
      </c>
      <c r="K25" s="84">
        <f>I25/'סכום נכסי הקרן'!$C$42</f>
        <v>-9.1991697097357659E-6</v>
      </c>
    </row>
    <row r="26" spans="2:51">
      <c r="B26" s="76" t="s">
        <v>2209</v>
      </c>
      <c r="C26" s="73" t="s">
        <v>2210</v>
      </c>
      <c r="D26" s="86" t="s">
        <v>706</v>
      </c>
      <c r="E26" s="86" t="s">
        <v>162</v>
      </c>
      <c r="F26" s="96">
        <v>44006</v>
      </c>
      <c r="G26" s="83">
        <v>1129239.2239920001</v>
      </c>
      <c r="H26" s="85">
        <v>-1.2856000000000001</v>
      </c>
      <c r="I26" s="83">
        <v>-14.517350448999998</v>
      </c>
      <c r="J26" s="84">
        <f t="shared" si="0"/>
        <v>-5.6345586063844613E-3</v>
      </c>
      <c r="K26" s="84">
        <f>I26/'סכום נכסי הקרן'!$C$42</f>
        <v>-8.9586786033631246E-6</v>
      </c>
    </row>
    <row r="27" spans="2:51">
      <c r="B27" s="76" t="s">
        <v>2211</v>
      </c>
      <c r="C27" s="73" t="s">
        <v>2212</v>
      </c>
      <c r="D27" s="86" t="s">
        <v>706</v>
      </c>
      <c r="E27" s="86" t="s">
        <v>162</v>
      </c>
      <c r="F27" s="96">
        <v>43992</v>
      </c>
      <c r="G27" s="83">
        <v>2083066.5893759998</v>
      </c>
      <c r="H27" s="85">
        <v>-1.2342</v>
      </c>
      <c r="I27" s="83">
        <v>-25.709324267000003</v>
      </c>
      <c r="J27" s="84">
        <f t="shared" si="0"/>
        <v>-9.9784526675067084E-3</v>
      </c>
      <c r="K27" s="84">
        <f>I27/'סכום נכסי הקרן'!$C$42</f>
        <v>-1.5865262330535154E-5</v>
      </c>
    </row>
    <row r="28" spans="2:51">
      <c r="B28" s="76" t="s">
        <v>2213</v>
      </c>
      <c r="C28" s="73" t="s">
        <v>2214</v>
      </c>
      <c r="D28" s="86" t="s">
        <v>706</v>
      </c>
      <c r="E28" s="86" t="s">
        <v>162</v>
      </c>
      <c r="F28" s="96">
        <v>43889</v>
      </c>
      <c r="G28" s="83">
        <v>2608705.0523999999</v>
      </c>
      <c r="H28" s="85">
        <v>-0.99939999999999996</v>
      </c>
      <c r="I28" s="83">
        <v>-26.071794509</v>
      </c>
      <c r="J28" s="84">
        <f t="shared" si="0"/>
        <v>-1.0119136728885142E-2</v>
      </c>
      <c r="K28" s="84">
        <f>I28/'סכום נכסי הקרן'!$C$42</f>
        <v>-1.6088943257214506E-5</v>
      </c>
    </row>
    <row r="29" spans="2:51">
      <c r="B29" s="76" t="s">
        <v>2215</v>
      </c>
      <c r="C29" s="73" t="s">
        <v>2216</v>
      </c>
      <c r="D29" s="86" t="s">
        <v>706</v>
      </c>
      <c r="E29" s="86" t="s">
        <v>162</v>
      </c>
      <c r="F29" s="96">
        <v>44005</v>
      </c>
      <c r="G29" s="83">
        <v>1414499.7734999999</v>
      </c>
      <c r="H29" s="85">
        <v>-1.081</v>
      </c>
      <c r="I29" s="83">
        <v>-15.290618579</v>
      </c>
      <c r="J29" s="84">
        <f t="shared" si="0"/>
        <v>-5.9346839365706219E-3</v>
      </c>
      <c r="K29" s="84">
        <f>I29/'סכום נכסי הקרן'!$C$42</f>
        <v>-9.4358635191113578E-6</v>
      </c>
    </row>
    <row r="30" spans="2:51">
      <c r="B30" s="76" t="s">
        <v>2217</v>
      </c>
      <c r="C30" s="73" t="s">
        <v>2218</v>
      </c>
      <c r="D30" s="86" t="s">
        <v>706</v>
      </c>
      <c r="E30" s="86" t="s">
        <v>162</v>
      </c>
      <c r="F30" s="96">
        <v>44000</v>
      </c>
      <c r="G30" s="83">
        <v>1274164.06293</v>
      </c>
      <c r="H30" s="85">
        <v>-0.94210000000000005</v>
      </c>
      <c r="I30" s="83">
        <v>-12.00416085</v>
      </c>
      <c r="J30" s="84">
        <f t="shared" si="0"/>
        <v>-4.6591248222191978E-3</v>
      </c>
      <c r="K30" s="84">
        <f>I30/'סכום נכסי הקרן'!$C$42</f>
        <v>-7.4077855553615914E-6</v>
      </c>
    </row>
    <row r="31" spans="2:51">
      <c r="B31" s="76" t="s">
        <v>2219</v>
      </c>
      <c r="C31" s="73" t="s">
        <v>2220</v>
      </c>
      <c r="D31" s="86" t="s">
        <v>706</v>
      </c>
      <c r="E31" s="86" t="s">
        <v>162</v>
      </c>
      <c r="F31" s="96">
        <v>43892</v>
      </c>
      <c r="G31" s="83">
        <v>2612130.5477999998</v>
      </c>
      <c r="H31" s="85">
        <v>-0.88349999999999995</v>
      </c>
      <c r="I31" s="83">
        <v>-23.077510899</v>
      </c>
      <c r="J31" s="84">
        <f t="shared" si="0"/>
        <v>-8.956977935243594E-3</v>
      </c>
      <c r="K31" s="84">
        <f>I31/'סכום נכסי הקרן'!$C$42</f>
        <v>-1.4241166377849052E-5</v>
      </c>
    </row>
    <row r="32" spans="2:51">
      <c r="B32" s="76" t="s">
        <v>2221</v>
      </c>
      <c r="C32" s="73" t="s">
        <v>2222</v>
      </c>
      <c r="D32" s="86" t="s">
        <v>706</v>
      </c>
      <c r="E32" s="86" t="s">
        <v>162</v>
      </c>
      <c r="F32" s="96">
        <v>44011</v>
      </c>
      <c r="G32" s="83">
        <v>1133168.0461200001</v>
      </c>
      <c r="H32" s="85">
        <v>-0.93100000000000005</v>
      </c>
      <c r="I32" s="83">
        <v>-10.549415411</v>
      </c>
      <c r="J32" s="84">
        <f t="shared" si="0"/>
        <v>-4.0945005498899028E-3</v>
      </c>
      <c r="K32" s="84">
        <f>I32/'סכום נכסי הקרן'!$C$42</f>
        <v>-6.5100599763385186E-6</v>
      </c>
    </row>
    <row r="33" spans="2:11">
      <c r="B33" s="76" t="s">
        <v>2223</v>
      </c>
      <c r="C33" s="73" t="s">
        <v>2218</v>
      </c>
      <c r="D33" s="86" t="s">
        <v>706</v>
      </c>
      <c r="E33" s="86" t="s">
        <v>162</v>
      </c>
      <c r="F33" s="96">
        <v>44011</v>
      </c>
      <c r="G33" s="83">
        <v>1316615.0252400001</v>
      </c>
      <c r="H33" s="85">
        <v>-0.92190000000000005</v>
      </c>
      <c r="I33" s="83">
        <v>-12.137252103000002</v>
      </c>
      <c r="J33" s="84">
        <f t="shared" si="0"/>
        <v>-4.7107809744668218E-3</v>
      </c>
      <c r="K33" s="84">
        <f>I33/'סכום נכסי הקרן'!$C$42</f>
        <v>-7.4899163659895073E-6</v>
      </c>
    </row>
    <row r="34" spans="2:11">
      <c r="B34" s="76" t="s">
        <v>2224</v>
      </c>
      <c r="C34" s="73" t="s">
        <v>2225</v>
      </c>
      <c r="D34" s="86" t="s">
        <v>706</v>
      </c>
      <c r="E34" s="86" t="s">
        <v>162</v>
      </c>
      <c r="F34" s="96">
        <v>44011</v>
      </c>
      <c r="G34" s="83">
        <v>2743935.9985799999</v>
      </c>
      <c r="H34" s="85">
        <v>-0.90890000000000004</v>
      </c>
      <c r="I34" s="83">
        <v>-24.940180810000001</v>
      </c>
      <c r="J34" s="84">
        <f t="shared" si="0"/>
        <v>-9.6799282294277086E-3</v>
      </c>
      <c r="K34" s="84">
        <f>I34/'סכום נכסי הקרן'!$C$42</f>
        <v>-1.5390622756643949E-5</v>
      </c>
    </row>
    <row r="35" spans="2:11">
      <c r="B35" s="76" t="s">
        <v>2226</v>
      </c>
      <c r="C35" s="73" t="s">
        <v>2227</v>
      </c>
      <c r="D35" s="86" t="s">
        <v>706</v>
      </c>
      <c r="E35" s="86" t="s">
        <v>162</v>
      </c>
      <c r="F35" s="96">
        <v>44000</v>
      </c>
      <c r="G35" s="83">
        <v>1308158.6322000001</v>
      </c>
      <c r="H35" s="85">
        <v>-0.75929999999999997</v>
      </c>
      <c r="I35" s="83">
        <v>-9.9324537250000002</v>
      </c>
      <c r="J35" s="84">
        <f t="shared" si="0"/>
        <v>-3.8550417870892688E-3</v>
      </c>
      <c r="K35" s="84">
        <f>I35/'סכום נכסי הקרן'!$C$42</f>
        <v>-6.12933200019162E-6</v>
      </c>
    </row>
    <row r="36" spans="2:11">
      <c r="B36" s="76" t="s">
        <v>2228</v>
      </c>
      <c r="C36" s="73" t="s">
        <v>2229</v>
      </c>
      <c r="D36" s="86" t="s">
        <v>706</v>
      </c>
      <c r="E36" s="86" t="s">
        <v>162</v>
      </c>
      <c r="F36" s="96">
        <v>44000</v>
      </c>
      <c r="G36" s="83">
        <v>1560670.9404660002</v>
      </c>
      <c r="H36" s="85">
        <v>-0.72489999999999999</v>
      </c>
      <c r="I36" s="83">
        <v>-11.313193206999999</v>
      </c>
      <c r="J36" s="84">
        <f t="shared" si="0"/>
        <v>-4.3909424363715779E-3</v>
      </c>
      <c r="K36" s="84">
        <f>I36/'סכום נכסי הקרן'!$C$42</f>
        <v>-6.9813883928279315E-6</v>
      </c>
    </row>
    <row r="37" spans="2:11">
      <c r="B37" s="76" t="s">
        <v>2230</v>
      </c>
      <c r="C37" s="73" t="s">
        <v>2231</v>
      </c>
      <c r="D37" s="86" t="s">
        <v>706</v>
      </c>
      <c r="E37" s="86" t="s">
        <v>162</v>
      </c>
      <c r="F37" s="96">
        <v>43991</v>
      </c>
      <c r="G37" s="83">
        <v>993183.12323999999</v>
      </c>
      <c r="H37" s="85">
        <v>-0.77649999999999997</v>
      </c>
      <c r="I37" s="83">
        <v>-7.7118926309999996</v>
      </c>
      <c r="J37" s="84">
        <f t="shared" si="0"/>
        <v>-2.993184682574577E-3</v>
      </c>
      <c r="K37" s="84">
        <f>I37/'סכום נכסי הקרן'!$C$42</f>
        <v>-4.7590204388523586E-6</v>
      </c>
    </row>
    <row r="38" spans="2:11">
      <c r="B38" s="76" t="s">
        <v>2232</v>
      </c>
      <c r="C38" s="73" t="s">
        <v>2233</v>
      </c>
      <c r="D38" s="86" t="s">
        <v>706</v>
      </c>
      <c r="E38" s="86" t="s">
        <v>162</v>
      </c>
      <c r="F38" s="96">
        <v>44000</v>
      </c>
      <c r="G38" s="83">
        <v>994194.21716999996</v>
      </c>
      <c r="H38" s="85">
        <v>-0.66090000000000004</v>
      </c>
      <c r="I38" s="83">
        <v>-6.5707166390000005</v>
      </c>
      <c r="J38" s="84">
        <f t="shared" si="0"/>
        <v>-2.5502648102664837E-3</v>
      </c>
      <c r="K38" s="84">
        <f>I38/'סכום נכסי הקרן'!$C$42</f>
        <v>-4.0547990330168118E-6</v>
      </c>
    </row>
    <row r="39" spans="2:11">
      <c r="B39" s="76" t="s">
        <v>2234</v>
      </c>
      <c r="C39" s="73" t="s">
        <v>2235</v>
      </c>
      <c r="D39" s="86" t="s">
        <v>706</v>
      </c>
      <c r="E39" s="86" t="s">
        <v>162</v>
      </c>
      <c r="F39" s="96">
        <v>43991</v>
      </c>
      <c r="G39" s="83">
        <v>426095.61667199997</v>
      </c>
      <c r="H39" s="85">
        <v>-0.67110000000000003</v>
      </c>
      <c r="I39" s="83">
        <v>-2.8594567499999997</v>
      </c>
      <c r="J39" s="84">
        <f t="shared" si="0"/>
        <v>-1.1098290074967826E-3</v>
      </c>
      <c r="K39" s="84">
        <f>I39/'סכום נכסי הקרן'!$C$42</f>
        <v>-1.7645750230705381E-6</v>
      </c>
    </row>
    <row r="40" spans="2:11">
      <c r="B40" s="76" t="s">
        <v>2236</v>
      </c>
      <c r="C40" s="73" t="s">
        <v>2237</v>
      </c>
      <c r="D40" s="86" t="s">
        <v>706</v>
      </c>
      <c r="E40" s="86" t="s">
        <v>162</v>
      </c>
      <c r="F40" s="96">
        <v>43992</v>
      </c>
      <c r="G40" s="83">
        <v>1250933.6640240001</v>
      </c>
      <c r="H40" s="85">
        <v>-0.58109999999999995</v>
      </c>
      <c r="I40" s="83">
        <v>-7.2694399910000005</v>
      </c>
      <c r="J40" s="84">
        <f t="shared" si="0"/>
        <v>-2.8214573870610042E-3</v>
      </c>
      <c r="K40" s="84">
        <f>I40/'סכום נכסי הקרן'!$C$42</f>
        <v>-4.4859822551359518E-6</v>
      </c>
    </row>
    <row r="41" spans="2:11">
      <c r="B41" s="76" t="s">
        <v>2238</v>
      </c>
      <c r="C41" s="73" t="s">
        <v>2239</v>
      </c>
      <c r="D41" s="86" t="s">
        <v>706</v>
      </c>
      <c r="E41" s="86" t="s">
        <v>162</v>
      </c>
      <c r="F41" s="96">
        <v>44012</v>
      </c>
      <c r="G41" s="83">
        <v>1098098.6071339999</v>
      </c>
      <c r="H41" s="85">
        <v>-0.48230000000000001</v>
      </c>
      <c r="I41" s="83">
        <v>-5.2956866209999998</v>
      </c>
      <c r="J41" s="84">
        <f t="shared" si="0"/>
        <v>-2.0553927338115606E-3</v>
      </c>
      <c r="K41" s="84">
        <f>I41/'סכום נכסי הקרן'!$C$42</f>
        <v>-3.2679761081979698E-6</v>
      </c>
    </row>
    <row r="42" spans="2:11">
      <c r="B42" s="76" t="s">
        <v>2240</v>
      </c>
      <c r="C42" s="73" t="s">
        <v>2241</v>
      </c>
      <c r="D42" s="86" t="s">
        <v>706</v>
      </c>
      <c r="E42" s="86" t="s">
        <v>162</v>
      </c>
      <c r="F42" s="96">
        <v>43990</v>
      </c>
      <c r="G42" s="83">
        <v>2098534.6041600001</v>
      </c>
      <c r="H42" s="85">
        <v>-0.53839999999999999</v>
      </c>
      <c r="I42" s="83">
        <v>-11.298848139</v>
      </c>
      <c r="J42" s="84">
        <f t="shared" si="0"/>
        <v>-4.3853747450326849E-3</v>
      </c>
      <c r="K42" s="84">
        <f>I42/'סכום נכסי הקרן'!$C$42</f>
        <v>-6.9725360299806718E-6</v>
      </c>
    </row>
    <row r="43" spans="2:11">
      <c r="B43" s="76" t="s">
        <v>2242</v>
      </c>
      <c r="C43" s="73" t="s">
        <v>2243</v>
      </c>
      <c r="D43" s="86" t="s">
        <v>706</v>
      </c>
      <c r="E43" s="86" t="s">
        <v>162</v>
      </c>
      <c r="F43" s="96">
        <v>43991</v>
      </c>
      <c r="G43" s="83">
        <v>1280069.676864</v>
      </c>
      <c r="H43" s="85">
        <v>-0.53090000000000004</v>
      </c>
      <c r="I43" s="83">
        <v>-6.7958097529999995</v>
      </c>
      <c r="J43" s="84">
        <f t="shared" si="0"/>
        <v>-2.6376292606310431E-3</v>
      </c>
      <c r="K43" s="84">
        <f>I43/'סכום נכסי הקרן'!$C$42</f>
        <v>-4.1937043292167169E-6</v>
      </c>
    </row>
    <row r="44" spans="2:11">
      <c r="B44" s="76" t="s">
        <v>2244</v>
      </c>
      <c r="C44" s="73" t="s">
        <v>2245</v>
      </c>
      <c r="D44" s="86" t="s">
        <v>706</v>
      </c>
      <c r="E44" s="86" t="s">
        <v>162</v>
      </c>
      <c r="F44" s="96">
        <v>43991</v>
      </c>
      <c r="G44" s="83">
        <v>1308781.442945</v>
      </c>
      <c r="H44" s="85">
        <v>-0.51049999999999995</v>
      </c>
      <c r="I44" s="83">
        <v>-6.6810941719999999</v>
      </c>
      <c r="J44" s="84">
        <f t="shared" si="0"/>
        <v>-2.5931051812213279E-3</v>
      </c>
      <c r="K44" s="84">
        <f>I44/'סכום נכסי הקרן'!$C$42</f>
        <v>-4.1229131731729601E-6</v>
      </c>
    </row>
    <row r="45" spans="2:11">
      <c r="B45" s="76" t="s">
        <v>2246</v>
      </c>
      <c r="C45" s="73" t="s">
        <v>2247</v>
      </c>
      <c r="D45" s="86" t="s">
        <v>706</v>
      </c>
      <c r="E45" s="86" t="s">
        <v>162</v>
      </c>
      <c r="F45" s="96">
        <v>43895</v>
      </c>
      <c r="G45" s="83">
        <v>1968289.6568400001</v>
      </c>
      <c r="H45" s="85">
        <v>-0.49180000000000001</v>
      </c>
      <c r="I45" s="83">
        <v>-9.6793451640000008</v>
      </c>
      <c r="J45" s="84">
        <f t="shared" si="0"/>
        <v>-3.756803818271042E-3</v>
      </c>
      <c r="K45" s="84">
        <f>I45/'סכום נכסי הקרן'!$C$42</f>
        <v>-5.9731383298848649E-6</v>
      </c>
    </row>
    <row r="46" spans="2:11">
      <c r="B46" s="76" t="s">
        <v>2248</v>
      </c>
      <c r="C46" s="73" t="s">
        <v>2191</v>
      </c>
      <c r="D46" s="86" t="s">
        <v>706</v>
      </c>
      <c r="E46" s="86" t="s">
        <v>162</v>
      </c>
      <c r="F46" s="96">
        <v>43999</v>
      </c>
      <c r="G46" s="83">
        <v>1280552.525802</v>
      </c>
      <c r="H46" s="85">
        <v>-0.50149999999999995</v>
      </c>
      <c r="I46" s="83">
        <v>-6.4223319599999993</v>
      </c>
      <c r="J46" s="84">
        <f t="shared" si="0"/>
        <v>-2.4926728844497006E-3</v>
      </c>
      <c r="K46" s="84">
        <f>I46/'סכום נכסי הקרן'!$C$42</f>
        <v>-3.963230626406101E-6</v>
      </c>
    </row>
    <row r="47" spans="2:11">
      <c r="B47" s="76" t="s">
        <v>2249</v>
      </c>
      <c r="C47" s="73" t="s">
        <v>2250</v>
      </c>
      <c r="D47" s="86" t="s">
        <v>706</v>
      </c>
      <c r="E47" s="86" t="s">
        <v>162</v>
      </c>
      <c r="F47" s="96">
        <v>43895</v>
      </c>
      <c r="G47" s="83">
        <v>1837390.0592879998</v>
      </c>
      <c r="H47" s="85">
        <v>-0.47939999999999999</v>
      </c>
      <c r="I47" s="83">
        <v>-8.8089114819999992</v>
      </c>
      <c r="J47" s="84">
        <f t="shared" si="0"/>
        <v>-3.4189660281433083E-3</v>
      </c>
      <c r="K47" s="84">
        <f>I47/'סכום נכסי הקרן'!$C$42</f>
        <v>-5.4359924071509313E-6</v>
      </c>
    </row>
    <row r="48" spans="2:11">
      <c r="B48" s="76" t="s">
        <v>2251</v>
      </c>
      <c r="C48" s="73" t="s">
        <v>2199</v>
      </c>
      <c r="D48" s="86" t="s">
        <v>706</v>
      </c>
      <c r="E48" s="86" t="s">
        <v>162</v>
      </c>
      <c r="F48" s="96">
        <v>44012</v>
      </c>
      <c r="G48" s="83">
        <v>711851.39586000005</v>
      </c>
      <c r="H48" s="85">
        <v>-0.3629</v>
      </c>
      <c r="I48" s="83">
        <v>-2.5830816940000001</v>
      </c>
      <c r="J48" s="84">
        <f t="shared" si="0"/>
        <v>-1.0025607111333746E-3</v>
      </c>
      <c r="K48" s="84">
        <f>I48/'סכום נכסי הקרן'!$C$42</f>
        <v>-1.5940235640154849E-6</v>
      </c>
    </row>
    <row r="49" spans="2:11">
      <c r="B49" s="76" t="s">
        <v>2252</v>
      </c>
      <c r="C49" s="73" t="s">
        <v>2253</v>
      </c>
      <c r="D49" s="86" t="s">
        <v>706</v>
      </c>
      <c r="E49" s="86" t="s">
        <v>162</v>
      </c>
      <c r="F49" s="96">
        <v>44012</v>
      </c>
      <c r="G49" s="83">
        <v>942565.86149399995</v>
      </c>
      <c r="H49" s="85">
        <v>-0.33850000000000002</v>
      </c>
      <c r="I49" s="83">
        <v>-3.1908186289999998</v>
      </c>
      <c r="J49" s="84">
        <f t="shared" si="0"/>
        <v>-1.2384391098502591E-3</v>
      </c>
      <c r="K49" s="84">
        <f>I49/'סכום נכסי הקרן'!$C$42</f>
        <v>-1.9690589325687746E-6</v>
      </c>
    </row>
    <row r="50" spans="2:11">
      <c r="B50" s="76" t="s">
        <v>2254</v>
      </c>
      <c r="C50" s="73" t="s">
        <v>2255</v>
      </c>
      <c r="D50" s="86" t="s">
        <v>706</v>
      </c>
      <c r="E50" s="86" t="s">
        <v>162</v>
      </c>
      <c r="F50" s="96">
        <v>43990</v>
      </c>
      <c r="G50" s="83">
        <v>2629258.0247999998</v>
      </c>
      <c r="H50" s="85">
        <v>-0.30559999999999998</v>
      </c>
      <c r="I50" s="83">
        <v>-8.0347267609999999</v>
      </c>
      <c r="J50" s="84">
        <f t="shared" si="0"/>
        <v>-3.1184849453199351E-3</v>
      </c>
      <c r="K50" s="84">
        <f>I50/'סכום נכסי הקרן'!$C$42</f>
        <v>-4.9582418617302207E-6</v>
      </c>
    </row>
    <row r="51" spans="2:11">
      <c r="B51" s="76" t="s">
        <v>2256</v>
      </c>
      <c r="C51" s="73" t="s">
        <v>2257</v>
      </c>
      <c r="D51" s="86" t="s">
        <v>706</v>
      </c>
      <c r="E51" s="86" t="s">
        <v>162</v>
      </c>
      <c r="F51" s="96">
        <v>43991</v>
      </c>
      <c r="G51" s="83">
        <v>1996852.7349540002</v>
      </c>
      <c r="H51" s="85">
        <v>-0.27129999999999999</v>
      </c>
      <c r="I51" s="83">
        <v>-5.4164893629999993</v>
      </c>
      <c r="J51" s="84">
        <f t="shared" si="0"/>
        <v>-2.1022793976006701E-3</v>
      </c>
      <c r="K51" s="84">
        <f>I51/'סכום נכסי הקרן'!$C$42</f>
        <v>-3.3425236603690714E-6</v>
      </c>
    </row>
    <row r="52" spans="2:11">
      <c r="B52" s="76" t="s">
        <v>2258</v>
      </c>
      <c r="C52" s="73" t="s">
        <v>2259</v>
      </c>
      <c r="D52" s="86" t="s">
        <v>706</v>
      </c>
      <c r="E52" s="86" t="s">
        <v>162</v>
      </c>
      <c r="F52" s="96">
        <v>43990</v>
      </c>
      <c r="G52" s="83">
        <v>1284378.17508</v>
      </c>
      <c r="H52" s="85">
        <v>-0.21820000000000001</v>
      </c>
      <c r="I52" s="83">
        <v>-2.8029574819999996</v>
      </c>
      <c r="J52" s="84">
        <f t="shared" si="0"/>
        <v>-1.0879001825447232E-3</v>
      </c>
      <c r="K52" s="84">
        <f>I52/'סכום נכסי הקרן'!$C$42</f>
        <v>-1.7297092405632248E-6</v>
      </c>
    </row>
    <row r="53" spans="2:11">
      <c r="B53" s="76" t="s">
        <v>2260</v>
      </c>
      <c r="C53" s="73" t="s">
        <v>2261</v>
      </c>
      <c r="D53" s="86" t="s">
        <v>706</v>
      </c>
      <c r="E53" s="86" t="s">
        <v>162</v>
      </c>
      <c r="F53" s="96">
        <v>43990</v>
      </c>
      <c r="G53" s="83">
        <v>685051.21634399996</v>
      </c>
      <c r="H53" s="85">
        <v>-0.21099999999999999</v>
      </c>
      <c r="I53" s="83">
        <v>-1.445392861</v>
      </c>
      <c r="J53" s="84">
        <f t="shared" si="0"/>
        <v>-5.6099429528583191E-4</v>
      </c>
      <c r="K53" s="84">
        <f>I53/'סכום נכסי הקרן'!$C$42</f>
        <v>-8.9195408919721066E-7</v>
      </c>
    </row>
    <row r="54" spans="2:11">
      <c r="B54" s="76" t="s">
        <v>2262</v>
      </c>
      <c r="C54" s="73" t="s">
        <v>2263</v>
      </c>
      <c r="D54" s="86" t="s">
        <v>706</v>
      </c>
      <c r="E54" s="86" t="s">
        <v>162</v>
      </c>
      <c r="F54" s="96">
        <v>43990</v>
      </c>
      <c r="G54" s="83">
        <v>428373.67320000002</v>
      </c>
      <c r="H54" s="85">
        <v>-0.1603</v>
      </c>
      <c r="I54" s="83">
        <v>-0.68673012700000002</v>
      </c>
      <c r="J54" s="84">
        <f t="shared" si="0"/>
        <v>-2.6653769645809455E-4</v>
      </c>
      <c r="K54" s="84">
        <f>I54/'סכום נכסי הקרן'!$C$42</f>
        <v>-4.2378218509311559E-7</v>
      </c>
    </row>
    <row r="55" spans="2:11">
      <c r="B55" s="76" t="s">
        <v>2262</v>
      </c>
      <c r="C55" s="73" t="s">
        <v>2264</v>
      </c>
      <c r="D55" s="86" t="s">
        <v>706</v>
      </c>
      <c r="E55" s="86" t="s">
        <v>162</v>
      </c>
      <c r="F55" s="96">
        <v>43990</v>
      </c>
      <c r="G55" s="83">
        <v>921838.87320000003</v>
      </c>
      <c r="H55" s="85">
        <v>-0.1603</v>
      </c>
      <c r="I55" s="83">
        <v>-1.477809108</v>
      </c>
      <c r="J55" s="84">
        <f t="shared" si="0"/>
        <v>-5.7357587786608267E-4</v>
      </c>
      <c r="K55" s="84">
        <f>I55/'סכום נכסי הקרן'!$C$42</f>
        <v>-9.1195820354441509E-7</v>
      </c>
    </row>
    <row r="56" spans="2:11">
      <c r="B56" s="76" t="s">
        <v>2265</v>
      </c>
      <c r="C56" s="73" t="s">
        <v>2266</v>
      </c>
      <c r="D56" s="86" t="s">
        <v>706</v>
      </c>
      <c r="E56" s="86" t="s">
        <v>162</v>
      </c>
      <c r="F56" s="96">
        <v>43994</v>
      </c>
      <c r="G56" s="83">
        <v>2636641.8704400002</v>
      </c>
      <c r="H56" s="85">
        <v>-6.5500000000000003E-2</v>
      </c>
      <c r="I56" s="83">
        <v>-1.7267051469999999</v>
      </c>
      <c r="J56" s="84">
        <f t="shared" si="0"/>
        <v>-6.7017885811163124E-4</v>
      </c>
      <c r="K56" s="84">
        <f>I56/'סכום נכסי הקרן'!$C$42</f>
        <v>-1.0655523202452851E-6</v>
      </c>
    </row>
    <row r="57" spans="2:11">
      <c r="B57" s="76" t="s">
        <v>2267</v>
      </c>
      <c r="C57" s="73" t="s">
        <v>2268</v>
      </c>
      <c r="D57" s="86" t="s">
        <v>706</v>
      </c>
      <c r="E57" s="86" t="s">
        <v>162</v>
      </c>
      <c r="F57" s="96">
        <v>43985</v>
      </c>
      <c r="G57" s="83">
        <v>1143848.4995520001</v>
      </c>
      <c r="H57" s="85">
        <v>-3.9300000000000002E-2</v>
      </c>
      <c r="I57" s="83">
        <v>-0.4496559209999999</v>
      </c>
      <c r="J57" s="84">
        <f t="shared" si="0"/>
        <v>-1.745230748877323E-4</v>
      </c>
      <c r="K57" s="84">
        <f>I57/'סכום נכסי הקרן'!$C$42</f>
        <v>-2.7748333915957249E-7</v>
      </c>
    </row>
    <row r="58" spans="2:11">
      <c r="B58" s="76" t="s">
        <v>2269</v>
      </c>
      <c r="C58" s="73" t="s">
        <v>2270</v>
      </c>
      <c r="D58" s="86" t="s">
        <v>706</v>
      </c>
      <c r="E58" s="86" t="s">
        <v>162</v>
      </c>
      <c r="F58" s="96">
        <v>43896</v>
      </c>
      <c r="G58" s="83">
        <v>2637707.5801200001</v>
      </c>
      <c r="H58" s="85">
        <v>1.89E-2</v>
      </c>
      <c r="I58" s="83">
        <v>0.49874025499999991</v>
      </c>
      <c r="J58" s="84">
        <f t="shared" si="0"/>
        <v>1.9357397247058981E-4</v>
      </c>
      <c r="K58" s="84">
        <f>I58/'סכום נכסי הקרן'!$C$42</f>
        <v>3.0777335484190517E-7</v>
      </c>
    </row>
    <row r="59" spans="2:11">
      <c r="B59" s="76" t="s">
        <v>2271</v>
      </c>
      <c r="C59" s="73" t="s">
        <v>2272</v>
      </c>
      <c r="D59" s="86" t="s">
        <v>706</v>
      </c>
      <c r="E59" s="86" t="s">
        <v>162</v>
      </c>
      <c r="F59" s="96">
        <v>43985</v>
      </c>
      <c r="G59" s="83">
        <v>1287089.557578</v>
      </c>
      <c r="H59" s="85">
        <v>-2.0299999999999999E-2</v>
      </c>
      <c r="I59" s="83">
        <v>-0.26091018900000001</v>
      </c>
      <c r="J59" s="84">
        <f t="shared" si="0"/>
        <v>-1.0126598211484332E-4</v>
      </c>
      <c r="K59" s="84">
        <f>I59/'סכום נכסי הקרן'!$C$42</f>
        <v>-1.6100806657558767E-7</v>
      </c>
    </row>
    <row r="60" spans="2:11">
      <c r="B60" s="76" t="s">
        <v>2273</v>
      </c>
      <c r="C60" s="73" t="s">
        <v>2274</v>
      </c>
      <c r="D60" s="86" t="s">
        <v>706</v>
      </c>
      <c r="E60" s="86" t="s">
        <v>162</v>
      </c>
      <c r="F60" s="96">
        <v>43896</v>
      </c>
      <c r="G60" s="83">
        <v>2638240.4349600002</v>
      </c>
      <c r="H60" s="85">
        <v>3.1699999999999999E-2</v>
      </c>
      <c r="I60" s="83">
        <v>0.83763220299999996</v>
      </c>
      <c r="J60" s="84">
        <f t="shared" si="0"/>
        <v>3.2510668906002288E-4</v>
      </c>
      <c r="K60" s="84">
        <f>I60/'סכום נכסי הקרן'!$C$42</f>
        <v>5.1690408114525626E-7</v>
      </c>
    </row>
    <row r="61" spans="2:11">
      <c r="B61" s="76" t="s">
        <v>2275</v>
      </c>
      <c r="C61" s="73" t="s">
        <v>2276</v>
      </c>
      <c r="D61" s="86" t="s">
        <v>706</v>
      </c>
      <c r="E61" s="86" t="s">
        <v>162</v>
      </c>
      <c r="F61" s="96">
        <v>43998</v>
      </c>
      <c r="G61" s="83">
        <v>572254.40289599996</v>
      </c>
      <c r="H61" s="85">
        <v>1.7500000000000002E-2</v>
      </c>
      <c r="I61" s="83">
        <v>0.10037884699999999</v>
      </c>
      <c r="J61" s="84">
        <f t="shared" si="0"/>
        <v>3.8959622711440346E-5</v>
      </c>
      <c r="K61" s="84">
        <f>I61/'סכום נכסי הקרן'!$C$42</f>
        <v>6.1943936120320416E-8</v>
      </c>
    </row>
    <row r="62" spans="2:11">
      <c r="B62" s="76" t="s">
        <v>2277</v>
      </c>
      <c r="C62" s="73" t="s">
        <v>2278</v>
      </c>
      <c r="D62" s="86" t="s">
        <v>706</v>
      </c>
      <c r="E62" s="86" t="s">
        <v>162</v>
      </c>
      <c r="F62" s="96">
        <v>43986</v>
      </c>
      <c r="G62" s="83">
        <v>1288500.9621659999</v>
      </c>
      <c r="H62" s="85">
        <v>0.1258</v>
      </c>
      <c r="I62" s="83">
        <v>1.6213919589999999</v>
      </c>
      <c r="J62" s="84">
        <f t="shared" si="0"/>
        <v>6.2930409023330533E-4</v>
      </c>
      <c r="K62" s="84">
        <f>I62/'סכום נכסי הקרן'!$C$42</f>
        <v>1.0005633949381504E-6</v>
      </c>
    </row>
    <row r="63" spans="2:11">
      <c r="B63" s="76" t="s">
        <v>2279</v>
      </c>
      <c r="C63" s="73" t="s">
        <v>2231</v>
      </c>
      <c r="D63" s="86" t="s">
        <v>706</v>
      </c>
      <c r="E63" s="86" t="s">
        <v>162</v>
      </c>
      <c r="F63" s="96">
        <v>43985</v>
      </c>
      <c r="G63" s="83">
        <v>443543.51504999993</v>
      </c>
      <c r="H63" s="85">
        <v>9.2499999999999999E-2</v>
      </c>
      <c r="I63" s="83">
        <v>0.41034493900000002</v>
      </c>
      <c r="J63" s="84">
        <f t="shared" si="0"/>
        <v>1.5926546760383693E-4</v>
      </c>
      <c r="K63" s="84">
        <f>I63/'סכום נכסי הקרן'!$C$42</f>
        <v>2.5322447356575815E-7</v>
      </c>
    </row>
    <row r="64" spans="2:11">
      <c r="B64" s="76" t="s">
        <v>2280</v>
      </c>
      <c r="C64" s="73" t="s">
        <v>2257</v>
      </c>
      <c r="D64" s="86" t="s">
        <v>706</v>
      </c>
      <c r="E64" s="86" t="s">
        <v>162</v>
      </c>
      <c r="F64" s="96">
        <v>43985</v>
      </c>
      <c r="G64" s="83">
        <v>221816.50695000001</v>
      </c>
      <c r="H64" s="85">
        <v>0.12189999999999999</v>
      </c>
      <c r="I64" s="83">
        <v>0.27049326899999998</v>
      </c>
      <c r="J64" s="84">
        <f t="shared" si="0"/>
        <v>1.0498542293700726E-4</v>
      </c>
      <c r="K64" s="84">
        <f>I64/'סכום נכסי הקרן'!$C$42</f>
        <v>1.6692179952926383E-7</v>
      </c>
    </row>
    <row r="65" spans="2:11">
      <c r="B65" s="76" t="s">
        <v>2281</v>
      </c>
      <c r="C65" s="73" t="s">
        <v>2282</v>
      </c>
      <c r="D65" s="86" t="s">
        <v>706</v>
      </c>
      <c r="E65" s="86" t="s">
        <v>162</v>
      </c>
      <c r="F65" s="96">
        <v>43986</v>
      </c>
      <c r="G65" s="83">
        <v>1146357.6632640001</v>
      </c>
      <c r="H65" s="85">
        <v>0.215</v>
      </c>
      <c r="I65" s="83">
        <v>2.4645601909999999</v>
      </c>
      <c r="J65" s="84">
        <f t="shared" si="0"/>
        <v>9.5655945511104905E-4</v>
      </c>
      <c r="K65" s="84">
        <f>I65/'סכום נכסי הקרן'!$C$42</f>
        <v>1.5208837678319685E-6</v>
      </c>
    </row>
    <row r="66" spans="2:11">
      <c r="B66" s="76" t="s">
        <v>2283</v>
      </c>
      <c r="C66" s="73" t="s">
        <v>2284</v>
      </c>
      <c r="D66" s="86" t="s">
        <v>706</v>
      </c>
      <c r="E66" s="86" t="s">
        <v>162</v>
      </c>
      <c r="F66" s="96">
        <v>43984</v>
      </c>
      <c r="G66" s="83">
        <v>1290729.4957260001</v>
      </c>
      <c r="H66" s="85">
        <v>0.26340000000000002</v>
      </c>
      <c r="I66" s="83">
        <v>3.3992952340000002</v>
      </c>
      <c r="J66" s="84">
        <f t="shared" si="0"/>
        <v>1.3193542639659663E-3</v>
      </c>
      <c r="K66" s="84">
        <f>I66/'סכום נכסי הקרן'!$C$42</f>
        <v>2.0977101562942404E-6</v>
      </c>
    </row>
    <row r="67" spans="2:11">
      <c r="B67" s="76" t="s">
        <v>2285</v>
      </c>
      <c r="C67" s="73" t="s">
        <v>2286</v>
      </c>
      <c r="D67" s="86" t="s">
        <v>706</v>
      </c>
      <c r="E67" s="86" t="s">
        <v>162</v>
      </c>
      <c r="F67" s="96">
        <v>43997</v>
      </c>
      <c r="G67" s="83">
        <v>1326047.3304000001</v>
      </c>
      <c r="H67" s="85">
        <v>0.54459999999999997</v>
      </c>
      <c r="I67" s="83">
        <v>7.2215017449999994</v>
      </c>
      <c r="J67" s="84">
        <f t="shared" si="0"/>
        <v>2.8028513158276074E-3</v>
      </c>
      <c r="K67" s="84">
        <f>I67/'סכום נכסי הקרן'!$C$42</f>
        <v>4.4563994920669127E-6</v>
      </c>
    </row>
    <row r="68" spans="2:11">
      <c r="B68" s="76" t="s">
        <v>2287</v>
      </c>
      <c r="C68" s="73" t="s">
        <v>2288</v>
      </c>
      <c r="D68" s="86" t="s">
        <v>706</v>
      </c>
      <c r="E68" s="86" t="s">
        <v>162</v>
      </c>
      <c r="F68" s="96">
        <v>43957</v>
      </c>
      <c r="G68" s="83">
        <v>1151706.143808</v>
      </c>
      <c r="H68" s="85">
        <v>0.67930000000000001</v>
      </c>
      <c r="I68" s="83">
        <v>7.8236393930000014</v>
      </c>
      <c r="J68" s="84">
        <f t="shared" si="0"/>
        <v>3.0365564866633929E-3</v>
      </c>
      <c r="K68" s="84">
        <f>I68/'סכום נכסי הקרן'!$C$42</f>
        <v>4.8279795322655432E-6</v>
      </c>
    </row>
    <row r="69" spans="2:11">
      <c r="B69" s="76" t="s">
        <v>2289</v>
      </c>
      <c r="C69" s="73" t="s">
        <v>2290</v>
      </c>
      <c r="D69" s="86" t="s">
        <v>706</v>
      </c>
      <c r="E69" s="86" t="s">
        <v>162</v>
      </c>
      <c r="F69" s="96">
        <v>43963</v>
      </c>
      <c r="G69" s="83">
        <v>797318.30930399999</v>
      </c>
      <c r="H69" s="85">
        <v>0.77190000000000003</v>
      </c>
      <c r="I69" s="83">
        <v>6.1547161549999991</v>
      </c>
      <c r="J69" s="84">
        <f t="shared" si="0"/>
        <v>2.3888042795989356E-3</v>
      </c>
      <c r="K69" s="84">
        <f>I69/'סכום נכסי הקרן'!$C$42</f>
        <v>3.7980845142007265E-6</v>
      </c>
    </row>
    <row r="70" spans="2:11">
      <c r="B70" s="76" t="s">
        <v>2291</v>
      </c>
      <c r="C70" s="73" t="s">
        <v>2292</v>
      </c>
      <c r="D70" s="86" t="s">
        <v>706</v>
      </c>
      <c r="E70" s="86" t="s">
        <v>162</v>
      </c>
      <c r="F70" s="96">
        <v>43984</v>
      </c>
      <c r="G70" s="83">
        <v>1585706.8642470003</v>
      </c>
      <c r="H70" s="85">
        <v>0.78390000000000004</v>
      </c>
      <c r="I70" s="83">
        <v>12.430184411000001</v>
      </c>
      <c r="J70" s="84">
        <f t="shared" si="0"/>
        <v>4.8244755679071249E-3</v>
      </c>
      <c r="K70" s="84">
        <f>I70/'סכום נכסי הקרן'!$C$42</f>
        <v>7.6706853299359652E-6</v>
      </c>
    </row>
    <row r="71" spans="2:11">
      <c r="B71" s="76" t="s">
        <v>2293</v>
      </c>
      <c r="C71" s="73" t="s">
        <v>2263</v>
      </c>
      <c r="D71" s="86" t="s">
        <v>706</v>
      </c>
      <c r="E71" s="86" t="s">
        <v>162</v>
      </c>
      <c r="F71" s="96">
        <v>43984</v>
      </c>
      <c r="G71" s="83">
        <v>893224.09409999999</v>
      </c>
      <c r="H71" s="85">
        <v>0.7853</v>
      </c>
      <c r="I71" s="83">
        <v>7.0145710729999999</v>
      </c>
      <c r="J71" s="84">
        <f t="shared" si="0"/>
        <v>2.7225361782314884E-3</v>
      </c>
      <c r="K71" s="84">
        <f>I71/'סכום נכסי הקרן'!$C$42</f>
        <v>4.3287022659002993E-6</v>
      </c>
    </row>
    <row r="72" spans="2:11">
      <c r="B72" s="76" t="s">
        <v>2294</v>
      </c>
      <c r="C72" s="73" t="s">
        <v>2295</v>
      </c>
      <c r="D72" s="86" t="s">
        <v>706</v>
      </c>
      <c r="E72" s="86" t="s">
        <v>162</v>
      </c>
      <c r="F72" s="96">
        <v>43963</v>
      </c>
      <c r="G72" s="83">
        <v>1272998.396064</v>
      </c>
      <c r="H72" s="85">
        <v>0.87980000000000003</v>
      </c>
      <c r="I72" s="83">
        <v>11.19972986</v>
      </c>
      <c r="J72" s="84">
        <f t="shared" si="0"/>
        <v>4.3469043813150459E-3</v>
      </c>
      <c r="K72" s="84">
        <f>I72/'סכום נכסי הקרן'!$C$42</f>
        <v>6.9113699922523032E-6</v>
      </c>
    </row>
    <row r="73" spans="2:11">
      <c r="B73" s="76" t="s">
        <v>2296</v>
      </c>
      <c r="C73" s="73" t="s">
        <v>2297</v>
      </c>
      <c r="D73" s="86" t="s">
        <v>706</v>
      </c>
      <c r="E73" s="86" t="s">
        <v>162</v>
      </c>
      <c r="F73" s="96">
        <v>43963</v>
      </c>
      <c r="G73" s="83">
        <v>722313.12285000016</v>
      </c>
      <c r="H73" s="85">
        <v>1.0298</v>
      </c>
      <c r="I73" s="83">
        <v>7.4386875400000001</v>
      </c>
      <c r="J73" s="84">
        <f t="shared" si="0"/>
        <v>2.8871467314890791E-3</v>
      </c>
      <c r="K73" s="84">
        <f>I73/'סכום נכסי הקרן'!$C$42</f>
        <v>4.5904251699243309E-6</v>
      </c>
    </row>
    <row r="74" spans="2:11">
      <c r="B74" s="76" t="s">
        <v>2298</v>
      </c>
      <c r="C74" s="73" t="s">
        <v>2299</v>
      </c>
      <c r="D74" s="86" t="s">
        <v>706</v>
      </c>
      <c r="E74" s="86" t="s">
        <v>162</v>
      </c>
      <c r="F74" s="96">
        <v>43983</v>
      </c>
      <c r="G74" s="83">
        <v>1156262.2568640001</v>
      </c>
      <c r="H74" s="85">
        <v>1.0348999999999999</v>
      </c>
      <c r="I74" s="83">
        <v>11.965907575999999</v>
      </c>
      <c r="J74" s="84">
        <f t="shared" si="0"/>
        <v>4.6442777387244319E-3</v>
      </c>
      <c r="K74" s="84">
        <f>I74/'סכום נכסי הקרן'!$C$42</f>
        <v>7.3841794029513222E-6</v>
      </c>
    </row>
    <row r="75" spans="2:11">
      <c r="B75" s="76" t="s">
        <v>2300</v>
      </c>
      <c r="C75" s="73" t="s">
        <v>2284</v>
      </c>
      <c r="D75" s="86" t="s">
        <v>706</v>
      </c>
      <c r="E75" s="86" t="s">
        <v>162</v>
      </c>
      <c r="F75" s="96">
        <v>43964</v>
      </c>
      <c r="G75" s="83">
        <v>2687266.8990000002</v>
      </c>
      <c r="H75" s="85">
        <v>1.0931999999999999</v>
      </c>
      <c r="I75" s="83">
        <v>29.377220981999997</v>
      </c>
      <c r="J75" s="84">
        <f t="shared" si="0"/>
        <v>1.1402058102633207E-2</v>
      </c>
      <c r="K75" s="84">
        <f>I75/'סכום נכסי הקרן'!$C$42</f>
        <v>1.8128726861163733E-5</v>
      </c>
    </row>
    <row r="76" spans="2:11">
      <c r="B76" s="76" t="s">
        <v>2301</v>
      </c>
      <c r="C76" s="73" t="s">
        <v>2302</v>
      </c>
      <c r="D76" s="86" t="s">
        <v>706</v>
      </c>
      <c r="E76" s="86" t="s">
        <v>162</v>
      </c>
      <c r="F76" s="96">
        <v>43983</v>
      </c>
      <c r="G76" s="83">
        <v>1561422.0388140001</v>
      </c>
      <c r="H76" s="85">
        <v>1.0722</v>
      </c>
      <c r="I76" s="83">
        <v>16.741979535999999</v>
      </c>
      <c r="J76" s="84">
        <f t="shared" ref="J76:J133" si="1">I76/$I$11</f>
        <v>6.4979946040346036E-3</v>
      </c>
      <c r="K76" s="84">
        <f>I76/'סכום נכסי הקרן'!$C$42</f>
        <v>1.033150052924692E-5</v>
      </c>
    </row>
    <row r="77" spans="2:11">
      <c r="B77" s="76" t="s">
        <v>2303</v>
      </c>
      <c r="C77" s="73" t="s">
        <v>2304</v>
      </c>
      <c r="D77" s="86" t="s">
        <v>706</v>
      </c>
      <c r="E77" s="86" t="s">
        <v>162</v>
      </c>
      <c r="F77" s="96">
        <v>43962</v>
      </c>
      <c r="G77" s="83">
        <v>1116964.85711</v>
      </c>
      <c r="H77" s="85">
        <v>1.1097999999999999</v>
      </c>
      <c r="I77" s="83">
        <v>12.396359005000001</v>
      </c>
      <c r="J77" s="84">
        <f t="shared" si="1"/>
        <v>4.8113470543287486E-3</v>
      </c>
      <c r="K77" s="84">
        <f>I77/'סכום נכסי הקרן'!$C$42</f>
        <v>7.6498116214692009E-6</v>
      </c>
    </row>
    <row r="78" spans="2:11">
      <c r="B78" s="76" t="s">
        <v>2305</v>
      </c>
      <c r="C78" s="73" t="s">
        <v>2306</v>
      </c>
      <c r="D78" s="86" t="s">
        <v>706</v>
      </c>
      <c r="E78" s="86" t="s">
        <v>162</v>
      </c>
      <c r="F78" s="96">
        <v>43962</v>
      </c>
      <c r="G78" s="83">
        <v>723448.02419999999</v>
      </c>
      <c r="H78" s="85">
        <v>1.1409</v>
      </c>
      <c r="I78" s="83">
        <v>8.2534700310000009</v>
      </c>
      <c r="J78" s="84">
        <f t="shared" si="1"/>
        <v>3.203384857249256E-3</v>
      </c>
      <c r="K78" s="84">
        <f>I78/'סכום נכסי הקרן'!$C$42</f>
        <v>5.0932286597318954E-6</v>
      </c>
    </row>
    <row r="79" spans="2:11">
      <c r="B79" s="76" t="s">
        <v>2307</v>
      </c>
      <c r="C79" s="73" t="s">
        <v>2308</v>
      </c>
      <c r="D79" s="86" t="s">
        <v>706</v>
      </c>
      <c r="E79" s="86" t="s">
        <v>162</v>
      </c>
      <c r="F79" s="96">
        <v>43956</v>
      </c>
      <c r="G79" s="83">
        <v>868533.81278399983</v>
      </c>
      <c r="H79" s="85">
        <v>1.2209000000000001</v>
      </c>
      <c r="I79" s="83">
        <v>10.604262511</v>
      </c>
      <c r="J79" s="84">
        <f t="shared" si="1"/>
        <v>4.1157881257754539E-3</v>
      </c>
      <c r="K79" s="84">
        <f>I79/'סכום נכסי הקרן'!$C$42</f>
        <v>6.5439062035101136E-6</v>
      </c>
    </row>
    <row r="80" spans="2:11">
      <c r="B80" s="76" t="s">
        <v>2309</v>
      </c>
      <c r="C80" s="73" t="s">
        <v>2310</v>
      </c>
      <c r="D80" s="86" t="s">
        <v>706</v>
      </c>
      <c r="E80" s="86" t="s">
        <v>162</v>
      </c>
      <c r="F80" s="96">
        <v>43964</v>
      </c>
      <c r="G80" s="83">
        <v>798674.28409500001</v>
      </c>
      <c r="H80" s="85">
        <v>1.2194</v>
      </c>
      <c r="I80" s="83">
        <v>9.7390828430000003</v>
      </c>
      <c r="J80" s="84">
        <f t="shared" si="1"/>
        <v>3.7799895541611654E-3</v>
      </c>
      <c r="K80" s="84">
        <f>I80/'סכום נכסי הקרן'!$C$42</f>
        <v>6.0100025406478374E-6</v>
      </c>
    </row>
    <row r="81" spans="2:11">
      <c r="B81" s="76" t="s">
        <v>2311</v>
      </c>
      <c r="C81" s="73" t="s">
        <v>2312</v>
      </c>
      <c r="D81" s="86" t="s">
        <v>706</v>
      </c>
      <c r="E81" s="86" t="s">
        <v>162</v>
      </c>
      <c r="F81" s="96">
        <v>43948</v>
      </c>
      <c r="G81" s="83">
        <v>1570185.7241700001</v>
      </c>
      <c r="H81" s="85">
        <v>1.2210000000000001</v>
      </c>
      <c r="I81" s="83">
        <v>19.17256837</v>
      </c>
      <c r="J81" s="84">
        <f t="shared" si="1"/>
        <v>7.4413688982151276E-3</v>
      </c>
      <c r="K81" s="84">
        <f>I81/'סכום נכסי הקרן'!$C$42</f>
        <v>1.1831420522032453E-5</v>
      </c>
    </row>
    <row r="82" spans="2:11">
      <c r="B82" s="76" t="s">
        <v>2313</v>
      </c>
      <c r="C82" s="73" t="s">
        <v>2314</v>
      </c>
      <c r="D82" s="86" t="s">
        <v>706</v>
      </c>
      <c r="E82" s="86" t="s">
        <v>162</v>
      </c>
      <c r="F82" s="96">
        <v>43964</v>
      </c>
      <c r="G82" s="83">
        <v>869041.42320600001</v>
      </c>
      <c r="H82" s="85">
        <v>1.2490000000000001</v>
      </c>
      <c r="I82" s="83">
        <v>10.853950382000001</v>
      </c>
      <c r="J82" s="84">
        <f t="shared" si="1"/>
        <v>4.2126984364685306E-3</v>
      </c>
      <c r="K82" s="84">
        <f>I82/'סכום נכסי הקרן'!$C$42</f>
        <v>6.6979889609185834E-6</v>
      </c>
    </row>
    <row r="83" spans="2:11">
      <c r="B83" s="76" t="s">
        <v>2315</v>
      </c>
      <c r="C83" s="73" t="s">
        <v>2316</v>
      </c>
      <c r="D83" s="86" t="s">
        <v>706</v>
      </c>
      <c r="E83" s="86" t="s">
        <v>162</v>
      </c>
      <c r="F83" s="96">
        <v>43962</v>
      </c>
      <c r="G83" s="83">
        <v>958791.5649</v>
      </c>
      <c r="H83" s="85">
        <v>1.2535000000000001</v>
      </c>
      <c r="I83" s="83">
        <v>12.018562714</v>
      </c>
      <c r="J83" s="84">
        <f t="shared" si="1"/>
        <v>4.6647145575523952E-3</v>
      </c>
      <c r="K83" s="84">
        <f>I83/'סכום נכסי הקרן'!$C$42</f>
        <v>7.4166729671051189E-6</v>
      </c>
    </row>
    <row r="84" spans="2:11">
      <c r="B84" s="76" t="s">
        <v>2317</v>
      </c>
      <c r="C84" s="73" t="s">
        <v>2318</v>
      </c>
      <c r="D84" s="86" t="s">
        <v>706</v>
      </c>
      <c r="E84" s="86" t="s">
        <v>162</v>
      </c>
      <c r="F84" s="96">
        <v>43941</v>
      </c>
      <c r="G84" s="83">
        <v>899501.79914999986</v>
      </c>
      <c r="H84" s="85">
        <v>1.7393000000000001</v>
      </c>
      <c r="I84" s="83">
        <v>15.645145400000001</v>
      </c>
      <c r="J84" s="84">
        <f t="shared" si="1"/>
        <v>6.0722849511274674E-3</v>
      </c>
      <c r="K84" s="84">
        <f>I84/'סכום נכסי הקרן'!$C$42</f>
        <v>9.6546425488502064E-6</v>
      </c>
    </row>
    <row r="85" spans="2:11">
      <c r="B85" s="76" t="s">
        <v>2319</v>
      </c>
      <c r="C85" s="73" t="s">
        <v>2320</v>
      </c>
      <c r="D85" s="86" t="s">
        <v>706</v>
      </c>
      <c r="E85" s="86" t="s">
        <v>162</v>
      </c>
      <c r="F85" s="96">
        <v>43965</v>
      </c>
      <c r="G85" s="83">
        <v>2681021.0663999999</v>
      </c>
      <c r="H85" s="85">
        <v>1.6247</v>
      </c>
      <c r="I85" s="83">
        <v>43.559753289</v>
      </c>
      <c r="J85" s="84">
        <f t="shared" si="1"/>
        <v>1.6906665141739104E-2</v>
      </c>
      <c r="K85" s="84">
        <f>I85/'סכום נכסי הקרן'!$C$42</f>
        <v>2.6880788689979008E-5</v>
      </c>
    </row>
    <row r="86" spans="2:11">
      <c r="B86" s="76" t="s">
        <v>2321</v>
      </c>
      <c r="C86" s="73" t="s">
        <v>2322</v>
      </c>
      <c r="D86" s="86" t="s">
        <v>706</v>
      </c>
      <c r="E86" s="86" t="s">
        <v>162</v>
      </c>
      <c r="F86" s="96">
        <v>43970</v>
      </c>
      <c r="G86" s="83">
        <v>1283123.52636</v>
      </c>
      <c r="H86" s="85">
        <v>1.6257999999999999</v>
      </c>
      <c r="I86" s="83">
        <v>20.860942255999998</v>
      </c>
      <c r="J86" s="84">
        <f t="shared" si="1"/>
        <v>8.096670404063349E-3</v>
      </c>
      <c r="K86" s="84">
        <f>I86/'סכום נכסי הקרן'!$C$42</f>
        <v>1.2873318563973512E-5</v>
      </c>
    </row>
    <row r="87" spans="2:11">
      <c r="B87" s="76" t="s">
        <v>2323</v>
      </c>
      <c r="C87" s="73" t="s">
        <v>2324</v>
      </c>
      <c r="D87" s="86" t="s">
        <v>706</v>
      </c>
      <c r="E87" s="86" t="s">
        <v>162</v>
      </c>
      <c r="F87" s="96">
        <v>43969</v>
      </c>
      <c r="G87" s="83">
        <v>873931.81629600003</v>
      </c>
      <c r="H87" s="85">
        <v>1.8019000000000001</v>
      </c>
      <c r="I87" s="83">
        <v>15.747642362000002</v>
      </c>
      <c r="J87" s="84">
        <f t="shared" si="1"/>
        <v>6.112066668968766E-3</v>
      </c>
      <c r="K87" s="84">
        <f>I87/'סכום נכסי הקרן'!$C$42</f>
        <v>9.7178935768945415E-6</v>
      </c>
    </row>
    <row r="88" spans="2:11">
      <c r="B88" s="76" t="s">
        <v>2325</v>
      </c>
      <c r="C88" s="73" t="s">
        <v>2259</v>
      </c>
      <c r="D88" s="86" t="s">
        <v>706</v>
      </c>
      <c r="E88" s="86" t="s">
        <v>162</v>
      </c>
      <c r="F88" s="96">
        <v>43969</v>
      </c>
      <c r="G88" s="83">
        <v>903426.96299999999</v>
      </c>
      <c r="H88" s="85">
        <v>1.8994</v>
      </c>
      <c r="I88" s="83">
        <v>17.159679397000001</v>
      </c>
      <c r="J88" s="84">
        <f t="shared" si="1"/>
        <v>6.6601147068006891E-3</v>
      </c>
      <c r="K88" s="84">
        <f>I88/'סכום נכסי הקרן'!$C$42</f>
        <v>1.0589263736143E-5</v>
      </c>
    </row>
    <row r="89" spans="2:11">
      <c r="B89" s="76" t="s">
        <v>2326</v>
      </c>
      <c r="C89" s="73" t="s">
        <v>2327</v>
      </c>
      <c r="D89" s="86" t="s">
        <v>706</v>
      </c>
      <c r="E89" s="86" t="s">
        <v>162</v>
      </c>
      <c r="F89" s="96">
        <v>43942</v>
      </c>
      <c r="G89" s="83">
        <v>1210707.094176</v>
      </c>
      <c r="H89" s="85">
        <v>1.9367000000000001</v>
      </c>
      <c r="I89" s="83">
        <v>23.447373131999999</v>
      </c>
      <c r="J89" s="84">
        <f t="shared" si="1"/>
        <v>9.1005310192204484E-3</v>
      </c>
      <c r="K89" s="84">
        <f>I89/'סכום נכסי הקרן'!$C$42</f>
        <v>1.4469408913193885E-5</v>
      </c>
    </row>
    <row r="90" spans="2:11">
      <c r="B90" s="76" t="s">
        <v>2328</v>
      </c>
      <c r="C90" s="73" t="s">
        <v>2268</v>
      </c>
      <c r="D90" s="86" t="s">
        <v>706</v>
      </c>
      <c r="E90" s="86" t="s">
        <v>162</v>
      </c>
      <c r="F90" s="96">
        <v>43965</v>
      </c>
      <c r="G90" s="83">
        <v>1129827.089625</v>
      </c>
      <c r="H90" s="85">
        <v>1.9446000000000001</v>
      </c>
      <c r="I90" s="83">
        <v>21.970503602000001</v>
      </c>
      <c r="J90" s="84">
        <f t="shared" si="1"/>
        <v>8.5273198158398976E-3</v>
      </c>
      <c r="K90" s="84">
        <f>I90/'סכום נכסי הקרן'!$C$42</f>
        <v>1.3558030524633917E-5</v>
      </c>
    </row>
    <row r="91" spans="2:11">
      <c r="B91" s="76" t="s">
        <v>2329</v>
      </c>
      <c r="C91" s="73" t="s">
        <v>2330</v>
      </c>
      <c r="D91" s="86" t="s">
        <v>706</v>
      </c>
      <c r="E91" s="86" t="s">
        <v>162</v>
      </c>
      <c r="F91" s="96">
        <v>43920</v>
      </c>
      <c r="G91" s="83">
        <v>204391.19352999999</v>
      </c>
      <c r="H91" s="85">
        <v>2.2949999999999999</v>
      </c>
      <c r="I91" s="83">
        <v>4.6907772310000002</v>
      </c>
      <c r="J91" s="84">
        <f t="shared" si="1"/>
        <v>1.8206117783279069E-3</v>
      </c>
      <c r="K91" s="84">
        <f>I91/'סכום נכסי הקרן'!$C$42</f>
        <v>2.8946856218792543E-6</v>
      </c>
    </row>
    <row r="92" spans="2:11">
      <c r="B92" s="76" t="s">
        <v>2331</v>
      </c>
      <c r="C92" s="73" t="s">
        <v>2332</v>
      </c>
      <c r="D92" s="86" t="s">
        <v>706</v>
      </c>
      <c r="E92" s="86" t="s">
        <v>162</v>
      </c>
      <c r="F92" s="96">
        <v>43920</v>
      </c>
      <c r="G92" s="83">
        <v>1077341.1399360001</v>
      </c>
      <c r="H92" s="85">
        <v>2.3115999999999999</v>
      </c>
      <c r="I92" s="83">
        <v>24.903399134000001</v>
      </c>
      <c r="J92" s="84">
        <f t="shared" si="1"/>
        <v>9.6656523111193961E-3</v>
      </c>
      <c r="K92" s="84">
        <f>I92/'סכום נכסי הקרן'!$C$42</f>
        <v>1.5367924729553219E-5</v>
      </c>
    </row>
    <row r="93" spans="2:11">
      <c r="B93" s="76" t="s">
        <v>2333</v>
      </c>
      <c r="C93" s="73" t="s">
        <v>2334</v>
      </c>
      <c r="D93" s="86" t="s">
        <v>706</v>
      </c>
      <c r="E93" s="86" t="s">
        <v>162</v>
      </c>
      <c r="F93" s="96">
        <v>43941</v>
      </c>
      <c r="G93" s="83">
        <v>812344.81579200004</v>
      </c>
      <c r="H93" s="85">
        <v>2.5981000000000001</v>
      </c>
      <c r="I93" s="83">
        <v>21.105239294</v>
      </c>
      <c r="J93" s="84">
        <f t="shared" si="1"/>
        <v>8.1914883932558587E-3</v>
      </c>
      <c r="K93" s="84">
        <f>I93/'סכום נכסי הקרן'!$C$42</f>
        <v>1.3024074630301467E-5</v>
      </c>
    </row>
    <row r="94" spans="2:11">
      <c r="B94" s="76" t="s">
        <v>2335</v>
      </c>
      <c r="C94" s="73" t="s">
        <v>2318</v>
      </c>
      <c r="D94" s="86" t="s">
        <v>706</v>
      </c>
      <c r="E94" s="86" t="s">
        <v>162</v>
      </c>
      <c r="F94" s="96">
        <v>43941</v>
      </c>
      <c r="G94" s="83">
        <v>1174453.6937760001</v>
      </c>
      <c r="H94" s="85">
        <v>2.6008</v>
      </c>
      <c r="I94" s="83">
        <v>30.545212913000004</v>
      </c>
      <c r="J94" s="84">
        <f t="shared" si="1"/>
        <v>1.1855385933363988E-2</v>
      </c>
      <c r="K94" s="84">
        <f>I94/'סכום נכסי הקרן'!$C$42</f>
        <v>1.8849496422931203E-5</v>
      </c>
    </row>
    <row r="95" spans="2:11">
      <c r="B95" s="76" t="s">
        <v>2336</v>
      </c>
      <c r="C95" s="73" t="s">
        <v>2337</v>
      </c>
      <c r="D95" s="86" t="s">
        <v>706</v>
      </c>
      <c r="E95" s="86" t="s">
        <v>162</v>
      </c>
      <c r="F95" s="96">
        <v>43941</v>
      </c>
      <c r="G95" s="83">
        <v>1355811.07932</v>
      </c>
      <c r="H95" s="85">
        <v>2.7031999999999998</v>
      </c>
      <c r="I95" s="83">
        <v>36.650277026999994</v>
      </c>
      <c r="J95" s="84">
        <f t="shared" si="1"/>
        <v>1.4224918973632854E-2</v>
      </c>
      <c r="K95" s="84">
        <f>I95/'סכום נכסי הקרן'!$C$42</f>
        <v>2.26169405886136E-5</v>
      </c>
    </row>
    <row r="96" spans="2:11">
      <c r="B96" s="76" t="s">
        <v>2338</v>
      </c>
      <c r="C96" s="73" t="s">
        <v>2339</v>
      </c>
      <c r="D96" s="86" t="s">
        <v>706</v>
      </c>
      <c r="E96" s="86" t="s">
        <v>162</v>
      </c>
      <c r="F96" s="96">
        <v>43915</v>
      </c>
      <c r="G96" s="83">
        <v>1359350.7579000003</v>
      </c>
      <c r="H96" s="85">
        <v>2.9548999999999999</v>
      </c>
      <c r="I96" s="83">
        <v>40.167376111999999</v>
      </c>
      <c r="J96" s="84">
        <f t="shared" si="1"/>
        <v>1.5589995954347251E-2</v>
      </c>
      <c r="K96" s="84">
        <f>I96/'סכום נכסי הקרן'!$C$42</f>
        <v>2.4787347676972344E-5</v>
      </c>
    </row>
    <row r="97" spans="2:11">
      <c r="B97" s="76" t="s">
        <v>2340</v>
      </c>
      <c r="C97" s="73" t="s">
        <v>2341</v>
      </c>
      <c r="D97" s="86" t="s">
        <v>706</v>
      </c>
      <c r="E97" s="86" t="s">
        <v>162</v>
      </c>
      <c r="F97" s="96">
        <v>43916</v>
      </c>
      <c r="G97" s="83">
        <v>1478673.2862</v>
      </c>
      <c r="H97" s="85">
        <v>3.3652000000000002</v>
      </c>
      <c r="I97" s="83">
        <v>49.760471571000004</v>
      </c>
      <c r="J97" s="84">
        <f t="shared" si="1"/>
        <v>1.9313324034789057E-2</v>
      </c>
      <c r="K97" s="84">
        <f>I97/'סכום נכסי הקרן'!$C$42</f>
        <v>3.0707261185327668E-5</v>
      </c>
    </row>
    <row r="98" spans="2:11">
      <c r="B98" s="76" t="s">
        <v>2342</v>
      </c>
      <c r="C98" s="73" t="s">
        <v>2343</v>
      </c>
      <c r="D98" s="86" t="s">
        <v>706</v>
      </c>
      <c r="E98" s="86" t="s">
        <v>162</v>
      </c>
      <c r="F98" s="96">
        <v>43927</v>
      </c>
      <c r="G98" s="83">
        <v>1148462.0287500001</v>
      </c>
      <c r="H98" s="85">
        <v>3.5346000000000002</v>
      </c>
      <c r="I98" s="83">
        <v>40.594103413999996</v>
      </c>
      <c r="J98" s="84">
        <f t="shared" si="1"/>
        <v>1.5755619840090735E-2</v>
      </c>
      <c r="K98" s="84">
        <f>I98/'סכום נכסי הקרן'!$C$42</f>
        <v>2.5050681731166892E-5</v>
      </c>
    </row>
    <row r="99" spans="2:11">
      <c r="B99" s="76" t="s">
        <v>2344</v>
      </c>
      <c r="C99" s="73" t="s">
        <v>2345</v>
      </c>
      <c r="D99" s="86" t="s">
        <v>706</v>
      </c>
      <c r="E99" s="86" t="s">
        <v>162</v>
      </c>
      <c r="F99" s="96">
        <v>43908</v>
      </c>
      <c r="G99" s="83">
        <v>1254581.8559999999</v>
      </c>
      <c r="H99" s="85">
        <v>8.7894000000000005</v>
      </c>
      <c r="I99" s="83">
        <v>110.26972481499999</v>
      </c>
      <c r="J99" s="84">
        <f t="shared" si="1"/>
        <v>4.2798527814199253E-2</v>
      </c>
      <c r="K99" s="84">
        <f>I99/'סכום נכסי הקרן'!$C$42</f>
        <v>6.8047611564473048E-5</v>
      </c>
    </row>
    <row r="100" spans="2:11">
      <c r="B100" s="76" t="s">
        <v>2346</v>
      </c>
      <c r="C100" s="73" t="s">
        <v>2347</v>
      </c>
      <c r="D100" s="86" t="s">
        <v>706</v>
      </c>
      <c r="E100" s="86" t="s">
        <v>162</v>
      </c>
      <c r="F100" s="96">
        <v>43908</v>
      </c>
      <c r="G100" s="83">
        <v>347823.7206</v>
      </c>
      <c r="H100" s="85">
        <v>9.2668999999999997</v>
      </c>
      <c r="I100" s="83">
        <v>32.232478003000004</v>
      </c>
      <c r="J100" s="84">
        <f t="shared" si="1"/>
        <v>1.2510257086850982E-2</v>
      </c>
      <c r="K100" s="84">
        <f>I100/'סכום נכסי הקרן'!$C$42</f>
        <v>1.9890710225207761E-5</v>
      </c>
    </row>
    <row r="101" spans="2:11">
      <c r="B101" s="76" t="s">
        <v>2348</v>
      </c>
      <c r="C101" s="73" t="s">
        <v>2349</v>
      </c>
      <c r="D101" s="86" t="s">
        <v>706</v>
      </c>
      <c r="E101" s="86" t="s">
        <v>162</v>
      </c>
      <c r="F101" s="96">
        <v>44011</v>
      </c>
      <c r="G101" s="83">
        <v>1055357.0716800001</v>
      </c>
      <c r="H101" s="85">
        <v>1.0507</v>
      </c>
      <c r="I101" s="83">
        <v>11.089022767000001</v>
      </c>
      <c r="J101" s="84">
        <f t="shared" si="1"/>
        <v>4.3039360996136198E-3</v>
      </c>
      <c r="K101" s="84">
        <f>I101/'סכום נכסי הקרן'!$C$42</f>
        <v>6.8430524801288745E-6</v>
      </c>
    </row>
    <row r="102" spans="2:11">
      <c r="B102" s="76" t="s">
        <v>2350</v>
      </c>
      <c r="C102" s="73" t="s">
        <v>2351</v>
      </c>
      <c r="D102" s="86" t="s">
        <v>706</v>
      </c>
      <c r="E102" s="86" t="s">
        <v>162</v>
      </c>
      <c r="F102" s="96">
        <v>43889</v>
      </c>
      <c r="G102" s="83">
        <v>1319196.3396000001</v>
      </c>
      <c r="H102" s="85">
        <v>0.80030000000000001</v>
      </c>
      <c r="I102" s="83">
        <v>10.557492985000001</v>
      </c>
      <c r="J102" s="84">
        <f t="shared" si="1"/>
        <v>4.0976356649551696E-3</v>
      </c>
      <c r="K102" s="84">
        <f>I102/'סכום נכסי הקרן'!$C$42</f>
        <v>6.5150446592953093E-6</v>
      </c>
    </row>
    <row r="103" spans="2:11">
      <c r="B103" s="76" t="s">
        <v>2352</v>
      </c>
      <c r="C103" s="73" t="s">
        <v>2353</v>
      </c>
      <c r="D103" s="86" t="s">
        <v>706</v>
      </c>
      <c r="E103" s="86" t="s">
        <v>162</v>
      </c>
      <c r="F103" s="96">
        <v>44004</v>
      </c>
      <c r="G103" s="83">
        <v>2638392.6792000001</v>
      </c>
      <c r="H103" s="85">
        <v>0.7661</v>
      </c>
      <c r="I103" s="83">
        <v>20.212393585999997</v>
      </c>
      <c r="J103" s="84">
        <f t="shared" si="1"/>
        <v>7.8449519170677145E-3</v>
      </c>
      <c r="K103" s="84">
        <f>I103/'סכום נכסי הקרן'!$C$42</f>
        <v>1.2473098212912906E-5</v>
      </c>
    </row>
    <row r="104" spans="2:11">
      <c r="B104" s="76" t="s">
        <v>2354</v>
      </c>
      <c r="C104" s="73" t="s">
        <v>2355</v>
      </c>
      <c r="D104" s="86" t="s">
        <v>706</v>
      </c>
      <c r="E104" s="86" t="s">
        <v>162</v>
      </c>
      <c r="F104" s="96">
        <v>44004</v>
      </c>
      <c r="G104" s="83">
        <v>2110714.1433600001</v>
      </c>
      <c r="H104" s="85">
        <v>0.73719999999999997</v>
      </c>
      <c r="I104" s="83">
        <v>15.561031523</v>
      </c>
      <c r="J104" s="84">
        <f t="shared" si="1"/>
        <v>6.0396381833008102E-3</v>
      </c>
      <c r="K104" s="84">
        <f>I104/'סכום נכסי הקרן'!$C$42</f>
        <v>9.6027357499633792E-6</v>
      </c>
    </row>
    <row r="105" spans="2:11">
      <c r="B105" s="76" t="s">
        <v>2356</v>
      </c>
      <c r="C105" s="73" t="s">
        <v>2357</v>
      </c>
      <c r="D105" s="86" t="s">
        <v>706</v>
      </c>
      <c r="E105" s="86" t="s">
        <v>162</v>
      </c>
      <c r="F105" s="96">
        <v>43999</v>
      </c>
      <c r="G105" s="83">
        <v>2638392.6792000001</v>
      </c>
      <c r="H105" s="85">
        <v>0.4405</v>
      </c>
      <c r="I105" s="83">
        <v>11.622236827999998</v>
      </c>
      <c r="J105" s="84">
        <f t="shared" si="1"/>
        <v>4.510890246446915E-3</v>
      </c>
      <c r="K105" s="84">
        <f>I105/'סכום נכסי הקרן'!$C$42</f>
        <v>7.1720996720441236E-6</v>
      </c>
    </row>
    <row r="106" spans="2:11">
      <c r="B106" s="76" t="s">
        <v>2358</v>
      </c>
      <c r="C106" s="73" t="s">
        <v>2359</v>
      </c>
      <c r="D106" s="86" t="s">
        <v>706</v>
      </c>
      <c r="E106" s="86" t="s">
        <v>162</v>
      </c>
      <c r="F106" s="96">
        <v>43985</v>
      </c>
      <c r="G106" s="83">
        <v>2638392.6792000001</v>
      </c>
      <c r="H106" s="85">
        <v>0.2238</v>
      </c>
      <c r="I106" s="83">
        <v>5.9051755139999997</v>
      </c>
      <c r="J106" s="84">
        <f t="shared" si="1"/>
        <v>2.2919511126709377E-3</v>
      </c>
      <c r="K106" s="84">
        <f>I106/'סכום נכסי הקרן'!$C$42</f>
        <v>3.6440926126447363E-6</v>
      </c>
    </row>
    <row r="107" spans="2:11">
      <c r="B107" s="76" t="s">
        <v>2360</v>
      </c>
      <c r="C107" s="73" t="s">
        <v>2361</v>
      </c>
      <c r="D107" s="86" t="s">
        <v>706</v>
      </c>
      <c r="E107" s="86" t="s">
        <v>162</v>
      </c>
      <c r="F107" s="96">
        <v>43984</v>
      </c>
      <c r="G107" s="83">
        <v>1978794.5093999999</v>
      </c>
      <c r="H107" s="85">
        <v>2.18E-2</v>
      </c>
      <c r="I107" s="83">
        <v>0.43192939299999999</v>
      </c>
      <c r="J107" s="84">
        <f t="shared" si="1"/>
        <v>1.6764295159976727E-4</v>
      </c>
      <c r="K107" s="84">
        <f>I107/'סכום נכסי הקרן'!$C$42</f>
        <v>2.6654427230550651E-7</v>
      </c>
    </row>
    <row r="108" spans="2:11">
      <c r="B108" s="76" t="s">
        <v>2362</v>
      </c>
      <c r="C108" s="73" t="s">
        <v>2363</v>
      </c>
      <c r="D108" s="86" t="s">
        <v>706</v>
      </c>
      <c r="E108" s="86" t="s">
        <v>162</v>
      </c>
      <c r="F108" s="96">
        <v>43997</v>
      </c>
      <c r="G108" s="83">
        <v>1055357.0716800001</v>
      </c>
      <c r="H108" s="85">
        <v>-0.39290000000000003</v>
      </c>
      <c r="I108" s="83">
        <v>-4.1460241509999998</v>
      </c>
      <c r="J108" s="84">
        <f t="shared" si="1"/>
        <v>-1.6091790402362341E-3</v>
      </c>
      <c r="K108" s="84">
        <f>I108/'סכום נכסי הקרן'!$C$42</f>
        <v>-2.5585176841376716E-6</v>
      </c>
    </row>
    <row r="109" spans="2:11">
      <c r="B109" s="76" t="s">
        <v>2364</v>
      </c>
      <c r="C109" s="73" t="s">
        <v>2365</v>
      </c>
      <c r="D109" s="86" t="s">
        <v>706</v>
      </c>
      <c r="E109" s="86" t="s">
        <v>162</v>
      </c>
      <c r="F109" s="96">
        <v>43997</v>
      </c>
      <c r="G109" s="83">
        <v>2638392.6792000001</v>
      </c>
      <c r="H109" s="85">
        <v>-0.38869999999999999</v>
      </c>
      <c r="I109" s="83">
        <v>-10.25516957</v>
      </c>
      <c r="J109" s="84">
        <f t="shared" si="1"/>
        <v>-3.9802961403715264E-3</v>
      </c>
      <c r="K109" s="84">
        <f>I109/'סכום נכסי הקרן'!$C$42</f>
        <v>-6.3284804292196523E-6</v>
      </c>
    </row>
    <row r="110" spans="2:11">
      <c r="B110" s="76" t="s">
        <v>2366</v>
      </c>
      <c r="C110" s="73" t="s">
        <v>2367</v>
      </c>
      <c r="D110" s="86" t="s">
        <v>706</v>
      </c>
      <c r="E110" s="86" t="s">
        <v>162</v>
      </c>
      <c r="F110" s="96">
        <v>43978</v>
      </c>
      <c r="G110" s="83">
        <v>1319196.3396000001</v>
      </c>
      <c r="H110" s="85">
        <v>-0.62170000000000003</v>
      </c>
      <c r="I110" s="83">
        <v>-8.2014587150000011</v>
      </c>
      <c r="J110" s="84">
        <f t="shared" si="1"/>
        <v>-3.1831979223655997E-3</v>
      </c>
      <c r="K110" s="84">
        <f>I110/'סכום נכסי הקרן'!$C$42</f>
        <v>-5.0611323990940563E-6</v>
      </c>
    </row>
    <row r="111" spans="2:11">
      <c r="B111" s="76" t="s">
        <v>2368</v>
      </c>
      <c r="C111" s="73" t="s">
        <v>2369</v>
      </c>
      <c r="D111" s="86" t="s">
        <v>706</v>
      </c>
      <c r="E111" s="86" t="s">
        <v>162</v>
      </c>
      <c r="F111" s="96">
        <v>43978</v>
      </c>
      <c r="G111" s="83">
        <v>2638392.6792000001</v>
      </c>
      <c r="H111" s="85">
        <v>-0.7702</v>
      </c>
      <c r="I111" s="83">
        <v>-20.321983176</v>
      </c>
      <c r="J111" s="84">
        <f t="shared" si="1"/>
        <v>-7.8874864669963608E-3</v>
      </c>
      <c r="K111" s="84">
        <f>I111/'סכום נכסי הקרן'!$C$42</f>
        <v>-1.2540726112269153E-5</v>
      </c>
    </row>
    <row r="112" spans="2:11">
      <c r="B112" s="76" t="s">
        <v>2370</v>
      </c>
      <c r="C112" s="73" t="s">
        <v>2371</v>
      </c>
      <c r="D112" s="86" t="s">
        <v>706</v>
      </c>
      <c r="E112" s="86" t="s">
        <v>162</v>
      </c>
      <c r="F112" s="96">
        <v>43976</v>
      </c>
      <c r="G112" s="83">
        <v>1846874.8754400001</v>
      </c>
      <c r="H112" s="85">
        <v>-1.3576999999999999</v>
      </c>
      <c r="I112" s="83">
        <v>-25.075631216000001</v>
      </c>
      <c r="J112" s="84">
        <f t="shared" si="1"/>
        <v>-9.7325000298775725E-3</v>
      </c>
      <c r="K112" s="84">
        <f>I112/'סכום נכסי הקרן'!$C$42</f>
        <v>-1.5474209404104995E-5</v>
      </c>
    </row>
    <row r="113" spans="2:11">
      <c r="B113" s="76" t="s">
        <v>2372</v>
      </c>
      <c r="C113" s="73" t="s">
        <v>2373</v>
      </c>
      <c r="D113" s="86" t="s">
        <v>706</v>
      </c>
      <c r="E113" s="86" t="s">
        <v>162</v>
      </c>
      <c r="F113" s="96">
        <v>44012</v>
      </c>
      <c r="G113" s="83">
        <v>715194.19620000001</v>
      </c>
      <c r="H113" s="85">
        <v>5.7799999999999997E-2</v>
      </c>
      <c r="I113" s="83">
        <v>0.41302559700000002</v>
      </c>
      <c r="J113" s="84">
        <f t="shared" si="1"/>
        <v>1.6030590019914663E-4</v>
      </c>
      <c r="K113" s="84">
        <f>I113/'סכום נכסי הקרן'!$C$42</f>
        <v>2.5487871161366505E-7</v>
      </c>
    </row>
    <row r="114" spans="2:11">
      <c r="B114" s="76" t="s">
        <v>2372</v>
      </c>
      <c r="C114" s="73" t="s">
        <v>2374</v>
      </c>
      <c r="D114" s="86" t="s">
        <v>706</v>
      </c>
      <c r="E114" s="86" t="s">
        <v>162</v>
      </c>
      <c r="F114" s="96">
        <v>44012</v>
      </c>
      <c r="G114" s="83">
        <v>946772.52534000005</v>
      </c>
      <c r="H114" s="85">
        <v>2.8899999999999999E-2</v>
      </c>
      <c r="I114" s="83">
        <v>0.27360314699999999</v>
      </c>
      <c r="J114" s="84">
        <f t="shared" si="1"/>
        <v>1.0619244689852586E-4</v>
      </c>
      <c r="K114" s="84">
        <f>I114/'סכום נכסי הקרן'!$C$42</f>
        <v>1.68840909879017E-7</v>
      </c>
    </row>
    <row r="115" spans="2:11">
      <c r="B115" s="76" t="s">
        <v>2372</v>
      </c>
      <c r="C115" s="73" t="s">
        <v>2375</v>
      </c>
      <c r="D115" s="86" t="s">
        <v>706</v>
      </c>
      <c r="E115" s="86" t="s">
        <v>162</v>
      </c>
      <c r="F115" s="96">
        <v>44012</v>
      </c>
      <c r="G115" s="83">
        <v>1104567.9462299999</v>
      </c>
      <c r="H115" s="85">
        <v>0.17319999999999999</v>
      </c>
      <c r="I115" s="83">
        <v>1.9126326509999998</v>
      </c>
      <c r="J115" s="84">
        <f t="shared" si="1"/>
        <v>7.4234212381959271E-4</v>
      </c>
      <c r="K115" s="84">
        <f>I115/'סכום נכסי הקרן'!$C$42</f>
        <v>1.1802884601292848E-6</v>
      </c>
    </row>
    <row r="116" spans="2:11">
      <c r="B116" s="76" t="s">
        <v>2376</v>
      </c>
      <c r="C116" s="73" t="s">
        <v>2377</v>
      </c>
      <c r="D116" s="86" t="s">
        <v>706</v>
      </c>
      <c r="E116" s="86" t="s">
        <v>162</v>
      </c>
      <c r="F116" s="96">
        <v>43788</v>
      </c>
      <c r="G116" s="83">
        <v>3394300</v>
      </c>
      <c r="H116" s="85">
        <v>-1.9967999999999999</v>
      </c>
      <c r="I116" s="83">
        <v>-67.778070000000014</v>
      </c>
      <c r="J116" s="84">
        <f t="shared" si="1"/>
        <v>-2.6306419272873239E-2</v>
      </c>
      <c r="K116" s="84">
        <f>I116/'סכום נכסי הקרן'!$C$42</f>
        <v>-4.1825948035033777E-5</v>
      </c>
    </row>
    <row r="117" spans="2:11">
      <c r="B117" s="76" t="s">
        <v>2378</v>
      </c>
      <c r="C117" s="73" t="s">
        <v>2379</v>
      </c>
      <c r="D117" s="86" t="s">
        <v>706</v>
      </c>
      <c r="E117" s="86" t="s">
        <v>162</v>
      </c>
      <c r="F117" s="96">
        <v>43887</v>
      </c>
      <c r="G117" s="83">
        <v>6119100</v>
      </c>
      <c r="H117" s="85">
        <v>-1.8317000000000001</v>
      </c>
      <c r="I117" s="83">
        <v>-112.08344</v>
      </c>
      <c r="J117" s="84">
        <f t="shared" si="1"/>
        <v>-4.3502477515012315E-2</v>
      </c>
      <c r="K117" s="84">
        <f>I117/'סכום נכסי הקרן'!$C$42</f>
        <v>-6.9166857908875621E-5</v>
      </c>
    </row>
    <row r="118" spans="2:11">
      <c r="B118" s="76" t="s">
        <v>2380</v>
      </c>
      <c r="C118" s="73" t="s">
        <v>2381</v>
      </c>
      <c r="D118" s="86" t="s">
        <v>706</v>
      </c>
      <c r="E118" s="86" t="s">
        <v>162</v>
      </c>
      <c r="F118" s="96">
        <v>43893</v>
      </c>
      <c r="G118" s="83">
        <v>9193770</v>
      </c>
      <c r="H118" s="85">
        <v>-1.5290999999999999</v>
      </c>
      <c r="I118" s="83">
        <v>-140.58008999999998</v>
      </c>
      <c r="J118" s="84">
        <f t="shared" si="1"/>
        <v>-5.4562763279601405E-2</v>
      </c>
      <c r="K118" s="84">
        <f>I118/'סכום נכסי הקרן'!$C$42</f>
        <v>-8.6752183104363552E-5</v>
      </c>
    </row>
    <row r="119" spans="2:11">
      <c r="B119" s="76" t="s">
        <v>2382</v>
      </c>
      <c r="C119" s="73" t="s">
        <v>2383</v>
      </c>
      <c r="D119" s="86" t="s">
        <v>706</v>
      </c>
      <c r="E119" s="86" t="s">
        <v>162</v>
      </c>
      <c r="F119" s="96">
        <v>43801</v>
      </c>
      <c r="G119" s="83">
        <v>1703250</v>
      </c>
      <c r="H119" s="85">
        <v>-1.6520999999999999</v>
      </c>
      <c r="I119" s="83">
        <v>-28.139470000000003</v>
      </c>
      <c r="J119" s="84">
        <f t="shared" si="1"/>
        <v>-1.0921654982746458E-2</v>
      </c>
      <c r="K119" s="84">
        <f>I119/'סכום נכסי הקרן'!$C$42</f>
        <v>-1.736490888503305E-5</v>
      </c>
    </row>
    <row r="120" spans="2:11">
      <c r="B120" s="76" t="s">
        <v>2384</v>
      </c>
      <c r="C120" s="73" t="s">
        <v>2385</v>
      </c>
      <c r="D120" s="86" t="s">
        <v>706</v>
      </c>
      <c r="E120" s="86" t="s">
        <v>162</v>
      </c>
      <c r="F120" s="96">
        <v>43895</v>
      </c>
      <c r="G120" s="83">
        <v>3408000</v>
      </c>
      <c r="H120" s="85">
        <v>-1.3903000000000001</v>
      </c>
      <c r="I120" s="83">
        <v>-47.38008</v>
      </c>
      <c r="J120" s="84">
        <f t="shared" si="1"/>
        <v>-1.8389432594676652E-2</v>
      </c>
      <c r="K120" s="84">
        <f>I120/'סכום נכסי הקרן'!$C$42</f>
        <v>-2.9238317998369428E-5</v>
      </c>
    </row>
    <row r="121" spans="2:11">
      <c r="B121" s="76" t="s">
        <v>2386</v>
      </c>
      <c r="C121" s="73" t="s">
        <v>2387</v>
      </c>
      <c r="D121" s="86" t="s">
        <v>706</v>
      </c>
      <c r="E121" s="86" t="s">
        <v>162</v>
      </c>
      <c r="F121" s="96">
        <v>43676</v>
      </c>
      <c r="G121" s="83">
        <v>5795910.4000000004</v>
      </c>
      <c r="H121" s="85">
        <v>-1.3280000000000001</v>
      </c>
      <c r="I121" s="83">
        <v>-76.966830000000002</v>
      </c>
      <c r="J121" s="84">
        <f t="shared" si="1"/>
        <v>-2.9872814320088457E-2</v>
      </c>
      <c r="K121" s="84">
        <f>I121/'סכום נכסי הקרן'!$C$42</f>
        <v>-4.7496345528889782E-5</v>
      </c>
    </row>
    <row r="122" spans="2:11">
      <c r="B122" s="76" t="s">
        <v>2388</v>
      </c>
      <c r="C122" s="73" t="s">
        <v>2389</v>
      </c>
      <c r="D122" s="86" t="s">
        <v>706</v>
      </c>
      <c r="E122" s="86" t="s">
        <v>162</v>
      </c>
      <c r="F122" s="96">
        <v>44005</v>
      </c>
      <c r="G122" s="83">
        <v>6170491.7999999998</v>
      </c>
      <c r="H122" s="85">
        <v>-1.0774999999999999</v>
      </c>
      <c r="I122" s="83">
        <v>-66.487449999999995</v>
      </c>
      <c r="J122" s="84">
        <f t="shared" si="1"/>
        <v>-2.5805496321807266E-2</v>
      </c>
      <c r="K122" s="84">
        <f>I122/'סכום נכסי הקרן'!$C$42</f>
        <v>-4.1029504509082449E-5</v>
      </c>
    </row>
    <row r="123" spans="2:11">
      <c r="B123" s="76" t="s">
        <v>2390</v>
      </c>
      <c r="C123" s="73" t="s">
        <v>2391</v>
      </c>
      <c r="D123" s="86" t="s">
        <v>706</v>
      </c>
      <c r="E123" s="86" t="s">
        <v>162</v>
      </c>
      <c r="F123" s="96">
        <v>43675</v>
      </c>
      <c r="G123" s="83">
        <v>1544715</v>
      </c>
      <c r="H123" s="85">
        <v>-0.8649</v>
      </c>
      <c r="I123" s="83">
        <v>-13.359690000000001</v>
      </c>
      <c r="J123" s="84">
        <f t="shared" si="1"/>
        <v>-5.1852406906188362E-3</v>
      </c>
      <c r="K123" s="84">
        <f>I123/'סכום נכסי הקרן'!$C$42</f>
        <v>-8.244284614539191E-6</v>
      </c>
    </row>
    <row r="124" spans="2:11">
      <c r="B124" s="76" t="s">
        <v>2392</v>
      </c>
      <c r="C124" s="73" t="s">
        <v>2393</v>
      </c>
      <c r="D124" s="86" t="s">
        <v>706</v>
      </c>
      <c r="E124" s="86" t="s">
        <v>162</v>
      </c>
      <c r="F124" s="96">
        <v>44007</v>
      </c>
      <c r="G124" s="83">
        <v>8596250</v>
      </c>
      <c r="H124" s="85">
        <v>-0.7984</v>
      </c>
      <c r="I124" s="83">
        <v>-68.634869999999992</v>
      </c>
      <c r="J124" s="84">
        <f t="shared" si="1"/>
        <v>-2.6638965478939555E-2</v>
      </c>
      <c r="K124" s="84">
        <f>I124/'סכום נכסי הקרן'!$C$42</f>
        <v>-4.2354680592281515E-5</v>
      </c>
    </row>
    <row r="125" spans="2:11">
      <c r="B125" s="76" t="s">
        <v>2394</v>
      </c>
      <c r="C125" s="73" t="s">
        <v>2395</v>
      </c>
      <c r="D125" s="86" t="s">
        <v>706</v>
      </c>
      <c r="E125" s="86" t="s">
        <v>162</v>
      </c>
      <c r="F125" s="96">
        <v>43993</v>
      </c>
      <c r="G125" s="83">
        <v>11870760</v>
      </c>
      <c r="H125" s="85">
        <v>-0.71589999999999998</v>
      </c>
      <c r="I125" s="83">
        <v>-84.980770000000007</v>
      </c>
      <c r="J125" s="84">
        <f t="shared" si="1"/>
        <v>-3.2983231386665451E-2</v>
      </c>
      <c r="K125" s="84">
        <f>I125/'סכום נכסי הקרן'!$C$42</f>
        <v>-5.2441759849419687E-5</v>
      </c>
    </row>
    <row r="126" spans="2:11">
      <c r="B126" s="76" t="s">
        <v>2396</v>
      </c>
      <c r="C126" s="73" t="s">
        <v>2397</v>
      </c>
      <c r="D126" s="86" t="s">
        <v>706</v>
      </c>
      <c r="E126" s="86" t="s">
        <v>162</v>
      </c>
      <c r="F126" s="96">
        <v>44000</v>
      </c>
      <c r="G126" s="83">
        <v>12049100</v>
      </c>
      <c r="H126" s="85">
        <v>-0.62880000000000003</v>
      </c>
      <c r="I126" s="83">
        <v>-75.75873</v>
      </c>
      <c r="J126" s="84">
        <f t="shared" si="1"/>
        <v>-2.9403919512025051E-2</v>
      </c>
      <c r="K126" s="84">
        <f>I126/'סכום נכסי הקרן'!$C$42</f>
        <v>-4.6750825217952563E-5</v>
      </c>
    </row>
    <row r="127" spans="2:11">
      <c r="B127" s="76" t="s">
        <v>2398</v>
      </c>
      <c r="C127" s="73" t="s">
        <v>2399</v>
      </c>
      <c r="D127" s="86" t="s">
        <v>706</v>
      </c>
      <c r="E127" s="86" t="s">
        <v>162</v>
      </c>
      <c r="F127" s="96">
        <v>43999</v>
      </c>
      <c r="G127" s="83">
        <v>1379040</v>
      </c>
      <c r="H127" s="85">
        <v>-0.50439999999999996</v>
      </c>
      <c r="I127" s="83">
        <v>-6.9564700000000004</v>
      </c>
      <c r="J127" s="84">
        <f t="shared" si="1"/>
        <v>-2.6999856513937985E-3</v>
      </c>
      <c r="K127" s="84">
        <f>I127/'סכום נכסי הקרן'!$C$42</f>
        <v>-4.2928480071396452E-6</v>
      </c>
    </row>
    <row r="128" spans="2:11">
      <c r="B128" s="76" t="s">
        <v>2400</v>
      </c>
      <c r="C128" s="73" t="s">
        <v>2401</v>
      </c>
      <c r="D128" s="86" t="s">
        <v>706</v>
      </c>
      <c r="E128" s="86" t="s">
        <v>162</v>
      </c>
      <c r="F128" s="96">
        <v>43661</v>
      </c>
      <c r="G128" s="83">
        <v>1380200</v>
      </c>
      <c r="H128" s="85">
        <v>-0.37190000000000001</v>
      </c>
      <c r="I128" s="83">
        <v>-5.1325399999999997</v>
      </c>
      <c r="J128" s="84">
        <f t="shared" si="1"/>
        <v>-1.9920713170911001E-3</v>
      </c>
      <c r="K128" s="84">
        <f>I128/'סכום נכסי הקרן'!$C$42</f>
        <v>-3.1672980851731575E-6</v>
      </c>
    </row>
    <row r="129" spans="2:11">
      <c r="B129" s="76" t="s">
        <v>2402</v>
      </c>
      <c r="C129" s="73" t="s">
        <v>2403</v>
      </c>
      <c r="D129" s="86" t="s">
        <v>706</v>
      </c>
      <c r="E129" s="86" t="s">
        <v>162</v>
      </c>
      <c r="F129" s="96">
        <v>43990</v>
      </c>
      <c r="G129" s="83">
        <v>1381680</v>
      </c>
      <c r="H129" s="85">
        <v>-0.32850000000000001</v>
      </c>
      <c r="I129" s="83">
        <v>-4.5384599999999997</v>
      </c>
      <c r="J129" s="84">
        <f t="shared" si="1"/>
        <v>-1.7614935275254114E-3</v>
      </c>
      <c r="K129" s="84">
        <f>I129/'סכום נכסי הקרן'!$C$42</f>
        <v>-2.8006904315670151E-6</v>
      </c>
    </row>
    <row r="130" spans="2:11">
      <c r="B130" s="76" t="s">
        <v>2404</v>
      </c>
      <c r="C130" s="73" t="s">
        <v>2405</v>
      </c>
      <c r="D130" s="86" t="s">
        <v>706</v>
      </c>
      <c r="E130" s="86" t="s">
        <v>162</v>
      </c>
      <c r="F130" s="96">
        <v>43664</v>
      </c>
      <c r="G130" s="83">
        <v>8990800</v>
      </c>
      <c r="H130" s="85">
        <v>-0.19470000000000001</v>
      </c>
      <c r="I130" s="83">
        <v>-17.505779999999998</v>
      </c>
      <c r="J130" s="84">
        <f t="shared" si="1"/>
        <v>-6.7944452885524594E-3</v>
      </c>
      <c r="K130" s="84">
        <f>I130/'סכום נכסי הקרן'!$C$42</f>
        <v>-1.0802842934192925E-5</v>
      </c>
    </row>
    <row r="131" spans="2:11">
      <c r="B131" s="76" t="s">
        <v>2406</v>
      </c>
      <c r="C131" s="73" t="s">
        <v>2407</v>
      </c>
      <c r="D131" s="86" t="s">
        <v>706</v>
      </c>
      <c r="E131" s="86" t="s">
        <v>162</v>
      </c>
      <c r="F131" s="96">
        <v>43998</v>
      </c>
      <c r="G131" s="83">
        <v>16985850</v>
      </c>
      <c r="H131" s="85">
        <v>1.47E-2</v>
      </c>
      <c r="I131" s="83">
        <v>2.4895800000000001</v>
      </c>
      <c r="J131" s="84">
        <f t="shared" si="1"/>
        <v>9.6627028909734012E-4</v>
      </c>
      <c r="K131" s="84">
        <f>I131/'סכום נכסי הקרן'!$C$42</f>
        <v>1.5363235292633647E-6</v>
      </c>
    </row>
    <row r="132" spans="2:11">
      <c r="B132" s="76" t="s">
        <v>2408</v>
      </c>
      <c r="C132" s="73" t="s">
        <v>2409</v>
      </c>
      <c r="D132" s="86" t="s">
        <v>706</v>
      </c>
      <c r="E132" s="86" t="s">
        <v>162</v>
      </c>
      <c r="F132" s="96">
        <v>43717</v>
      </c>
      <c r="G132" s="83">
        <v>2080320</v>
      </c>
      <c r="H132" s="85">
        <v>3.4799999999999998E-2</v>
      </c>
      <c r="I132" s="83">
        <v>0.72304000000000002</v>
      </c>
      <c r="J132" s="84">
        <f t="shared" si="1"/>
        <v>2.8063049583823004E-4</v>
      </c>
      <c r="K132" s="84">
        <f>I132/'סכום נכסי הקרן'!$C$42</f>
        <v>4.4618906184922082E-7</v>
      </c>
    </row>
    <row r="133" spans="2:11">
      <c r="B133" s="76" t="s">
        <v>2410</v>
      </c>
      <c r="C133" s="73" t="s">
        <v>2411</v>
      </c>
      <c r="D133" s="86" t="s">
        <v>706</v>
      </c>
      <c r="E133" s="86" t="s">
        <v>162</v>
      </c>
      <c r="F133" s="96">
        <v>43724</v>
      </c>
      <c r="G133" s="83">
        <v>4334125</v>
      </c>
      <c r="H133" s="85">
        <v>3.8600000000000002E-2</v>
      </c>
      <c r="I133" s="83">
        <v>1.67242</v>
      </c>
      <c r="J133" s="84">
        <f t="shared" si="1"/>
        <v>6.4910939069729573E-4</v>
      </c>
      <c r="K133" s="84">
        <f>I133/'סכום נכסי הקרן'!$C$42</f>
        <v>1.0320528751077035E-6</v>
      </c>
    </row>
    <row r="134" spans="2:11">
      <c r="B134" s="76" t="s">
        <v>2412</v>
      </c>
      <c r="C134" s="73" t="s">
        <v>2413</v>
      </c>
      <c r="D134" s="86" t="s">
        <v>706</v>
      </c>
      <c r="E134" s="86" t="s">
        <v>162</v>
      </c>
      <c r="F134" s="96">
        <v>43997</v>
      </c>
      <c r="G134" s="83">
        <v>3482240</v>
      </c>
      <c r="H134" s="85">
        <v>0.49430000000000002</v>
      </c>
      <c r="I134" s="83">
        <v>17.213709999999999</v>
      </c>
      <c r="J134" s="84">
        <f t="shared" ref="J134:J149" si="2">I134/$I$11</f>
        <v>6.6810853791152616E-3</v>
      </c>
      <c r="K134" s="84">
        <f>I134/'סכום נכסי הקרן'!$C$42</f>
        <v>1.0622606101798726E-5</v>
      </c>
    </row>
    <row r="135" spans="2:11">
      <c r="B135" s="76" t="s">
        <v>2414</v>
      </c>
      <c r="C135" s="73" t="s">
        <v>2415</v>
      </c>
      <c r="D135" s="86" t="s">
        <v>706</v>
      </c>
      <c r="E135" s="86" t="s">
        <v>162</v>
      </c>
      <c r="F135" s="96">
        <v>43997</v>
      </c>
      <c r="G135" s="83">
        <v>13342571</v>
      </c>
      <c r="H135" s="85">
        <v>0.53600000000000003</v>
      </c>
      <c r="I135" s="83">
        <v>71.519530000000003</v>
      </c>
      <c r="J135" s="84">
        <f t="shared" si="2"/>
        <v>2.7758576518611928E-2</v>
      </c>
      <c r="K135" s="84">
        <f>I135/'סכום נכסי הקרן'!$C$42</f>
        <v>4.4134808578498016E-5</v>
      </c>
    </row>
    <row r="136" spans="2:11">
      <c r="B136" s="76" t="s">
        <v>2416</v>
      </c>
      <c r="C136" s="73" t="s">
        <v>2417</v>
      </c>
      <c r="D136" s="86" t="s">
        <v>706</v>
      </c>
      <c r="E136" s="86" t="s">
        <v>162</v>
      </c>
      <c r="F136" s="96">
        <v>43643</v>
      </c>
      <c r="G136" s="83">
        <v>3039084</v>
      </c>
      <c r="H136" s="85">
        <v>0.8548</v>
      </c>
      <c r="I136" s="83">
        <v>25.978330000000003</v>
      </c>
      <c r="J136" s="84">
        <f t="shared" si="2"/>
        <v>1.0082860739307876E-2</v>
      </c>
      <c r="K136" s="84">
        <f>I136/'סכום נכסי הקרן'!$C$42</f>
        <v>1.6031266169381321E-5</v>
      </c>
    </row>
    <row r="137" spans="2:11">
      <c r="B137" s="76" t="s">
        <v>2418</v>
      </c>
      <c r="C137" s="73" t="s">
        <v>2419</v>
      </c>
      <c r="D137" s="86" t="s">
        <v>706</v>
      </c>
      <c r="E137" s="86" t="s">
        <v>162</v>
      </c>
      <c r="F137" s="96">
        <v>43983</v>
      </c>
      <c r="G137" s="83">
        <v>3897782.4</v>
      </c>
      <c r="H137" s="85">
        <v>1.1273</v>
      </c>
      <c r="I137" s="83">
        <v>43.938010000000006</v>
      </c>
      <c r="J137" s="84">
        <f t="shared" si="2"/>
        <v>1.7053476339407379E-2</v>
      </c>
      <c r="K137" s="84">
        <f>I137/'סכום נכסי הקרן'!$C$42</f>
        <v>2.7114211470211447E-5</v>
      </c>
    </row>
    <row r="138" spans="2:11">
      <c r="B138" s="76" t="s">
        <v>2420</v>
      </c>
      <c r="C138" s="73" t="s">
        <v>2421</v>
      </c>
      <c r="D138" s="86" t="s">
        <v>706</v>
      </c>
      <c r="E138" s="86" t="s">
        <v>162</v>
      </c>
      <c r="F138" s="96">
        <v>43642</v>
      </c>
      <c r="G138" s="83">
        <v>3507200</v>
      </c>
      <c r="H138" s="85">
        <v>1.2504999999999999</v>
      </c>
      <c r="I138" s="83">
        <v>43.85736</v>
      </c>
      <c r="J138" s="84">
        <f t="shared" si="2"/>
        <v>1.7022173991695835E-2</v>
      </c>
      <c r="K138" s="84">
        <f>I138/'סכום נכסי הקרן'!$C$42</f>
        <v>2.7064442234984984E-5</v>
      </c>
    </row>
    <row r="139" spans="2:11">
      <c r="B139" s="76" t="s">
        <v>2422</v>
      </c>
      <c r="C139" s="73" t="s">
        <v>2423</v>
      </c>
      <c r="D139" s="86" t="s">
        <v>706</v>
      </c>
      <c r="E139" s="86" t="s">
        <v>162</v>
      </c>
      <c r="F139" s="96">
        <v>43963</v>
      </c>
      <c r="G139" s="83">
        <v>13333820</v>
      </c>
      <c r="H139" s="85">
        <v>1.2274</v>
      </c>
      <c r="I139" s="83">
        <v>163.66532000000001</v>
      </c>
      <c r="J139" s="84">
        <f t="shared" si="2"/>
        <v>6.3522737197281742E-2</v>
      </c>
      <c r="K139" s="84">
        <f>I139/'סכום נכסי הקרן'!$C$42</f>
        <v>1.0099811295094673E-4</v>
      </c>
    </row>
    <row r="140" spans="2:11">
      <c r="B140" s="76" t="s">
        <v>2424</v>
      </c>
      <c r="C140" s="73" t="s">
        <v>2425</v>
      </c>
      <c r="D140" s="86" t="s">
        <v>706</v>
      </c>
      <c r="E140" s="86" t="s">
        <v>162</v>
      </c>
      <c r="F140" s="96">
        <v>43977</v>
      </c>
      <c r="G140" s="83">
        <v>3231960</v>
      </c>
      <c r="H140" s="85">
        <v>1.3391</v>
      </c>
      <c r="I140" s="83">
        <v>43.279629999999997</v>
      </c>
      <c r="J140" s="84">
        <f t="shared" si="2"/>
        <v>1.6797942059353751E-2</v>
      </c>
      <c r="K140" s="84">
        <f>I140/'סכום נכסי הקרן'!$C$42</f>
        <v>2.6707924190752092E-5</v>
      </c>
    </row>
    <row r="141" spans="2:11">
      <c r="B141" s="76" t="s">
        <v>2426</v>
      </c>
      <c r="C141" s="73" t="s">
        <v>2427</v>
      </c>
      <c r="D141" s="86" t="s">
        <v>706</v>
      </c>
      <c r="E141" s="86" t="s">
        <v>162</v>
      </c>
      <c r="F141" s="96">
        <v>43970</v>
      </c>
      <c r="G141" s="83">
        <v>3519600</v>
      </c>
      <c r="H141" s="85">
        <v>1.5307999999999999</v>
      </c>
      <c r="I141" s="83">
        <v>53.877009999999999</v>
      </c>
      <c r="J141" s="84">
        <f t="shared" si="2"/>
        <v>2.0911058904875632E-2</v>
      </c>
      <c r="K141" s="84">
        <f>I141/'סכום נכסי הקרן'!$C$42</f>
        <v>3.3247583186464217E-5</v>
      </c>
    </row>
    <row r="142" spans="2:11">
      <c r="B142" s="76" t="s">
        <v>2428</v>
      </c>
      <c r="C142" s="73" t="s">
        <v>2429</v>
      </c>
      <c r="D142" s="86" t="s">
        <v>706</v>
      </c>
      <c r="E142" s="86" t="s">
        <v>162</v>
      </c>
      <c r="F142" s="96">
        <v>43943</v>
      </c>
      <c r="G142" s="83">
        <v>6341760</v>
      </c>
      <c r="H142" s="85">
        <v>1.6269</v>
      </c>
      <c r="I142" s="83">
        <v>103.17183</v>
      </c>
      <c r="J142" s="84">
        <f t="shared" si="2"/>
        <v>4.0043651539939114E-2</v>
      </c>
      <c r="K142" s="84">
        <f>I142/'סכום נכסי הקרן'!$C$42</f>
        <v>6.3667490093172302E-5</v>
      </c>
    </row>
    <row r="143" spans="2:11">
      <c r="B143" s="76" t="s">
        <v>2430</v>
      </c>
      <c r="C143" s="73" t="s">
        <v>2431</v>
      </c>
      <c r="D143" s="86" t="s">
        <v>706</v>
      </c>
      <c r="E143" s="86" t="s">
        <v>162</v>
      </c>
      <c r="F143" s="96">
        <v>43969</v>
      </c>
      <c r="G143" s="83">
        <v>3534300</v>
      </c>
      <c r="H143" s="85">
        <v>1.9380999999999999</v>
      </c>
      <c r="I143" s="83">
        <v>68.496960000000001</v>
      </c>
      <c r="J143" s="84">
        <f t="shared" si="2"/>
        <v>2.6585439046541561E-2</v>
      </c>
      <c r="K143" s="84">
        <f>I143/'סכום נכסי הקרן'!$C$42</f>
        <v>4.2269576125696512E-5</v>
      </c>
    </row>
    <row r="144" spans="2:11">
      <c r="B144" s="76" t="s">
        <v>2432</v>
      </c>
      <c r="C144" s="73" t="s">
        <v>2433</v>
      </c>
      <c r="D144" s="86" t="s">
        <v>706</v>
      </c>
      <c r="E144" s="86" t="s">
        <v>162</v>
      </c>
      <c r="F144" s="96">
        <v>43916</v>
      </c>
      <c r="G144" s="83">
        <v>3920620</v>
      </c>
      <c r="H144" s="85">
        <v>2.8567</v>
      </c>
      <c r="I144" s="83">
        <v>111.99852</v>
      </c>
      <c r="J144" s="84">
        <f t="shared" si="2"/>
        <v>4.3469517870031983E-2</v>
      </c>
      <c r="K144" s="84">
        <f>I144/'סכום נכסי הקרן'!$C$42</f>
        <v>6.9114453650283791E-5</v>
      </c>
    </row>
    <row r="145" spans="2:11">
      <c r="B145" s="76" t="s">
        <v>2434</v>
      </c>
      <c r="C145" s="73" t="s">
        <v>2435</v>
      </c>
      <c r="D145" s="86" t="s">
        <v>706</v>
      </c>
      <c r="E145" s="86" t="s">
        <v>162</v>
      </c>
      <c r="F145" s="96">
        <v>43914</v>
      </c>
      <c r="G145" s="83">
        <v>3598500</v>
      </c>
      <c r="H145" s="85">
        <v>3.6831999999999998</v>
      </c>
      <c r="I145" s="83">
        <v>132.53966</v>
      </c>
      <c r="J145" s="84">
        <f t="shared" si="2"/>
        <v>5.1442064759944707E-2</v>
      </c>
      <c r="K145" s="84">
        <f>I145/'סכום נכסי הקרן'!$C$42</f>
        <v>8.179042176534452E-5</v>
      </c>
    </row>
    <row r="146" spans="2:11">
      <c r="B146" s="76" t="s">
        <v>2436</v>
      </c>
      <c r="C146" s="73" t="s">
        <v>2437</v>
      </c>
      <c r="D146" s="86" t="s">
        <v>706</v>
      </c>
      <c r="E146" s="86" t="s">
        <v>162</v>
      </c>
      <c r="F146" s="96">
        <v>43909</v>
      </c>
      <c r="G146" s="83">
        <v>3656500</v>
      </c>
      <c r="H146" s="85">
        <v>5.2122999999999999</v>
      </c>
      <c r="I146" s="83">
        <v>190.58816000000002</v>
      </c>
      <c r="J146" s="84">
        <f t="shared" si="2"/>
        <v>7.3972186658685449E-2</v>
      </c>
      <c r="K146" s="84">
        <f>I146/'סכום נכסי הקרן'!$C$42</f>
        <v>1.1761223764932673E-4</v>
      </c>
    </row>
    <row r="147" spans="2:11">
      <c r="B147" s="76" t="s">
        <v>2438</v>
      </c>
      <c r="C147" s="73" t="s">
        <v>2439</v>
      </c>
      <c r="D147" s="86" t="s">
        <v>706</v>
      </c>
      <c r="E147" s="86" t="s">
        <v>162</v>
      </c>
      <c r="F147" s="96">
        <v>43909</v>
      </c>
      <c r="G147" s="83">
        <v>2232000</v>
      </c>
      <c r="H147" s="85">
        <v>6.8289</v>
      </c>
      <c r="I147" s="83">
        <v>152.42089000000001</v>
      </c>
      <c r="J147" s="84">
        <f t="shared" si="2"/>
        <v>5.9158483537292986E-2</v>
      </c>
      <c r="K147" s="84">
        <f>I147/'סכום נכסי הקרן'!$C$42</f>
        <v>9.4059158435665102E-5</v>
      </c>
    </row>
    <row r="148" spans="2:11">
      <c r="B148" s="76" t="s">
        <v>2440</v>
      </c>
      <c r="C148" s="73" t="s">
        <v>2441</v>
      </c>
      <c r="D148" s="86" t="s">
        <v>706</v>
      </c>
      <c r="E148" s="86" t="s">
        <v>162</v>
      </c>
      <c r="F148" s="96">
        <v>43908</v>
      </c>
      <c r="G148" s="83">
        <v>755820</v>
      </c>
      <c r="H148" s="85">
        <v>8.3794000000000004</v>
      </c>
      <c r="I148" s="83">
        <v>63.332920000000001</v>
      </c>
      <c r="J148" s="84">
        <f t="shared" si="2"/>
        <v>2.4581141765992139E-2</v>
      </c>
      <c r="K148" s="84">
        <f>I148/'סכום נכסי הקרן'!$C$42</f>
        <v>3.9082839343565716E-5</v>
      </c>
    </row>
    <row r="149" spans="2:11">
      <c r="B149" s="76" t="s">
        <v>2442</v>
      </c>
      <c r="C149" s="73" t="s">
        <v>2443</v>
      </c>
      <c r="D149" s="86" t="s">
        <v>706</v>
      </c>
      <c r="E149" s="86" t="s">
        <v>162</v>
      </c>
      <c r="F149" s="96">
        <v>44012</v>
      </c>
      <c r="G149" s="83">
        <v>2079600</v>
      </c>
      <c r="H149" s="85">
        <v>4.19E-2</v>
      </c>
      <c r="I149" s="83">
        <v>0.87097000000000002</v>
      </c>
      <c r="J149" s="84">
        <f t="shared" si="2"/>
        <v>3.380459489934488E-4</v>
      </c>
      <c r="K149" s="84">
        <f>I149/'סכום נכסי הקרן'!$C$42</f>
        <v>5.3747688537123235E-7</v>
      </c>
    </row>
    <row r="150" spans="2:11">
      <c r="B150" s="72"/>
      <c r="C150" s="73"/>
      <c r="D150" s="73"/>
      <c r="E150" s="73"/>
      <c r="F150" s="73"/>
      <c r="G150" s="83"/>
      <c r="H150" s="85"/>
      <c r="I150" s="73"/>
      <c r="J150" s="84"/>
      <c r="K150" s="73"/>
    </row>
    <row r="151" spans="2:11">
      <c r="B151" s="91" t="s">
        <v>229</v>
      </c>
      <c r="C151" s="71"/>
      <c r="D151" s="71"/>
      <c r="E151" s="71"/>
      <c r="F151" s="71"/>
      <c r="G151" s="80"/>
      <c r="H151" s="82"/>
      <c r="I151" s="80">
        <v>-688.35105606100012</v>
      </c>
      <c r="J151" s="81">
        <f t="shared" ref="J151:J205" si="3">I151/$I$11</f>
        <v>-0.26716682088566018</v>
      </c>
      <c r="K151" s="81">
        <f>I151/'סכום נכסי הקרן'!$C$42</f>
        <v>-4.2478246283300794E-4</v>
      </c>
    </row>
    <row r="152" spans="2:11">
      <c r="B152" s="76" t="s">
        <v>2444</v>
      </c>
      <c r="C152" s="73" t="s">
        <v>2345</v>
      </c>
      <c r="D152" s="86" t="s">
        <v>706</v>
      </c>
      <c r="E152" s="86" t="s">
        <v>164</v>
      </c>
      <c r="F152" s="96">
        <v>43920</v>
      </c>
      <c r="G152" s="83">
        <v>29786.240124</v>
      </c>
      <c r="H152" s="85">
        <v>0.6079</v>
      </c>
      <c r="I152" s="83">
        <v>0.18106857600000001</v>
      </c>
      <c r="J152" s="84">
        <f t="shared" si="3"/>
        <v>7.0277390273846868E-5</v>
      </c>
      <c r="K152" s="84">
        <f>I152/'סכום נכסי הקרן'!$C$42</f>
        <v>1.1173768817190522E-7</v>
      </c>
    </row>
    <row r="153" spans="2:11">
      <c r="B153" s="76" t="s">
        <v>2445</v>
      </c>
      <c r="C153" s="73" t="s">
        <v>2446</v>
      </c>
      <c r="D153" s="86" t="s">
        <v>706</v>
      </c>
      <c r="E153" s="86" t="s">
        <v>164</v>
      </c>
      <c r="F153" s="96">
        <v>43899</v>
      </c>
      <c r="G153" s="83">
        <v>549754.55961700005</v>
      </c>
      <c r="H153" s="85">
        <v>-3.0228000000000002</v>
      </c>
      <c r="I153" s="83">
        <v>-16.618177921999997</v>
      </c>
      <c r="J153" s="84">
        <f t="shared" si="3"/>
        <v>-6.4499440005792025E-3</v>
      </c>
      <c r="K153" s="84">
        <f>I153/'סכום נכסי הקרן'!$C$42</f>
        <v>-1.0255102368694143E-5</v>
      </c>
    </row>
    <row r="154" spans="2:11">
      <c r="B154" s="76" t="s">
        <v>2447</v>
      </c>
      <c r="C154" s="73" t="s">
        <v>2448</v>
      </c>
      <c r="D154" s="86" t="s">
        <v>706</v>
      </c>
      <c r="E154" s="86" t="s">
        <v>165</v>
      </c>
      <c r="F154" s="96">
        <v>43943</v>
      </c>
      <c r="G154" s="83">
        <v>1327707.5538369999</v>
      </c>
      <c r="H154" s="85">
        <v>-0.83030000000000004</v>
      </c>
      <c r="I154" s="83">
        <v>-11.02423112</v>
      </c>
      <c r="J154" s="84">
        <f t="shared" si="3"/>
        <v>-4.2787887882286537E-3</v>
      </c>
      <c r="K154" s="84">
        <f>I154/'סכום נכסי הקרן'!$C$42</f>
        <v>-6.8030694581790561E-6</v>
      </c>
    </row>
    <row r="155" spans="2:11">
      <c r="B155" s="76" t="s">
        <v>2449</v>
      </c>
      <c r="C155" s="73" t="s">
        <v>2450</v>
      </c>
      <c r="D155" s="86" t="s">
        <v>706</v>
      </c>
      <c r="E155" s="86" t="s">
        <v>165</v>
      </c>
      <c r="F155" s="96">
        <v>43983</v>
      </c>
      <c r="G155" s="83">
        <v>647662.22138400003</v>
      </c>
      <c r="H155" s="85">
        <v>-1.4549000000000001</v>
      </c>
      <c r="I155" s="83">
        <v>-9.4226998930000008</v>
      </c>
      <c r="J155" s="84">
        <f t="shared" si="3"/>
        <v>-3.6571931609695554E-3</v>
      </c>
      <c r="K155" s="84">
        <f>I155/'סכום נכסי הקרן'!$C$42</f>
        <v>-5.8147621505648701E-6</v>
      </c>
    </row>
    <row r="156" spans="2:11">
      <c r="B156" s="76" t="s">
        <v>2451</v>
      </c>
      <c r="C156" s="73" t="s">
        <v>2237</v>
      </c>
      <c r="D156" s="86" t="s">
        <v>706</v>
      </c>
      <c r="E156" s="86" t="s">
        <v>165</v>
      </c>
      <c r="F156" s="96">
        <v>43985</v>
      </c>
      <c r="G156" s="83">
        <v>271955.04127500003</v>
      </c>
      <c r="H156" s="85">
        <v>-2.4182000000000001</v>
      </c>
      <c r="I156" s="83">
        <v>-6.5764954260000001</v>
      </c>
      <c r="J156" s="84">
        <f t="shared" si="3"/>
        <v>-2.5525077067330049E-3</v>
      </c>
      <c r="K156" s="84">
        <f>I156/'סכום נכסי הקרן'!$C$42</f>
        <v>-4.0583651310890568E-6</v>
      </c>
    </row>
    <row r="157" spans="2:11">
      <c r="B157" s="76" t="s">
        <v>2451</v>
      </c>
      <c r="C157" s="73" t="s">
        <v>2276</v>
      </c>
      <c r="D157" s="86" t="s">
        <v>706</v>
      </c>
      <c r="E157" s="86" t="s">
        <v>165</v>
      </c>
      <c r="F157" s="96">
        <v>43985</v>
      </c>
      <c r="G157" s="83">
        <v>407932.56191300007</v>
      </c>
      <c r="H157" s="85">
        <v>-2.4182000000000001</v>
      </c>
      <c r="I157" s="83">
        <v>-9.8647431399999999</v>
      </c>
      <c r="J157" s="84">
        <f t="shared" si="3"/>
        <v>-3.8287615604876333E-3</v>
      </c>
      <c r="K157" s="84">
        <f>I157/'סכום נכסי הקרן'!$C$42</f>
        <v>-6.0875476972506873E-6</v>
      </c>
    </row>
    <row r="158" spans="2:11">
      <c r="B158" s="76" t="s">
        <v>2452</v>
      </c>
      <c r="C158" s="73" t="s">
        <v>2453</v>
      </c>
      <c r="D158" s="86" t="s">
        <v>706</v>
      </c>
      <c r="E158" s="86" t="s">
        <v>164</v>
      </c>
      <c r="F158" s="96">
        <v>43958</v>
      </c>
      <c r="G158" s="83">
        <v>857459.15199100005</v>
      </c>
      <c r="H158" s="85">
        <v>-3.5047999999999999</v>
      </c>
      <c r="I158" s="83">
        <v>-30.052193901999999</v>
      </c>
      <c r="J158" s="84">
        <f t="shared" si="3"/>
        <v>-1.1664032523435622E-2</v>
      </c>
      <c r="K158" s="84">
        <f>I158/'סכום נכסי הקרן'!$C$42</f>
        <v>-1.854525365629046E-5</v>
      </c>
    </row>
    <row r="159" spans="2:11">
      <c r="B159" s="76" t="s">
        <v>2454</v>
      </c>
      <c r="C159" s="73" t="s">
        <v>2455</v>
      </c>
      <c r="D159" s="86" t="s">
        <v>706</v>
      </c>
      <c r="E159" s="86" t="s">
        <v>164</v>
      </c>
      <c r="F159" s="96">
        <v>43962</v>
      </c>
      <c r="G159" s="83">
        <v>1715076.607543</v>
      </c>
      <c r="H159" s="85">
        <v>-3.4380000000000002</v>
      </c>
      <c r="I159" s="83">
        <v>-58.963915545000006</v>
      </c>
      <c r="J159" s="84">
        <f t="shared" si="3"/>
        <v>-2.2885418311513708E-2</v>
      </c>
      <c r="K159" s="84">
        <f>I159/'סכום נכסי הקרן'!$C$42</f>
        <v>-3.6386720181428748E-5</v>
      </c>
    </row>
    <row r="160" spans="2:11">
      <c r="B160" s="76" t="s">
        <v>2456</v>
      </c>
      <c r="C160" s="73" t="s">
        <v>2457</v>
      </c>
      <c r="D160" s="86" t="s">
        <v>706</v>
      </c>
      <c r="E160" s="86" t="s">
        <v>164</v>
      </c>
      <c r="F160" s="96">
        <v>43948</v>
      </c>
      <c r="G160" s="83">
        <v>505832.54494200001</v>
      </c>
      <c r="H160" s="85">
        <v>-3.1576</v>
      </c>
      <c r="I160" s="83">
        <v>-15.972298281999999</v>
      </c>
      <c r="J160" s="84">
        <f t="shared" si="3"/>
        <v>-6.1992614330517943E-3</v>
      </c>
      <c r="K160" s="84">
        <f>I160/'סכום נכסי הקרן'!$C$42</f>
        <v>-9.8565290800253119E-6</v>
      </c>
    </row>
    <row r="161" spans="2:11">
      <c r="B161" s="76" t="s">
        <v>2458</v>
      </c>
      <c r="C161" s="73" t="s">
        <v>2459</v>
      </c>
      <c r="D161" s="86" t="s">
        <v>706</v>
      </c>
      <c r="E161" s="86" t="s">
        <v>164</v>
      </c>
      <c r="F161" s="96">
        <v>43948</v>
      </c>
      <c r="G161" s="83">
        <v>1606603.841645</v>
      </c>
      <c r="H161" s="85">
        <v>-3.16</v>
      </c>
      <c r="I161" s="83">
        <v>-50.769208252999995</v>
      </c>
      <c r="J161" s="84">
        <f t="shared" si="3"/>
        <v>-1.970484079076365E-2</v>
      </c>
      <c r="K161" s="84">
        <f>I161/'סכום נכסי הקרן'!$C$42</f>
        <v>-3.1329754095532455E-5</v>
      </c>
    </row>
    <row r="162" spans="2:11">
      <c r="B162" s="76" t="s">
        <v>2460</v>
      </c>
      <c r="C162" s="73" t="s">
        <v>2461</v>
      </c>
      <c r="D162" s="86" t="s">
        <v>706</v>
      </c>
      <c r="E162" s="86" t="s">
        <v>164</v>
      </c>
      <c r="F162" s="96">
        <v>43942</v>
      </c>
      <c r="G162" s="83">
        <v>860783.52676699997</v>
      </c>
      <c r="H162" s="85">
        <v>-3.1707000000000001</v>
      </c>
      <c r="I162" s="83">
        <v>-27.292992601999998</v>
      </c>
      <c r="J162" s="84">
        <f t="shared" si="3"/>
        <v>-1.0593115245087967E-2</v>
      </c>
      <c r="K162" s="84">
        <f>I162/'סכום נכסי הקרן'!$C$42</f>
        <v>-1.6842546420867591E-5</v>
      </c>
    </row>
    <row r="163" spans="2:11">
      <c r="B163" s="76" t="s">
        <v>2462</v>
      </c>
      <c r="C163" s="73" t="s">
        <v>2463</v>
      </c>
      <c r="D163" s="86" t="s">
        <v>706</v>
      </c>
      <c r="E163" s="86" t="s">
        <v>164</v>
      </c>
      <c r="F163" s="96">
        <v>43955</v>
      </c>
      <c r="G163" s="83">
        <v>578858.07703100005</v>
      </c>
      <c r="H163" s="85">
        <v>-2.2568000000000001</v>
      </c>
      <c r="I163" s="83">
        <v>-13.063701811000001</v>
      </c>
      <c r="J163" s="84">
        <f t="shared" si="3"/>
        <v>-5.0703600308471368E-3</v>
      </c>
      <c r="K163" s="84">
        <f>I163/'סכום נכסי הקרן'!$C$42</f>
        <v>-8.0616298618721753E-6</v>
      </c>
    </row>
    <row r="164" spans="2:11">
      <c r="B164" s="76" t="s">
        <v>2464</v>
      </c>
      <c r="C164" s="73" t="s">
        <v>2465</v>
      </c>
      <c r="D164" s="86" t="s">
        <v>706</v>
      </c>
      <c r="E164" s="86" t="s">
        <v>164</v>
      </c>
      <c r="F164" s="96">
        <v>43955</v>
      </c>
      <c r="G164" s="83">
        <v>869244.85208900005</v>
      </c>
      <c r="H164" s="85">
        <v>-2.0242</v>
      </c>
      <c r="I164" s="83">
        <v>-17.595457752999998</v>
      </c>
      <c r="J164" s="84">
        <f t="shared" si="3"/>
        <v>-6.8292515403366597E-3</v>
      </c>
      <c r="K164" s="84">
        <f>I164/'סכום נכסי הקרן'!$C$42</f>
        <v>-1.0858183209253524E-5</v>
      </c>
    </row>
    <row r="165" spans="2:11">
      <c r="B165" s="76" t="s">
        <v>2466</v>
      </c>
      <c r="C165" s="73" t="s">
        <v>2467</v>
      </c>
      <c r="D165" s="86" t="s">
        <v>706</v>
      </c>
      <c r="E165" s="86" t="s">
        <v>164</v>
      </c>
      <c r="F165" s="96">
        <v>43977</v>
      </c>
      <c r="G165" s="83">
        <v>726382.48449199984</v>
      </c>
      <c r="H165" s="85">
        <v>-1.8202</v>
      </c>
      <c r="I165" s="83">
        <v>-13.221630545999998</v>
      </c>
      <c r="J165" s="84">
        <f t="shared" si="3"/>
        <v>-5.1316562512639238E-3</v>
      </c>
      <c r="K165" s="84">
        <f>I165/'סכום נכסי הקרן'!$C$42</f>
        <v>-8.1590879196679865E-6</v>
      </c>
    </row>
    <row r="166" spans="2:11">
      <c r="B166" s="76" t="s">
        <v>2468</v>
      </c>
      <c r="C166" s="73" t="s">
        <v>2469</v>
      </c>
      <c r="D166" s="86" t="s">
        <v>706</v>
      </c>
      <c r="E166" s="86" t="s">
        <v>164</v>
      </c>
      <c r="F166" s="96">
        <v>43986</v>
      </c>
      <c r="G166" s="83">
        <v>444833.00571300002</v>
      </c>
      <c r="H166" s="85">
        <v>0.25030000000000002</v>
      </c>
      <c r="I166" s="83">
        <v>1.113245813</v>
      </c>
      <c r="J166" s="84">
        <f t="shared" si="3"/>
        <v>4.3207944856719341E-4</v>
      </c>
      <c r="K166" s="84">
        <f>I166/'סכום נכסי הקרן'!$C$42</f>
        <v>6.8698565073860805E-7</v>
      </c>
    </row>
    <row r="167" spans="2:11">
      <c r="B167" s="76" t="s">
        <v>2470</v>
      </c>
      <c r="C167" s="73" t="s">
        <v>2471</v>
      </c>
      <c r="D167" s="86" t="s">
        <v>706</v>
      </c>
      <c r="E167" s="86" t="s">
        <v>164</v>
      </c>
      <c r="F167" s="96">
        <v>44004</v>
      </c>
      <c r="G167" s="83">
        <v>1484412.489172</v>
      </c>
      <c r="H167" s="85">
        <v>0.41949999999999998</v>
      </c>
      <c r="I167" s="83">
        <v>6.2273135929999999</v>
      </c>
      <c r="J167" s="84">
        <f t="shared" si="3"/>
        <v>2.4169812200483237E-3</v>
      </c>
      <c r="K167" s="84">
        <f>I167/'סכום נכסי הקרן'!$C$42</f>
        <v>3.8428845014128825E-6</v>
      </c>
    </row>
    <row r="168" spans="2:11">
      <c r="B168" s="76" t="s">
        <v>2472</v>
      </c>
      <c r="C168" s="73" t="s">
        <v>2473</v>
      </c>
      <c r="D168" s="86" t="s">
        <v>706</v>
      </c>
      <c r="E168" s="86" t="s">
        <v>164</v>
      </c>
      <c r="F168" s="96">
        <v>43894</v>
      </c>
      <c r="G168" s="83">
        <v>1633231.0282420001</v>
      </c>
      <c r="H168" s="85">
        <v>0.3095</v>
      </c>
      <c r="I168" s="83">
        <v>5.0546942010000002</v>
      </c>
      <c r="J168" s="84">
        <f t="shared" si="3"/>
        <v>1.9618573522035519E-3</v>
      </c>
      <c r="K168" s="84">
        <f>I168/'סכום נכסי הקרן'!$C$42</f>
        <v>3.1192593265640723E-6</v>
      </c>
    </row>
    <row r="169" spans="2:11">
      <c r="B169" s="76" t="s">
        <v>2474</v>
      </c>
      <c r="C169" s="73" t="s">
        <v>2475</v>
      </c>
      <c r="D169" s="86" t="s">
        <v>706</v>
      </c>
      <c r="E169" s="86" t="s">
        <v>164</v>
      </c>
      <c r="F169" s="96">
        <v>43894</v>
      </c>
      <c r="G169" s="83">
        <v>552378.11274600006</v>
      </c>
      <c r="H169" s="85">
        <v>0.31830000000000003</v>
      </c>
      <c r="I169" s="83">
        <v>1.758447691</v>
      </c>
      <c r="J169" s="84">
        <f t="shared" si="3"/>
        <v>6.8249895915982613E-4</v>
      </c>
      <c r="K169" s="84">
        <f>I169/'סכום נכסי הקרן'!$C$42</f>
        <v>1.0851406914668878E-6</v>
      </c>
    </row>
    <row r="170" spans="2:11">
      <c r="B170" s="76" t="s">
        <v>2474</v>
      </c>
      <c r="C170" s="73" t="s">
        <v>2476</v>
      </c>
      <c r="D170" s="86" t="s">
        <v>706</v>
      </c>
      <c r="E170" s="86" t="s">
        <v>164</v>
      </c>
      <c r="F170" s="96">
        <v>43894</v>
      </c>
      <c r="G170" s="83">
        <v>29928.3868</v>
      </c>
      <c r="H170" s="85">
        <v>0.31830000000000003</v>
      </c>
      <c r="I170" s="83">
        <v>9.5274403000000008E-2</v>
      </c>
      <c r="J170" s="84">
        <f t="shared" si="3"/>
        <v>3.6978456177502427E-5</v>
      </c>
      <c r="K170" s="84">
        <f>I170/'סכום נכסי הקרן'!$C$42</f>
        <v>5.8793976118630494E-8</v>
      </c>
    </row>
    <row r="171" spans="2:11">
      <c r="B171" s="76" t="s">
        <v>2477</v>
      </c>
      <c r="C171" s="73" t="s">
        <v>2478</v>
      </c>
      <c r="D171" s="86" t="s">
        <v>706</v>
      </c>
      <c r="E171" s="86" t="s">
        <v>164</v>
      </c>
      <c r="F171" s="96">
        <v>44004</v>
      </c>
      <c r="G171" s="83">
        <v>890956.18544599996</v>
      </c>
      <c r="H171" s="85">
        <v>0.45400000000000001</v>
      </c>
      <c r="I171" s="83">
        <v>4.0446267459999996</v>
      </c>
      <c r="J171" s="84">
        <f t="shared" si="3"/>
        <v>1.5698240888616767E-3</v>
      </c>
      <c r="K171" s="84">
        <f>I171/'סכום נכסי הקרן'!$C$42</f>
        <v>2.4959451943571679E-6</v>
      </c>
    </row>
    <row r="172" spans="2:11">
      <c r="B172" s="76" t="s">
        <v>2479</v>
      </c>
      <c r="C172" s="73" t="s">
        <v>2480</v>
      </c>
      <c r="D172" s="86" t="s">
        <v>706</v>
      </c>
      <c r="E172" s="86" t="s">
        <v>164</v>
      </c>
      <c r="F172" s="96">
        <v>43894</v>
      </c>
      <c r="G172" s="83">
        <v>995051.33021200006</v>
      </c>
      <c r="H172" s="85">
        <v>0.33600000000000002</v>
      </c>
      <c r="I172" s="83">
        <v>3.3437534119999999</v>
      </c>
      <c r="J172" s="84">
        <f t="shared" si="3"/>
        <v>1.2977970485316627E-3</v>
      </c>
      <c r="K172" s="84">
        <f>I172/'סכום נכסי הקרן'!$C$42</f>
        <v>2.0634352151408099E-6</v>
      </c>
    </row>
    <row r="173" spans="2:11">
      <c r="B173" s="76" t="s">
        <v>2481</v>
      </c>
      <c r="C173" s="73" t="s">
        <v>2482</v>
      </c>
      <c r="D173" s="86" t="s">
        <v>706</v>
      </c>
      <c r="E173" s="86" t="s">
        <v>164</v>
      </c>
      <c r="F173" s="96">
        <v>43895</v>
      </c>
      <c r="G173" s="83">
        <v>1189218.562652</v>
      </c>
      <c r="H173" s="85">
        <v>0.4899</v>
      </c>
      <c r="I173" s="83">
        <v>5.8261278689999996</v>
      </c>
      <c r="J173" s="84">
        <f t="shared" si="3"/>
        <v>2.2612706803142296E-3</v>
      </c>
      <c r="K173" s="84">
        <f>I173/'סכום נכסי הקרן'!$C$42</f>
        <v>3.5953121930774368E-6</v>
      </c>
    </row>
    <row r="174" spans="2:11">
      <c r="B174" s="76" t="s">
        <v>2483</v>
      </c>
      <c r="C174" s="73" t="s">
        <v>2484</v>
      </c>
      <c r="D174" s="86" t="s">
        <v>706</v>
      </c>
      <c r="E174" s="86" t="s">
        <v>164</v>
      </c>
      <c r="F174" s="96">
        <v>43895</v>
      </c>
      <c r="G174" s="83">
        <v>1191392.59822</v>
      </c>
      <c r="H174" s="85">
        <v>0.68279999999999996</v>
      </c>
      <c r="I174" s="83">
        <v>8.1348412030000006</v>
      </c>
      <c r="J174" s="84">
        <f t="shared" si="3"/>
        <v>3.1573419456228618E-3</v>
      </c>
      <c r="K174" s="84">
        <f>I174/'סכום נכסי הקרן'!$C$42</f>
        <v>5.0200226331308882E-6</v>
      </c>
    </row>
    <row r="175" spans="2:11">
      <c r="B175" s="76" t="s">
        <v>2485</v>
      </c>
      <c r="C175" s="73" t="s">
        <v>2486</v>
      </c>
      <c r="D175" s="86" t="s">
        <v>706</v>
      </c>
      <c r="E175" s="86" t="s">
        <v>164</v>
      </c>
      <c r="F175" s="96">
        <v>43895</v>
      </c>
      <c r="G175" s="83">
        <v>2242697.362584</v>
      </c>
      <c r="H175" s="85">
        <v>0.69159999999999999</v>
      </c>
      <c r="I175" s="83">
        <v>15.510254948</v>
      </c>
      <c r="J175" s="84">
        <f t="shared" si="3"/>
        <v>6.0199304832852969E-3</v>
      </c>
      <c r="K175" s="84">
        <f>I175/'סכום נכסי הקרן'!$C$42</f>
        <v>9.5714014498372912E-6</v>
      </c>
    </row>
    <row r="176" spans="2:11">
      <c r="B176" s="76" t="s">
        <v>2487</v>
      </c>
      <c r="C176" s="73" t="s">
        <v>2488</v>
      </c>
      <c r="D176" s="86" t="s">
        <v>706</v>
      </c>
      <c r="E176" s="86" t="s">
        <v>164</v>
      </c>
      <c r="F176" s="96">
        <v>43990</v>
      </c>
      <c r="G176" s="83">
        <v>1075739.1828050001</v>
      </c>
      <c r="H176" s="85">
        <v>1.048</v>
      </c>
      <c r="I176" s="83">
        <v>11.273346542999999</v>
      </c>
      <c r="J176" s="84">
        <f t="shared" si="3"/>
        <v>4.3754769170699908E-3</v>
      </c>
      <c r="K176" s="84">
        <f>I176/'סכום נכסי הקרן'!$C$42</f>
        <v>6.9567989570733653E-6</v>
      </c>
    </row>
    <row r="177" spans="2:11">
      <c r="B177" s="76" t="s">
        <v>2489</v>
      </c>
      <c r="C177" s="73" t="s">
        <v>2490</v>
      </c>
      <c r="D177" s="86" t="s">
        <v>706</v>
      </c>
      <c r="E177" s="86" t="s">
        <v>164</v>
      </c>
      <c r="F177" s="96">
        <v>44005</v>
      </c>
      <c r="G177" s="83">
        <v>449407.978619</v>
      </c>
      <c r="H177" s="85">
        <v>1.331</v>
      </c>
      <c r="I177" s="83">
        <v>5.9814760649999998</v>
      </c>
      <c r="J177" s="84">
        <f t="shared" si="3"/>
        <v>2.3215653269050883E-3</v>
      </c>
      <c r="K177" s="84">
        <f>I177/'סכום נכסי הקרן'!$C$42</f>
        <v>3.691177796409492E-6</v>
      </c>
    </row>
    <row r="178" spans="2:11">
      <c r="B178" s="76" t="s">
        <v>2491</v>
      </c>
      <c r="C178" s="73" t="s">
        <v>2492</v>
      </c>
      <c r="D178" s="86" t="s">
        <v>706</v>
      </c>
      <c r="E178" s="86" t="s">
        <v>165</v>
      </c>
      <c r="F178" s="96">
        <v>43908</v>
      </c>
      <c r="G178" s="83">
        <v>1045029.639787</v>
      </c>
      <c r="H178" s="85">
        <v>-4.0952999999999999</v>
      </c>
      <c r="I178" s="83">
        <v>-42.797222257000001</v>
      </c>
      <c r="J178" s="84">
        <f t="shared" si="3"/>
        <v>-1.6610707156562356E-2</v>
      </c>
      <c r="K178" s="84">
        <f>I178/'סכום נכסי הקרן'!$C$42</f>
        <v>-2.6410229653412568E-5</v>
      </c>
    </row>
    <row r="179" spans="2:11">
      <c r="B179" s="76" t="s">
        <v>2493</v>
      </c>
      <c r="C179" s="73" t="s">
        <v>2494</v>
      </c>
      <c r="D179" s="86" t="s">
        <v>706</v>
      </c>
      <c r="E179" s="86" t="s">
        <v>165</v>
      </c>
      <c r="F179" s="96">
        <v>43908</v>
      </c>
      <c r="G179" s="83">
        <v>1275697.1594980001</v>
      </c>
      <c r="H179" s="85">
        <v>-4.0777000000000001</v>
      </c>
      <c r="I179" s="83">
        <v>-52.018571757999993</v>
      </c>
      <c r="J179" s="84">
        <f t="shared" si="3"/>
        <v>-2.0189751030709347E-2</v>
      </c>
      <c r="K179" s="84">
        <f>I179/'סכום נכסי הקרן'!$C$42</f>
        <v>-3.2100738176917447E-5</v>
      </c>
    </row>
    <row r="180" spans="2:11">
      <c r="B180" s="76" t="s">
        <v>2495</v>
      </c>
      <c r="C180" s="73" t="s">
        <v>2496</v>
      </c>
      <c r="D180" s="86" t="s">
        <v>706</v>
      </c>
      <c r="E180" s="86" t="s">
        <v>165</v>
      </c>
      <c r="F180" s="96">
        <v>43969</v>
      </c>
      <c r="G180" s="83">
        <v>268480.70870399999</v>
      </c>
      <c r="H180" s="85">
        <v>-1.3412999999999999</v>
      </c>
      <c r="I180" s="83">
        <v>-3.601063135</v>
      </c>
      <c r="J180" s="84">
        <f t="shared" si="3"/>
        <v>-1.3976655968132069E-3</v>
      </c>
      <c r="K180" s="84">
        <f>I180/'סכום נכסי הקרן'!$C$42</f>
        <v>-2.2222214287805158E-6</v>
      </c>
    </row>
    <row r="181" spans="2:11">
      <c r="B181" s="76" t="s">
        <v>2495</v>
      </c>
      <c r="C181" s="73" t="s">
        <v>2497</v>
      </c>
      <c r="D181" s="86" t="s">
        <v>706</v>
      </c>
      <c r="E181" s="86" t="s">
        <v>165</v>
      </c>
      <c r="F181" s="96">
        <v>43969</v>
      </c>
      <c r="G181" s="83">
        <v>639388.08187700005</v>
      </c>
      <c r="H181" s="85">
        <v>-1.3412999999999999</v>
      </c>
      <c r="I181" s="83">
        <v>-8.5759489450000004</v>
      </c>
      <c r="J181" s="84">
        <f t="shared" si="3"/>
        <v>-3.3285472514918897E-3</v>
      </c>
      <c r="K181" s="84">
        <f>I181/'סכום נכסי הקרן'!$C$42</f>
        <v>-5.2922308782866303E-6</v>
      </c>
    </row>
    <row r="182" spans="2:11">
      <c r="B182" s="76" t="s">
        <v>2498</v>
      </c>
      <c r="C182" s="73" t="s">
        <v>2499</v>
      </c>
      <c r="D182" s="86" t="s">
        <v>706</v>
      </c>
      <c r="E182" s="86" t="s">
        <v>165</v>
      </c>
      <c r="F182" s="96">
        <v>43845</v>
      </c>
      <c r="G182" s="83">
        <v>434494.71464199998</v>
      </c>
      <c r="H182" s="85">
        <v>6.1125999999999996</v>
      </c>
      <c r="I182" s="83">
        <v>26.558923228000005</v>
      </c>
      <c r="J182" s="84">
        <f t="shared" si="3"/>
        <v>1.0308203964376973E-2</v>
      </c>
      <c r="K182" s="84">
        <f>I182/'סכום נכסי הקרן'!$C$42</f>
        <v>1.6389551115881282E-5</v>
      </c>
    </row>
    <row r="183" spans="2:11">
      <c r="B183" s="76" t="s">
        <v>2500</v>
      </c>
      <c r="C183" s="73" t="s">
        <v>2501</v>
      </c>
      <c r="D183" s="86" t="s">
        <v>706</v>
      </c>
      <c r="E183" s="86" t="s">
        <v>165</v>
      </c>
      <c r="F183" s="96">
        <v>43845</v>
      </c>
      <c r="G183" s="83">
        <v>579547.85977099999</v>
      </c>
      <c r="H183" s="85">
        <v>6.1485000000000003</v>
      </c>
      <c r="I183" s="83">
        <v>35.633467532000004</v>
      </c>
      <c r="J183" s="84">
        <f t="shared" si="3"/>
        <v>1.3830268950460047E-2</v>
      </c>
      <c r="K183" s="84">
        <f>I183/'סכום נכסי הקרן'!$C$42</f>
        <v>2.1989465933472217E-5</v>
      </c>
    </row>
    <row r="184" spans="2:11">
      <c r="B184" s="76" t="s">
        <v>2502</v>
      </c>
      <c r="C184" s="73" t="s">
        <v>2503</v>
      </c>
      <c r="D184" s="86" t="s">
        <v>706</v>
      </c>
      <c r="E184" s="86" t="s">
        <v>162</v>
      </c>
      <c r="F184" s="96">
        <v>43972</v>
      </c>
      <c r="G184" s="83">
        <v>514502.375092</v>
      </c>
      <c r="H184" s="85">
        <v>3.3300000000000003E-2</v>
      </c>
      <c r="I184" s="83">
        <v>0.17140440599999998</v>
      </c>
      <c r="J184" s="84">
        <f t="shared" si="3"/>
        <v>6.6526476328608765E-5</v>
      </c>
      <c r="K184" s="84">
        <f>I184/'סכום נכסי הקרן'!$C$42</f>
        <v>1.0577391445834664E-7</v>
      </c>
    </row>
    <row r="185" spans="2:11">
      <c r="B185" s="76" t="s">
        <v>2504</v>
      </c>
      <c r="C185" s="73" t="s">
        <v>2505</v>
      </c>
      <c r="D185" s="86" t="s">
        <v>706</v>
      </c>
      <c r="E185" s="86" t="s">
        <v>165</v>
      </c>
      <c r="F185" s="96">
        <v>43985</v>
      </c>
      <c r="G185" s="83">
        <v>399885.4</v>
      </c>
      <c r="H185" s="85">
        <v>-2.3873000000000002</v>
      </c>
      <c r="I185" s="83">
        <v>-9.546520000000001</v>
      </c>
      <c r="J185" s="84">
        <f t="shared" si="3"/>
        <v>-3.7052509420358211E-3</v>
      </c>
      <c r="K185" s="84">
        <f>I185/'סכום נכסי הקרן'!$C$42</f>
        <v>-5.8911717231755142E-6</v>
      </c>
    </row>
    <row r="186" spans="2:11">
      <c r="B186" s="76" t="s">
        <v>2506</v>
      </c>
      <c r="C186" s="73" t="s">
        <v>2507</v>
      </c>
      <c r="D186" s="86" t="s">
        <v>706</v>
      </c>
      <c r="E186" s="86" t="s">
        <v>165</v>
      </c>
      <c r="F186" s="96">
        <v>43985</v>
      </c>
      <c r="G186" s="83">
        <v>425410</v>
      </c>
      <c r="H186" s="85">
        <v>-2.3834</v>
      </c>
      <c r="I186" s="83">
        <v>-10.139209999999999</v>
      </c>
      <c r="J186" s="84">
        <f t="shared" si="3"/>
        <v>-3.9352892367060469E-3</v>
      </c>
      <c r="K186" s="84">
        <f>I186/'סכום נכסי הקרן'!$C$42</f>
        <v>-6.2569216057095566E-6</v>
      </c>
    </row>
    <row r="187" spans="2:11">
      <c r="B187" s="76" t="s">
        <v>2508</v>
      </c>
      <c r="C187" s="73" t="s">
        <v>2509</v>
      </c>
      <c r="D187" s="86" t="s">
        <v>706</v>
      </c>
      <c r="E187" s="86" t="s">
        <v>166</v>
      </c>
      <c r="F187" s="96">
        <v>44007</v>
      </c>
      <c r="G187" s="83">
        <v>2859075.67</v>
      </c>
      <c r="H187" s="85">
        <v>0.33910000000000001</v>
      </c>
      <c r="I187" s="83">
        <v>9.6938500000000012</v>
      </c>
      <c r="J187" s="84">
        <f t="shared" si="3"/>
        <v>3.7624335196965956E-3</v>
      </c>
      <c r="K187" s="84">
        <f>I187/'סכום נכסי הקרן'!$C$42</f>
        <v>5.9820892858030947E-6</v>
      </c>
    </row>
    <row r="188" spans="2:11">
      <c r="B188" s="76" t="s">
        <v>2510</v>
      </c>
      <c r="C188" s="73" t="s">
        <v>2511</v>
      </c>
      <c r="D188" s="86" t="s">
        <v>706</v>
      </c>
      <c r="E188" s="86" t="s">
        <v>164</v>
      </c>
      <c r="F188" s="96">
        <v>43927</v>
      </c>
      <c r="G188" s="83">
        <v>5708474.6500000004</v>
      </c>
      <c r="H188" s="85">
        <v>-3.2711000000000001</v>
      </c>
      <c r="I188" s="83">
        <v>-186.72985</v>
      </c>
      <c r="J188" s="84">
        <f t="shared" si="3"/>
        <v>-7.247467691040374E-2</v>
      </c>
      <c r="K188" s="84">
        <f>I188/'סכום נכסי הקרן'!$C$42</f>
        <v>-1.1523126879667201E-4</v>
      </c>
    </row>
    <row r="189" spans="2:11">
      <c r="B189" s="76" t="s">
        <v>2512</v>
      </c>
      <c r="C189" s="73" t="s">
        <v>2513</v>
      </c>
      <c r="D189" s="86" t="s">
        <v>706</v>
      </c>
      <c r="E189" s="86" t="s">
        <v>164</v>
      </c>
      <c r="F189" s="96">
        <v>43942</v>
      </c>
      <c r="G189" s="83">
        <v>1129482.75</v>
      </c>
      <c r="H189" s="85">
        <v>-3.2902999999999998</v>
      </c>
      <c r="I189" s="83">
        <v>-37.163510000000002</v>
      </c>
      <c r="J189" s="84">
        <f t="shared" si="3"/>
        <v>-1.4424117944220266E-2</v>
      </c>
      <c r="K189" s="84">
        <f>I189/'סכום נכסי הקרן'!$C$42</f>
        <v>-2.2933657421337877E-5</v>
      </c>
    </row>
    <row r="190" spans="2:11">
      <c r="B190" s="76" t="s">
        <v>2514</v>
      </c>
      <c r="C190" s="73" t="s">
        <v>2515</v>
      </c>
      <c r="D190" s="86" t="s">
        <v>706</v>
      </c>
      <c r="E190" s="86" t="s">
        <v>164</v>
      </c>
      <c r="F190" s="96">
        <v>43881</v>
      </c>
      <c r="G190" s="83">
        <v>3867147.35</v>
      </c>
      <c r="H190" s="85">
        <v>-2.7502</v>
      </c>
      <c r="I190" s="83">
        <v>-106.35253</v>
      </c>
      <c r="J190" s="84">
        <f t="shared" si="3"/>
        <v>-4.1278163348570256E-2</v>
      </c>
      <c r="K190" s="84">
        <f>I190/'סכום נכסי הקרן'!$C$42</f>
        <v>-6.5630304804701139E-5</v>
      </c>
    </row>
    <row r="191" spans="2:11">
      <c r="B191" s="76" t="s">
        <v>2516</v>
      </c>
      <c r="C191" s="73" t="s">
        <v>2517</v>
      </c>
      <c r="D191" s="86" t="s">
        <v>706</v>
      </c>
      <c r="E191" s="86" t="s">
        <v>164</v>
      </c>
      <c r="F191" s="96">
        <v>43941</v>
      </c>
      <c r="G191" s="83">
        <v>2384578.54</v>
      </c>
      <c r="H191" s="85">
        <v>-2.5981999999999998</v>
      </c>
      <c r="I191" s="83">
        <v>-61.955069999999999</v>
      </c>
      <c r="J191" s="84">
        <f t="shared" si="3"/>
        <v>-2.4046362599292225E-2</v>
      </c>
      <c r="K191" s="84">
        <f>I191/'סכום נכסי הקרן'!$C$42</f>
        <v>-3.8232566054579006E-5</v>
      </c>
    </row>
    <row r="192" spans="2:11">
      <c r="B192" s="76" t="s">
        <v>2518</v>
      </c>
      <c r="C192" s="73" t="s">
        <v>2519</v>
      </c>
      <c r="D192" s="86" t="s">
        <v>706</v>
      </c>
      <c r="E192" s="86" t="s">
        <v>164</v>
      </c>
      <c r="F192" s="96">
        <v>43923</v>
      </c>
      <c r="G192" s="83">
        <v>777639.56</v>
      </c>
      <c r="H192" s="85">
        <v>-2.5222000000000002</v>
      </c>
      <c r="I192" s="83">
        <v>-19.61354</v>
      </c>
      <c r="J192" s="84">
        <f t="shared" si="3"/>
        <v>-7.6125213755019894E-3</v>
      </c>
      <c r="K192" s="84">
        <f>I192/'סכום נכסי הקרן'!$C$42</f>
        <v>-1.2103544772270091E-5</v>
      </c>
    </row>
    <row r="193" spans="2:11">
      <c r="B193" s="76" t="s">
        <v>2464</v>
      </c>
      <c r="C193" s="73" t="s">
        <v>2520</v>
      </c>
      <c r="D193" s="86" t="s">
        <v>706</v>
      </c>
      <c r="E193" s="86" t="s">
        <v>164</v>
      </c>
      <c r="F193" s="96">
        <v>43955</v>
      </c>
      <c r="G193" s="83">
        <v>1404547.28</v>
      </c>
      <c r="H193" s="85">
        <v>-2.0242</v>
      </c>
      <c r="I193" s="83">
        <v>-28.431169999999998</v>
      </c>
      <c r="J193" s="84">
        <f t="shared" si="3"/>
        <v>-1.1034871285628748E-2</v>
      </c>
      <c r="K193" s="84">
        <f>I193/'סכום נכסי הקרן'!$C$42</f>
        <v>-1.7544917389875678E-5</v>
      </c>
    </row>
    <row r="194" spans="2:11">
      <c r="B194" s="76" t="s">
        <v>2521</v>
      </c>
      <c r="C194" s="73" t="s">
        <v>2522</v>
      </c>
      <c r="D194" s="86" t="s">
        <v>706</v>
      </c>
      <c r="E194" s="86" t="s">
        <v>164</v>
      </c>
      <c r="F194" s="96">
        <v>43978</v>
      </c>
      <c r="G194" s="83">
        <v>714212.63</v>
      </c>
      <c r="H194" s="85">
        <v>-1.9468000000000001</v>
      </c>
      <c r="I194" s="83">
        <v>-13.904170000000001</v>
      </c>
      <c r="J194" s="84">
        <f t="shared" si="3"/>
        <v>-5.3965674393104714E-3</v>
      </c>
      <c r="K194" s="84">
        <f>I194/'סכום נכסי הקרן'!$C$42</f>
        <v>-8.5802840342056885E-6</v>
      </c>
    </row>
    <row r="195" spans="2:11">
      <c r="B195" s="76" t="s">
        <v>2523</v>
      </c>
      <c r="C195" s="73" t="s">
        <v>2524</v>
      </c>
      <c r="D195" s="86" t="s">
        <v>706</v>
      </c>
      <c r="E195" s="86" t="s">
        <v>164</v>
      </c>
      <c r="F195" s="96">
        <v>43864</v>
      </c>
      <c r="G195" s="83">
        <v>484763.43</v>
      </c>
      <c r="H195" s="85">
        <v>-0.19450000000000001</v>
      </c>
      <c r="I195" s="83">
        <v>-0.94264000000000003</v>
      </c>
      <c r="J195" s="84">
        <f t="shared" si="3"/>
        <v>-3.6586292680480911E-4</v>
      </c>
      <c r="K195" s="84">
        <f>I195/'סכום נכסי הקרן'!$C$42</f>
        <v>-5.8170454921103885E-7</v>
      </c>
    </row>
    <row r="196" spans="2:11">
      <c r="B196" s="76" t="s">
        <v>2525</v>
      </c>
      <c r="C196" s="73" t="s">
        <v>2526</v>
      </c>
      <c r="D196" s="86" t="s">
        <v>706</v>
      </c>
      <c r="E196" s="86" t="s">
        <v>164</v>
      </c>
      <c r="F196" s="96">
        <v>43809</v>
      </c>
      <c r="G196" s="83">
        <v>1167487.44</v>
      </c>
      <c r="H196" s="85">
        <v>0.19059999999999999</v>
      </c>
      <c r="I196" s="83">
        <v>2.2246999999999999</v>
      </c>
      <c r="J196" s="84">
        <f t="shared" si="3"/>
        <v>8.6346352081670494E-4</v>
      </c>
      <c r="K196" s="84">
        <f>I196/'סכום נכסי הקרן'!$C$42</f>
        <v>1.3728656864018056E-6</v>
      </c>
    </row>
    <row r="197" spans="2:11">
      <c r="B197" s="76" t="s">
        <v>2527</v>
      </c>
      <c r="C197" s="73" t="s">
        <v>2528</v>
      </c>
      <c r="D197" s="86" t="s">
        <v>706</v>
      </c>
      <c r="E197" s="86" t="s">
        <v>164</v>
      </c>
      <c r="F197" s="96">
        <v>43808</v>
      </c>
      <c r="G197" s="83">
        <v>3307969.46</v>
      </c>
      <c r="H197" s="85">
        <v>0.19320000000000001</v>
      </c>
      <c r="I197" s="83">
        <v>6.3917000000000002</v>
      </c>
      <c r="J197" s="84">
        <f t="shared" si="3"/>
        <v>2.480783829731709E-3</v>
      </c>
      <c r="K197" s="84">
        <f>I197/'סכום נכסי הקרן'!$C$42</f>
        <v>3.944327598226467E-6</v>
      </c>
    </row>
    <row r="198" spans="2:11">
      <c r="B198" s="76" t="s">
        <v>2529</v>
      </c>
      <c r="C198" s="73" t="s">
        <v>2530</v>
      </c>
      <c r="D198" s="86" t="s">
        <v>706</v>
      </c>
      <c r="E198" s="86" t="s">
        <v>164</v>
      </c>
      <c r="F198" s="96">
        <v>43986</v>
      </c>
      <c r="G198" s="83">
        <v>4188750.25</v>
      </c>
      <c r="H198" s="85">
        <v>0.26889999999999997</v>
      </c>
      <c r="I198" s="83">
        <v>11.262549999999999</v>
      </c>
      <c r="J198" s="84">
        <f t="shared" si="3"/>
        <v>4.3712864999209686E-3</v>
      </c>
      <c r="K198" s="84">
        <f>I198/'סכום נכסי הקרן'!$C$42</f>
        <v>6.9501363942934574E-6</v>
      </c>
    </row>
    <row r="199" spans="2:11">
      <c r="B199" s="76" t="s">
        <v>2531</v>
      </c>
      <c r="C199" s="73" t="s">
        <v>2532</v>
      </c>
      <c r="D199" s="86" t="s">
        <v>706</v>
      </c>
      <c r="E199" s="86" t="s">
        <v>164</v>
      </c>
      <c r="F199" s="96">
        <v>43999</v>
      </c>
      <c r="G199" s="83">
        <v>488524.04</v>
      </c>
      <c r="H199" s="85">
        <v>0.63370000000000004</v>
      </c>
      <c r="I199" s="83">
        <v>3.0955900000000001</v>
      </c>
      <c r="J199" s="84">
        <f t="shared" si="3"/>
        <v>1.2014784197442278E-3</v>
      </c>
      <c r="K199" s="84">
        <f>I199/'סכום נכסי הקרן'!$C$42</f>
        <v>1.9102932036537804E-6</v>
      </c>
    </row>
    <row r="200" spans="2:11">
      <c r="B200" s="76" t="s">
        <v>2533</v>
      </c>
      <c r="C200" s="73" t="s">
        <v>2534</v>
      </c>
      <c r="D200" s="86" t="s">
        <v>706</v>
      </c>
      <c r="E200" s="86" t="s">
        <v>164</v>
      </c>
      <c r="F200" s="96">
        <v>43815</v>
      </c>
      <c r="G200" s="83">
        <v>782206.88</v>
      </c>
      <c r="H200" s="85">
        <v>0.68579999999999997</v>
      </c>
      <c r="I200" s="83">
        <v>5.3647499999999999</v>
      </c>
      <c r="J200" s="84">
        <f t="shared" si="3"/>
        <v>2.0821980146992483E-3</v>
      </c>
      <c r="K200" s="84">
        <f>I200/'סכום נכסי הקרן'!$C$42</f>
        <v>3.3105952223329377E-6</v>
      </c>
    </row>
    <row r="201" spans="2:11">
      <c r="B201" s="76" t="s">
        <v>2535</v>
      </c>
      <c r="C201" s="73" t="s">
        <v>2536</v>
      </c>
      <c r="D201" s="86" t="s">
        <v>706</v>
      </c>
      <c r="E201" s="86" t="s">
        <v>164</v>
      </c>
      <c r="F201" s="96">
        <v>43846</v>
      </c>
      <c r="G201" s="83">
        <v>1174391.71</v>
      </c>
      <c r="H201" s="85">
        <v>0.74039999999999995</v>
      </c>
      <c r="I201" s="83">
        <v>8.6947399999999995</v>
      </c>
      <c r="J201" s="84">
        <f t="shared" si="3"/>
        <v>3.3746531276063457E-3</v>
      </c>
      <c r="K201" s="84">
        <f>I201/'סכום נכסי הקרן'!$C$42</f>
        <v>5.3655370154111725E-6</v>
      </c>
    </row>
    <row r="202" spans="2:11">
      <c r="B202" s="76" t="s">
        <v>2537</v>
      </c>
      <c r="C202" s="73" t="s">
        <v>2538</v>
      </c>
      <c r="D202" s="86" t="s">
        <v>706</v>
      </c>
      <c r="E202" s="86" t="s">
        <v>165</v>
      </c>
      <c r="F202" s="96">
        <v>43965</v>
      </c>
      <c r="G202" s="83">
        <v>3394719.91</v>
      </c>
      <c r="H202" s="85">
        <v>-0.55059999999999998</v>
      </c>
      <c r="I202" s="83">
        <v>-18.68993</v>
      </c>
      <c r="J202" s="84">
        <f t="shared" si="3"/>
        <v>-7.2540444831293025E-3</v>
      </c>
      <c r="K202" s="84">
        <f>I202/'סכום נכסי הקרן'!$C$42</f>
        <v>-1.1533583664427429E-5</v>
      </c>
    </row>
    <row r="203" spans="2:11">
      <c r="B203" s="76" t="s">
        <v>2539</v>
      </c>
      <c r="C203" s="73" t="s">
        <v>2540</v>
      </c>
      <c r="D203" s="86" t="s">
        <v>706</v>
      </c>
      <c r="E203" s="86" t="s">
        <v>165</v>
      </c>
      <c r="F203" s="96">
        <v>43928</v>
      </c>
      <c r="G203" s="83">
        <v>1754469.1</v>
      </c>
      <c r="H203" s="85">
        <v>0.5413</v>
      </c>
      <c r="I203" s="83">
        <v>9.4976599999999998</v>
      </c>
      <c r="J203" s="84">
        <f t="shared" si="3"/>
        <v>3.6862871142715808E-3</v>
      </c>
      <c r="K203" s="84">
        <f>I203/'סכום נכסי הקרן'!$C$42</f>
        <v>5.8610201443390001E-6</v>
      </c>
    </row>
    <row r="204" spans="2:11">
      <c r="B204" s="76" t="s">
        <v>2541</v>
      </c>
      <c r="C204" s="73" t="s">
        <v>2542</v>
      </c>
      <c r="D204" s="86" t="s">
        <v>706</v>
      </c>
      <c r="E204" s="86" t="s">
        <v>165</v>
      </c>
      <c r="F204" s="96">
        <v>43958</v>
      </c>
      <c r="G204" s="83">
        <v>403208.51</v>
      </c>
      <c r="H204" s="85">
        <v>0.79920000000000002</v>
      </c>
      <c r="I204" s="83">
        <v>3.2225199999999998</v>
      </c>
      <c r="J204" s="84">
        <f t="shared" si="3"/>
        <v>1.2507432305938994E-3</v>
      </c>
      <c r="K204" s="84">
        <f>I204/'סכום נכסי הקרן'!$C$42</f>
        <v>1.9886218958707001E-6</v>
      </c>
    </row>
    <row r="205" spans="2:11">
      <c r="B205" s="76" t="s">
        <v>2543</v>
      </c>
      <c r="C205" s="73" t="s">
        <v>2544</v>
      </c>
      <c r="D205" s="86" t="s">
        <v>706</v>
      </c>
      <c r="E205" s="86" t="s">
        <v>162</v>
      </c>
      <c r="F205" s="96">
        <v>43976</v>
      </c>
      <c r="G205" s="83">
        <v>1974181.71</v>
      </c>
      <c r="H205" s="85">
        <v>0.111</v>
      </c>
      <c r="I205" s="83">
        <v>2.1913100000000001</v>
      </c>
      <c r="J205" s="84">
        <f t="shared" si="3"/>
        <v>8.5050399955088494E-4</v>
      </c>
      <c r="K205" s="84">
        <f>I205/'סכום נכסי הקרן'!$C$42</f>
        <v>1.3522606676267096E-6</v>
      </c>
    </row>
    <row r="206" spans="2:11">
      <c r="B206" s="72"/>
      <c r="C206" s="73"/>
      <c r="D206" s="73"/>
      <c r="E206" s="73"/>
      <c r="F206" s="73"/>
      <c r="G206" s="83"/>
      <c r="H206" s="85"/>
      <c r="I206" s="73"/>
      <c r="J206" s="84"/>
      <c r="K206" s="73"/>
    </row>
    <row r="207" spans="2:11">
      <c r="B207" s="91" t="s">
        <v>227</v>
      </c>
      <c r="C207" s="71"/>
      <c r="D207" s="71"/>
      <c r="E207" s="71"/>
      <c r="F207" s="71"/>
      <c r="G207" s="80"/>
      <c r="H207" s="82"/>
      <c r="I207" s="80">
        <v>-12.451860213</v>
      </c>
      <c r="J207" s="81">
        <f t="shared" ref="J207:J209" si="4">I207/$I$11</f>
        <v>-4.8328885064208319E-3</v>
      </c>
      <c r="K207" s="81">
        <f>I207/'סכום נכסי הקרן'!$C$42</f>
        <v>-7.6840614996626873E-6</v>
      </c>
    </row>
    <row r="208" spans="2:11">
      <c r="B208" s="76" t="s">
        <v>2545</v>
      </c>
      <c r="C208" s="73" t="s">
        <v>2546</v>
      </c>
      <c r="D208" s="86" t="s">
        <v>706</v>
      </c>
      <c r="E208" s="86" t="s">
        <v>163</v>
      </c>
      <c r="F208" s="96">
        <v>43626</v>
      </c>
      <c r="G208" s="83">
        <v>1299809.3999999999</v>
      </c>
      <c r="H208" s="85">
        <v>0.87070000000000003</v>
      </c>
      <c r="I208" s="83">
        <v>11.317930474000001</v>
      </c>
      <c r="J208" s="84">
        <f t="shared" si="4"/>
        <v>4.3927810920298101E-3</v>
      </c>
      <c r="K208" s="84">
        <f>I208/'סכום נכסי הקרן'!$C$42</f>
        <v>6.9843117673555643E-6</v>
      </c>
    </row>
    <row r="209" spans="2:11">
      <c r="B209" s="76" t="s">
        <v>2545</v>
      </c>
      <c r="C209" s="73" t="s">
        <v>2547</v>
      </c>
      <c r="D209" s="86" t="s">
        <v>706</v>
      </c>
      <c r="E209" s="86" t="s">
        <v>163</v>
      </c>
      <c r="F209" s="96">
        <v>43881</v>
      </c>
      <c r="G209" s="83">
        <v>1299809.3999999999</v>
      </c>
      <c r="H209" s="85">
        <v>-1.8287</v>
      </c>
      <c r="I209" s="83">
        <v>-23.769790687</v>
      </c>
      <c r="J209" s="84">
        <f t="shared" si="4"/>
        <v>-9.2256695984506421E-3</v>
      </c>
      <c r="K209" s="84">
        <f>I209/'סכום נכסי הקרן'!$C$42</f>
        <v>-1.4668373267018251E-5</v>
      </c>
    </row>
    <row r="210" spans="2:11">
      <c r="B210" s="72"/>
      <c r="C210" s="73"/>
      <c r="D210" s="73"/>
      <c r="E210" s="73"/>
      <c r="F210" s="73"/>
      <c r="G210" s="83"/>
      <c r="H210" s="85"/>
      <c r="I210" s="73"/>
      <c r="J210" s="84"/>
      <c r="K210" s="73"/>
    </row>
    <row r="211" spans="2:11">
      <c r="B211" s="70" t="s">
        <v>236</v>
      </c>
      <c r="C211" s="71"/>
      <c r="D211" s="71"/>
      <c r="E211" s="71"/>
      <c r="F211" s="71"/>
      <c r="G211" s="80"/>
      <c r="H211" s="82"/>
      <c r="I211" s="80">
        <v>2553.8218813930002</v>
      </c>
      <c r="J211" s="81">
        <f t="shared" ref="J211:J225" si="5">I211/$I$11</f>
        <v>0.9912042222530415</v>
      </c>
      <c r="K211" s="81">
        <f>I211/'סכום נכסי הקרן'!$C$42</f>
        <v>1.5759672900375566E-3</v>
      </c>
    </row>
    <row r="212" spans="2:11">
      <c r="B212" s="91" t="s">
        <v>226</v>
      </c>
      <c r="C212" s="71"/>
      <c r="D212" s="71"/>
      <c r="E212" s="71"/>
      <c r="F212" s="71"/>
      <c r="G212" s="80"/>
      <c r="H212" s="82"/>
      <c r="I212" s="80">
        <v>2512.6378823640002</v>
      </c>
      <c r="J212" s="81">
        <f t="shared" si="5"/>
        <v>0.97521964869126143</v>
      </c>
      <c r="K212" s="81">
        <f>I212/'סכום נכסי הקרן'!$C$42</f>
        <v>1.5505525828430047E-3</v>
      </c>
    </row>
    <row r="213" spans="2:11">
      <c r="B213" s="76" t="s">
        <v>2548</v>
      </c>
      <c r="C213" s="73" t="s">
        <v>2549</v>
      </c>
      <c r="D213" s="86" t="s">
        <v>706</v>
      </c>
      <c r="E213" s="86" t="s">
        <v>162</v>
      </c>
      <c r="F213" s="96">
        <v>43916</v>
      </c>
      <c r="G213" s="83">
        <v>1051607.414419</v>
      </c>
      <c r="H213" s="85">
        <v>15.3485</v>
      </c>
      <c r="I213" s="83">
        <v>161.406235334</v>
      </c>
      <c r="J213" s="84">
        <f t="shared" si="5"/>
        <v>6.2645928099638287E-2</v>
      </c>
      <c r="K213" s="84">
        <f>I213/'סכום נכסי הקרן'!$C$42</f>
        <v>9.9604028435898456E-5</v>
      </c>
    </row>
    <row r="214" spans="2:11">
      <c r="B214" s="76" t="s">
        <v>2548</v>
      </c>
      <c r="C214" s="73" t="s">
        <v>2550</v>
      </c>
      <c r="D214" s="86" t="s">
        <v>706</v>
      </c>
      <c r="E214" s="86" t="s">
        <v>162</v>
      </c>
      <c r="F214" s="96">
        <v>43923</v>
      </c>
      <c r="G214" s="83">
        <v>1471623.1444979999</v>
      </c>
      <c r="H214" s="85">
        <v>19.453700000000001</v>
      </c>
      <c r="I214" s="83">
        <v>286.285352456</v>
      </c>
      <c r="J214" s="84">
        <f t="shared" si="5"/>
        <v>0.11111473834220752</v>
      </c>
      <c r="K214" s="84">
        <f>I214/'סכום נכסי הקרן'!$C$42</f>
        <v>1.7666711777151493E-4</v>
      </c>
    </row>
    <row r="215" spans="2:11">
      <c r="B215" s="76" t="s">
        <v>2548</v>
      </c>
      <c r="C215" s="73" t="s">
        <v>2551</v>
      </c>
      <c r="D215" s="86" t="s">
        <v>706</v>
      </c>
      <c r="E215" s="86" t="s">
        <v>162</v>
      </c>
      <c r="F215" s="96">
        <v>43937</v>
      </c>
      <c r="G215" s="83">
        <v>1548877.023515</v>
      </c>
      <c r="H215" s="85">
        <v>10.391500000000001</v>
      </c>
      <c r="I215" s="83">
        <v>160.951537358</v>
      </c>
      <c r="J215" s="84">
        <f t="shared" si="5"/>
        <v>6.2469448072998653E-2</v>
      </c>
      <c r="K215" s="84">
        <f>I215/'סכום נכסי הקרן'!$C$42</f>
        <v>9.9323433637082091E-5</v>
      </c>
    </row>
    <row r="216" spans="2:11">
      <c r="B216" s="76" t="s">
        <v>2548</v>
      </c>
      <c r="C216" s="73" t="s">
        <v>2552</v>
      </c>
      <c r="D216" s="86" t="s">
        <v>706</v>
      </c>
      <c r="E216" s="86" t="s">
        <v>164</v>
      </c>
      <c r="F216" s="96">
        <v>43955</v>
      </c>
      <c r="G216" s="83">
        <v>2955669.6753600002</v>
      </c>
      <c r="H216" s="85">
        <v>10.423299999999999</v>
      </c>
      <c r="I216" s="83">
        <v>308.07891901700003</v>
      </c>
      <c r="J216" s="84">
        <f t="shared" si="5"/>
        <v>0.11957338432320015</v>
      </c>
      <c r="K216" s="84">
        <f>I216/'סכום נכסי הקרן'!$C$42</f>
        <v>1.9011596018438443E-4</v>
      </c>
    </row>
    <row r="217" spans="2:11">
      <c r="B217" s="76" t="s">
        <v>2548</v>
      </c>
      <c r="C217" s="73" t="s">
        <v>2553</v>
      </c>
      <c r="D217" s="86" t="s">
        <v>706</v>
      </c>
      <c r="E217" s="86" t="s">
        <v>162</v>
      </c>
      <c r="F217" s="96">
        <v>43956</v>
      </c>
      <c r="G217" s="83">
        <v>527678.53637300001</v>
      </c>
      <c r="H217" s="85">
        <v>8.4291999999999998</v>
      </c>
      <c r="I217" s="83">
        <v>44.479288097999998</v>
      </c>
      <c r="J217" s="84">
        <f t="shared" si="5"/>
        <v>1.7263560347246656E-2</v>
      </c>
      <c r="K217" s="84">
        <f>I217/'סכום נכסי הקרן'!$C$42</f>
        <v>2.7448234991380605E-5</v>
      </c>
    </row>
    <row r="218" spans="2:11">
      <c r="B218" s="76" t="s">
        <v>2548</v>
      </c>
      <c r="C218" s="73" t="s">
        <v>2554</v>
      </c>
      <c r="D218" s="86" t="s">
        <v>706</v>
      </c>
      <c r="E218" s="86" t="s">
        <v>164</v>
      </c>
      <c r="F218" s="96">
        <v>43962</v>
      </c>
      <c r="G218" s="83">
        <v>4482228.7276379997</v>
      </c>
      <c r="H218" s="85">
        <v>6.5860000000000003</v>
      </c>
      <c r="I218" s="83">
        <v>295.19750882699998</v>
      </c>
      <c r="J218" s="84">
        <f t="shared" si="5"/>
        <v>0.11457377637797535</v>
      </c>
      <c r="K218" s="84">
        <f>I218/'סכום נכסי הקרן'!$C$42</f>
        <v>1.8216682275357685E-4</v>
      </c>
    </row>
    <row r="219" spans="2:11">
      <c r="B219" s="76" t="s">
        <v>2548</v>
      </c>
      <c r="C219" s="73" t="s">
        <v>2555</v>
      </c>
      <c r="D219" s="86" t="s">
        <v>706</v>
      </c>
      <c r="E219" s="86" t="s">
        <v>162</v>
      </c>
      <c r="F219" s="96">
        <v>43969</v>
      </c>
      <c r="G219" s="83">
        <v>5292860.9269650001</v>
      </c>
      <c r="H219" s="85">
        <v>5.1536999999999997</v>
      </c>
      <c r="I219" s="83">
        <v>272.77795338199996</v>
      </c>
      <c r="J219" s="84">
        <f t="shared" si="5"/>
        <v>0.10587216794551926</v>
      </c>
      <c r="K219" s="84">
        <f>I219/'סכום נכסי הקרן'!$C$42</f>
        <v>1.6833168166721765E-4</v>
      </c>
    </row>
    <row r="220" spans="2:11">
      <c r="B220" s="76" t="s">
        <v>2548</v>
      </c>
      <c r="C220" s="73" t="s">
        <v>2556</v>
      </c>
      <c r="D220" s="86" t="s">
        <v>706</v>
      </c>
      <c r="E220" s="86" t="s">
        <v>162</v>
      </c>
      <c r="F220" s="96">
        <v>43971</v>
      </c>
      <c r="G220" s="83">
        <v>9234385.0101660006</v>
      </c>
      <c r="H220" s="85">
        <v>4.5023</v>
      </c>
      <c r="I220" s="83">
        <v>415.75749598700003</v>
      </c>
      <c r="J220" s="84">
        <f t="shared" si="5"/>
        <v>0.16136622074476203</v>
      </c>
      <c r="K220" s="84">
        <f>I220/'סכום נכסי הקרן'!$C$42</f>
        <v>2.5656457055103554E-4</v>
      </c>
    </row>
    <row r="221" spans="2:11">
      <c r="B221" s="76" t="s">
        <v>2548</v>
      </c>
      <c r="C221" s="73" t="s">
        <v>2557</v>
      </c>
      <c r="D221" s="86" t="s">
        <v>706</v>
      </c>
      <c r="E221" s="86" t="s">
        <v>164</v>
      </c>
      <c r="F221" s="96">
        <v>43956</v>
      </c>
      <c r="G221" s="83">
        <v>4473447.4330329997</v>
      </c>
      <c r="H221" s="85">
        <v>8.0516000000000005</v>
      </c>
      <c r="I221" s="83">
        <v>360.18381797899997</v>
      </c>
      <c r="J221" s="84">
        <f t="shared" si="5"/>
        <v>0.13979664117110197</v>
      </c>
      <c r="K221" s="84">
        <f>I221/'סכום נכסי הקרן'!$C$42</f>
        <v>2.2226997100757983E-4</v>
      </c>
    </row>
    <row r="222" spans="2:11">
      <c r="B222" s="76" t="s">
        <v>2548</v>
      </c>
      <c r="C222" s="73" t="s">
        <v>2558</v>
      </c>
      <c r="D222" s="86" t="s">
        <v>706</v>
      </c>
      <c r="E222" s="86" t="s">
        <v>162</v>
      </c>
      <c r="F222" s="96">
        <v>43983</v>
      </c>
      <c r="G222" s="83">
        <v>13242086.278355001</v>
      </c>
      <c r="H222" s="85">
        <v>1.5670999999999999</v>
      </c>
      <c r="I222" s="83">
        <v>207.519773926</v>
      </c>
      <c r="J222" s="84">
        <f t="shared" si="5"/>
        <v>8.0543783266611504E-2</v>
      </c>
      <c r="K222" s="84">
        <f>I222/'סכום נכסי הקרן'!$C$42</f>
        <v>1.2806076184333418E-4</v>
      </c>
    </row>
    <row r="223" spans="2:11">
      <c r="B223" s="72"/>
      <c r="C223" s="73"/>
      <c r="D223" s="73"/>
      <c r="E223" s="73"/>
      <c r="F223" s="73"/>
      <c r="G223" s="83"/>
      <c r="H223" s="85"/>
      <c r="I223" s="73"/>
      <c r="J223" s="84"/>
      <c r="K223" s="73"/>
    </row>
    <row r="224" spans="2:11">
      <c r="B224" s="72" t="s">
        <v>227</v>
      </c>
      <c r="C224" s="73"/>
      <c r="D224" s="73"/>
      <c r="E224" s="73"/>
      <c r="F224" s="73"/>
      <c r="G224" s="83"/>
      <c r="H224" s="85"/>
      <c r="I224" s="83">
        <v>41.183999028999999</v>
      </c>
      <c r="J224" s="84">
        <f t="shared" si="5"/>
        <v>1.5984573561780058E-2</v>
      </c>
      <c r="K224" s="84">
        <f>I224/'סכום נכסי הקרן'!$C$42</f>
        <v>2.5414707194551798E-5</v>
      </c>
    </row>
    <row r="225" spans="2:11">
      <c r="B225" s="76" t="s">
        <v>2548</v>
      </c>
      <c r="C225" s="73" t="s">
        <v>2302</v>
      </c>
      <c r="D225" s="86" t="s">
        <v>706</v>
      </c>
      <c r="E225" s="86" t="s">
        <v>162</v>
      </c>
      <c r="F225" s="96">
        <v>43955</v>
      </c>
      <c r="G225" s="83">
        <v>1107867.9075</v>
      </c>
      <c r="H225" s="85">
        <v>3.7174</v>
      </c>
      <c r="I225" s="83">
        <v>41.183999028999999</v>
      </c>
      <c r="J225" s="84">
        <f t="shared" si="5"/>
        <v>1.5984573561780058E-2</v>
      </c>
      <c r="K225" s="84">
        <f>I225/'סכום נכסי הקרן'!$C$42</f>
        <v>2.5414707194551798E-5</v>
      </c>
    </row>
    <row r="226" spans="2:11">
      <c r="C226" s="1"/>
      <c r="D226" s="1"/>
    </row>
    <row r="227" spans="2:11">
      <c r="C227" s="1"/>
      <c r="D227" s="1"/>
    </row>
    <row r="228" spans="2:11">
      <c r="C228" s="1"/>
      <c r="D228" s="1"/>
    </row>
    <row r="229" spans="2:11">
      <c r="B229" s="88" t="s">
        <v>256</v>
      </c>
      <c r="C229" s="1"/>
      <c r="D229" s="1"/>
    </row>
    <row r="230" spans="2:11">
      <c r="B230" s="88" t="s">
        <v>111</v>
      </c>
      <c r="C230" s="1"/>
      <c r="D230" s="1"/>
    </row>
    <row r="231" spans="2:11">
      <c r="B231" s="88" t="s">
        <v>238</v>
      </c>
      <c r="C231" s="1"/>
      <c r="D231" s="1"/>
    </row>
    <row r="232" spans="2:11">
      <c r="B232" s="88" t="s">
        <v>246</v>
      </c>
      <c r="C232" s="1"/>
      <c r="D232" s="1"/>
    </row>
    <row r="233" spans="2:11">
      <c r="C233" s="1"/>
      <c r="D233" s="1"/>
    </row>
    <row r="234" spans="2:11">
      <c r="C234" s="1"/>
      <c r="D234" s="1"/>
    </row>
    <row r="235" spans="2:11">
      <c r="C235" s="1"/>
      <c r="D235" s="1"/>
    </row>
    <row r="236" spans="2:11">
      <c r="C236" s="1"/>
      <c r="D236" s="1"/>
    </row>
    <row r="237" spans="2:11">
      <c r="C237" s="1"/>
      <c r="D237" s="1"/>
    </row>
    <row r="238" spans="2:11">
      <c r="C238" s="1"/>
      <c r="D238" s="1"/>
    </row>
    <row r="239" spans="2:11">
      <c r="C239" s="1"/>
      <c r="D239" s="1"/>
    </row>
    <row r="240" spans="2:11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6" t="s">
        <v>178</v>
      </c>
      <c r="C1" s="67" t="s" vm="1">
        <v>265</v>
      </c>
    </row>
    <row r="2" spans="2:78">
      <c r="B2" s="46" t="s">
        <v>177</v>
      </c>
      <c r="C2" s="67" t="s">
        <v>266</v>
      </c>
    </row>
    <row r="3" spans="2:78">
      <c r="B3" s="46" t="s">
        <v>179</v>
      </c>
      <c r="C3" s="67" t="s">
        <v>267</v>
      </c>
    </row>
    <row r="4" spans="2:78">
      <c r="B4" s="46" t="s">
        <v>180</v>
      </c>
      <c r="C4" s="67">
        <v>8802</v>
      </c>
    </row>
    <row r="6" spans="2:78" ht="26.25" customHeight="1">
      <c r="B6" s="128" t="s">
        <v>209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2:78" ht="26.25" customHeight="1">
      <c r="B7" s="128" t="s">
        <v>101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2:78" s="3" customFormat="1" ht="47.25">
      <c r="B8" s="22" t="s">
        <v>115</v>
      </c>
      <c r="C8" s="30" t="s">
        <v>45</v>
      </c>
      <c r="D8" s="30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110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247</v>
      </c>
      <c r="M9" s="16"/>
      <c r="N9" s="16" t="s">
        <v>243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85">
        <v>0</v>
      </c>
      <c r="O11" s="90"/>
      <c r="P11" s="90"/>
      <c r="Q11" s="90"/>
      <c r="R11" s="1"/>
      <c r="S11" s="1"/>
      <c r="T11" s="1"/>
      <c r="U11" s="1"/>
      <c r="V11" s="1"/>
      <c r="BZ11" s="1"/>
    </row>
    <row r="12" spans="2:78" ht="18" customHeight="1">
      <c r="B12" s="88" t="s">
        <v>256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2:78">
      <c r="B13" s="88" t="s">
        <v>111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78">
      <c r="B14" s="88" t="s">
        <v>238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78">
      <c r="B15" s="88" t="s">
        <v>246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2:7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2:17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2:17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2:17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2:17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2:17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2:17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2:17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2:17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2:17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2:1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2:17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2:17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2:17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2:17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2:17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2:17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2:17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2:17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2:17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2:17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2:17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2:17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2:17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2:17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2:17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2:17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2:17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2:17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2:17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2:17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2:17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2:17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2:17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2:17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2:17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2:17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2:17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2:17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2:17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2:17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220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9.7109375" style="2" customWidth="1"/>
    <col min="4" max="4" width="10.1406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59">
      <c r="B1" s="46" t="s">
        <v>178</v>
      </c>
      <c r="C1" s="67" t="s" vm="1">
        <v>265</v>
      </c>
    </row>
    <row r="2" spans="2:59">
      <c r="B2" s="46" t="s">
        <v>177</v>
      </c>
      <c r="C2" s="67" t="s">
        <v>266</v>
      </c>
    </row>
    <row r="3" spans="2:59">
      <c r="B3" s="46" t="s">
        <v>179</v>
      </c>
      <c r="C3" s="67" t="s">
        <v>267</v>
      </c>
    </row>
    <row r="4" spans="2:59">
      <c r="B4" s="46" t="s">
        <v>180</v>
      </c>
      <c r="C4" s="67">
        <v>8802</v>
      </c>
    </row>
    <row r="6" spans="2:59" ht="26.25" customHeight="1">
      <c r="B6" s="128" t="s">
        <v>210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9" s="3" customFormat="1" ht="78.75">
      <c r="B7" s="47" t="s">
        <v>115</v>
      </c>
      <c r="C7" s="48" t="s">
        <v>222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264</v>
      </c>
      <c r="K7" s="48" t="s">
        <v>102</v>
      </c>
      <c r="L7" s="48" t="s">
        <v>35</v>
      </c>
      <c r="M7" s="48" t="s">
        <v>18</v>
      </c>
      <c r="N7" s="48" t="s">
        <v>240</v>
      </c>
      <c r="O7" s="48" t="s">
        <v>239</v>
      </c>
      <c r="P7" s="48" t="s">
        <v>110</v>
      </c>
      <c r="Q7" s="48" t="s">
        <v>181</v>
      </c>
      <c r="R7" s="50" t="s">
        <v>183</v>
      </c>
      <c r="S7" s="1"/>
      <c r="T7" s="1"/>
      <c r="U7" s="1"/>
      <c r="BF7" s="3" t="s">
        <v>161</v>
      </c>
      <c r="BG7" s="3" t="s">
        <v>163</v>
      </c>
    </row>
    <row r="8" spans="2:59" s="3" customFormat="1" ht="24" customHeight="1">
      <c r="B8" s="15"/>
      <c r="C8" s="57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247</v>
      </c>
      <c r="O8" s="16"/>
      <c r="P8" s="16" t="s">
        <v>243</v>
      </c>
      <c r="Q8" s="16" t="s">
        <v>19</v>
      </c>
      <c r="R8" s="17" t="s">
        <v>19</v>
      </c>
      <c r="S8" s="1"/>
      <c r="T8" s="1"/>
      <c r="U8" s="1"/>
      <c r="BF8" s="3" t="s">
        <v>159</v>
      </c>
      <c r="BG8" s="3" t="s">
        <v>162</v>
      </c>
    </row>
    <row r="9" spans="2:59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T9" s="1"/>
      <c r="U9" s="1"/>
      <c r="BF9" s="4" t="s">
        <v>160</v>
      </c>
      <c r="BG9" s="4" t="s">
        <v>164</v>
      </c>
    </row>
    <row r="10" spans="2:59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5.2524697493972203</v>
      </c>
      <c r="J10" s="69"/>
      <c r="K10" s="69"/>
      <c r="L10" s="69"/>
      <c r="M10" s="92">
        <v>3.2541578034970299E-2</v>
      </c>
      <c r="N10" s="77"/>
      <c r="O10" s="79"/>
      <c r="P10" s="77">
        <f>P11+P129</f>
        <v>60588.205199999997</v>
      </c>
      <c r="Q10" s="78">
        <f>P10/$P$10</f>
        <v>1</v>
      </c>
      <c r="R10" s="78">
        <f>P10/'סכום נכסי הקרן'!$C$42</f>
        <v>3.7389071748888142E-2</v>
      </c>
      <c r="S10" s="1"/>
      <c r="T10" s="1"/>
      <c r="U10" s="1"/>
      <c r="BF10" s="1" t="s">
        <v>28</v>
      </c>
      <c r="BG10" s="4" t="s">
        <v>165</v>
      </c>
    </row>
    <row r="11" spans="2:59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6.1721752631918561</v>
      </c>
      <c r="J11" s="71"/>
      <c r="K11" s="71"/>
      <c r="L11" s="71"/>
      <c r="M11" s="93">
        <v>3.0783580892328358E-2</v>
      </c>
      <c r="N11" s="80"/>
      <c r="O11" s="82"/>
      <c r="P11" s="80">
        <f>P12+P29</f>
        <v>29307.366799999996</v>
      </c>
      <c r="Q11" s="81">
        <f t="shared" ref="Q11:Q77" si="0">P11/$P$10</f>
        <v>0.48371406123117833</v>
      </c>
      <c r="R11" s="81">
        <f>P11/'סכום נכסי הקרן'!$C$42</f>
        <v>1.8085619741318597E-2</v>
      </c>
      <c r="BG11" s="1" t="s">
        <v>171</v>
      </c>
    </row>
    <row r="12" spans="2:59">
      <c r="B12" s="91" t="s">
        <v>36</v>
      </c>
      <c r="C12" s="71"/>
      <c r="D12" s="71"/>
      <c r="E12" s="71"/>
      <c r="F12" s="71"/>
      <c r="G12" s="71"/>
      <c r="H12" s="71"/>
      <c r="I12" s="80">
        <v>7.9074162039530513</v>
      </c>
      <c r="J12" s="71"/>
      <c r="K12" s="71"/>
      <c r="L12" s="71"/>
      <c r="M12" s="93">
        <v>1.7773640938784675E-2</v>
      </c>
      <c r="N12" s="80"/>
      <c r="O12" s="82"/>
      <c r="P12" s="80">
        <f>SUM(P13:P27)</f>
        <v>8651.4670800000004</v>
      </c>
      <c r="Q12" s="81">
        <f t="shared" si="0"/>
        <v>0.14279127515729745</v>
      </c>
      <c r="R12" s="81">
        <f>P12/'סכום נכסי הקרן'!$C$42</f>
        <v>5.3388332319714233E-3</v>
      </c>
      <c r="BG12" s="1" t="s">
        <v>166</v>
      </c>
    </row>
    <row r="13" spans="2:59">
      <c r="B13" s="76" t="s">
        <v>2699</v>
      </c>
      <c r="C13" s="86" t="s">
        <v>2605</v>
      </c>
      <c r="D13" s="73">
        <v>6028</v>
      </c>
      <c r="E13" s="73"/>
      <c r="F13" s="73" t="s">
        <v>707</v>
      </c>
      <c r="G13" s="96">
        <v>43100</v>
      </c>
      <c r="H13" s="73"/>
      <c r="I13" s="83">
        <v>10.11</v>
      </c>
      <c r="J13" s="86" t="s">
        <v>28</v>
      </c>
      <c r="K13" s="86" t="s">
        <v>163</v>
      </c>
      <c r="L13" s="87">
        <v>2.1000000000000001E-2</v>
      </c>
      <c r="M13" s="87">
        <v>2.1000000000000001E-2</v>
      </c>
      <c r="N13" s="83">
        <v>340219.59</v>
      </c>
      <c r="O13" s="85">
        <v>100.53</v>
      </c>
      <c r="P13" s="83">
        <v>342.02274999999997</v>
      </c>
      <c r="Q13" s="84">
        <f t="shared" si="0"/>
        <v>5.6450384834967841E-3</v>
      </c>
      <c r="R13" s="84">
        <f>P13/'סכום נכסי הקרן'!$C$42</f>
        <v>2.1106274888469599E-4</v>
      </c>
      <c r="BG13" s="1" t="s">
        <v>167</v>
      </c>
    </row>
    <row r="14" spans="2:59">
      <c r="B14" s="76" t="s">
        <v>2699</v>
      </c>
      <c r="C14" s="86" t="s">
        <v>2605</v>
      </c>
      <c r="D14" s="73">
        <v>6869</v>
      </c>
      <c r="E14" s="73"/>
      <c r="F14" s="73" t="s">
        <v>707</v>
      </c>
      <c r="G14" s="96">
        <v>43555</v>
      </c>
      <c r="H14" s="73"/>
      <c r="I14" s="83">
        <v>4.8100000000000005</v>
      </c>
      <c r="J14" s="86" t="s">
        <v>28</v>
      </c>
      <c r="K14" s="86" t="s">
        <v>163</v>
      </c>
      <c r="L14" s="87">
        <v>3.4699999999999995E-2</v>
      </c>
      <c r="M14" s="87">
        <v>3.4699999999999995E-2</v>
      </c>
      <c r="N14" s="83">
        <v>121658.48</v>
      </c>
      <c r="O14" s="85">
        <v>111.13</v>
      </c>
      <c r="P14" s="83">
        <v>135.19907000000001</v>
      </c>
      <c r="Q14" s="84">
        <f t="shared" si="0"/>
        <v>2.2314420695201584E-3</v>
      </c>
      <c r="R14" s="84">
        <f>P14/'סכום נכסי הקרן'!$C$42</f>
        <v>8.3431547640776634E-5</v>
      </c>
      <c r="BG14" s="1" t="s">
        <v>168</v>
      </c>
    </row>
    <row r="15" spans="2:59">
      <c r="B15" s="76" t="s">
        <v>2699</v>
      </c>
      <c r="C15" s="86" t="s">
        <v>2605</v>
      </c>
      <c r="D15" s="73">
        <v>6870</v>
      </c>
      <c r="E15" s="73"/>
      <c r="F15" s="73" t="s">
        <v>707</v>
      </c>
      <c r="G15" s="96">
        <v>43555</v>
      </c>
      <c r="H15" s="73"/>
      <c r="I15" s="83">
        <v>6.71</v>
      </c>
      <c r="J15" s="86" t="s">
        <v>28</v>
      </c>
      <c r="K15" s="86" t="s">
        <v>163</v>
      </c>
      <c r="L15" s="87">
        <v>1.24E-2</v>
      </c>
      <c r="M15" s="87">
        <v>1.24E-2</v>
      </c>
      <c r="N15" s="83">
        <v>1199001.31</v>
      </c>
      <c r="O15" s="85">
        <v>101.01</v>
      </c>
      <c r="P15" s="83">
        <v>1211.11122</v>
      </c>
      <c r="Q15" s="84">
        <f t="shared" si="0"/>
        <v>1.9989224239307886E-2</v>
      </c>
      <c r="R15" s="84">
        <f>P15/'סכום נכסי הקרן'!$C$42</f>
        <v>7.4737853928809653E-4</v>
      </c>
      <c r="BG15" s="1" t="s">
        <v>170</v>
      </c>
    </row>
    <row r="16" spans="2:59">
      <c r="B16" s="76" t="s">
        <v>2699</v>
      </c>
      <c r="C16" s="86" t="s">
        <v>2605</v>
      </c>
      <c r="D16" s="73">
        <v>6868</v>
      </c>
      <c r="E16" s="73"/>
      <c r="F16" s="73" t="s">
        <v>707</v>
      </c>
      <c r="G16" s="96">
        <v>43555</v>
      </c>
      <c r="H16" s="73"/>
      <c r="I16" s="83">
        <v>6.38</v>
      </c>
      <c r="J16" s="86" t="s">
        <v>28</v>
      </c>
      <c r="K16" s="86" t="s">
        <v>163</v>
      </c>
      <c r="L16" s="87">
        <v>3.2199999999999999E-2</v>
      </c>
      <c r="M16" s="87">
        <v>3.2199999999999999E-2</v>
      </c>
      <c r="N16" s="83">
        <v>218489.04</v>
      </c>
      <c r="O16" s="85">
        <v>110.55</v>
      </c>
      <c r="P16" s="83">
        <v>241.53960000000001</v>
      </c>
      <c r="Q16" s="84">
        <f t="shared" si="0"/>
        <v>3.9865779024594707E-3</v>
      </c>
      <c r="R16" s="84">
        <f>P16/'סכום נכסי הקרן'!$C$42</f>
        <v>1.4905444722758916E-4</v>
      </c>
      <c r="BG16" s="1" t="s">
        <v>169</v>
      </c>
    </row>
    <row r="17" spans="2:59">
      <c r="B17" s="76" t="s">
        <v>2699</v>
      </c>
      <c r="C17" s="86" t="s">
        <v>2605</v>
      </c>
      <c r="D17" s="73">
        <v>6867</v>
      </c>
      <c r="E17" s="73"/>
      <c r="F17" s="73" t="s">
        <v>707</v>
      </c>
      <c r="G17" s="96">
        <v>43555</v>
      </c>
      <c r="H17" s="73"/>
      <c r="I17" s="83">
        <v>6.5000000000000009</v>
      </c>
      <c r="J17" s="86" t="s">
        <v>28</v>
      </c>
      <c r="K17" s="86" t="s">
        <v>163</v>
      </c>
      <c r="L17" s="87">
        <v>1.8400000000000003E-2</v>
      </c>
      <c r="M17" s="87">
        <v>1.8400000000000003E-2</v>
      </c>
      <c r="N17" s="83">
        <v>552630.52</v>
      </c>
      <c r="O17" s="85">
        <v>107.18</v>
      </c>
      <c r="P17" s="83">
        <v>592.30931999999996</v>
      </c>
      <c r="Q17" s="84">
        <f t="shared" si="0"/>
        <v>9.7759839236828891E-3</v>
      </c>
      <c r="R17" s="84">
        <f>P17/'סכום נכסי הקרן'!$C$42</f>
        <v>3.6551496433855654E-4</v>
      </c>
      <c r="BG17" s="1" t="s">
        <v>172</v>
      </c>
    </row>
    <row r="18" spans="2:59">
      <c r="B18" s="76" t="s">
        <v>2699</v>
      </c>
      <c r="C18" s="86" t="s">
        <v>2605</v>
      </c>
      <c r="D18" s="73">
        <v>6866</v>
      </c>
      <c r="E18" s="73"/>
      <c r="F18" s="73" t="s">
        <v>707</v>
      </c>
      <c r="G18" s="96">
        <v>43555</v>
      </c>
      <c r="H18" s="73"/>
      <c r="I18" s="83">
        <v>7.37</v>
      </c>
      <c r="J18" s="86" t="s">
        <v>28</v>
      </c>
      <c r="K18" s="86" t="s">
        <v>163</v>
      </c>
      <c r="L18" s="87">
        <v>3.3999999999999998E-3</v>
      </c>
      <c r="M18" s="87">
        <v>3.3999999999999998E-3</v>
      </c>
      <c r="N18" s="83">
        <v>774587.77</v>
      </c>
      <c r="O18" s="85">
        <v>105.55</v>
      </c>
      <c r="P18" s="83">
        <v>817.57730000000004</v>
      </c>
      <c r="Q18" s="84">
        <f t="shared" si="0"/>
        <v>1.3494000974301845E-2</v>
      </c>
      <c r="R18" s="84">
        <f>P18/'סכום נכסי הקרן'!$C$42</f>
        <v>5.0452817060773819E-4</v>
      </c>
      <c r="BG18" s="1" t="s">
        <v>173</v>
      </c>
    </row>
    <row r="19" spans="2:59">
      <c r="B19" s="76" t="s">
        <v>2699</v>
      </c>
      <c r="C19" s="86" t="s">
        <v>2605</v>
      </c>
      <c r="D19" s="73">
        <v>6865</v>
      </c>
      <c r="E19" s="73"/>
      <c r="F19" s="73" t="s">
        <v>707</v>
      </c>
      <c r="G19" s="96">
        <v>43555</v>
      </c>
      <c r="H19" s="73"/>
      <c r="I19" s="83">
        <v>4.8</v>
      </c>
      <c r="J19" s="86" t="s">
        <v>28</v>
      </c>
      <c r="K19" s="86" t="s">
        <v>163</v>
      </c>
      <c r="L19" s="87">
        <v>2.1000000000000001E-2</v>
      </c>
      <c r="M19" s="87">
        <v>2.1000000000000001E-2</v>
      </c>
      <c r="N19" s="83">
        <v>525977.17000000004</v>
      </c>
      <c r="O19" s="85">
        <v>113.69</v>
      </c>
      <c r="P19" s="83">
        <v>597.98350000000005</v>
      </c>
      <c r="Q19" s="84">
        <f t="shared" si="0"/>
        <v>9.8696354847626361E-3</v>
      </c>
      <c r="R19" s="84">
        <f>P19/'סכום נכסי הקרן'!$C$42</f>
        <v>3.6901650927516257E-4</v>
      </c>
      <c r="BG19" s="1" t="s">
        <v>174</v>
      </c>
    </row>
    <row r="20" spans="2:59">
      <c r="B20" s="76" t="s">
        <v>2699</v>
      </c>
      <c r="C20" s="86" t="s">
        <v>2605</v>
      </c>
      <c r="D20" s="73">
        <v>5212</v>
      </c>
      <c r="E20" s="73"/>
      <c r="F20" s="73" t="s">
        <v>707</v>
      </c>
      <c r="G20" s="96">
        <v>42643</v>
      </c>
      <c r="H20" s="73"/>
      <c r="I20" s="83">
        <v>8.56</v>
      </c>
      <c r="J20" s="86" t="s">
        <v>28</v>
      </c>
      <c r="K20" s="86" t="s">
        <v>163</v>
      </c>
      <c r="L20" s="87">
        <v>1.7000000000000001E-2</v>
      </c>
      <c r="M20" s="87">
        <v>1.7000000000000001E-2</v>
      </c>
      <c r="N20" s="83">
        <v>29057.59</v>
      </c>
      <c r="O20" s="85">
        <v>99.09</v>
      </c>
      <c r="P20" s="83">
        <f>28.79317-0.0001</f>
        <v>28.79307</v>
      </c>
      <c r="Q20" s="84">
        <f t="shared" si="0"/>
        <v>4.7522566322859158E-4</v>
      </c>
      <c r="R20" s="84">
        <f>P20/'סכום נכסי הקרן'!$C$42</f>
        <v>1.7768246419366764E-5</v>
      </c>
      <c r="BG20" s="1" t="s">
        <v>175</v>
      </c>
    </row>
    <row r="21" spans="2:59">
      <c r="B21" s="76" t="s">
        <v>2699</v>
      </c>
      <c r="C21" s="86" t="s">
        <v>2605</v>
      </c>
      <c r="D21" s="73">
        <v>5211</v>
      </c>
      <c r="E21" s="73"/>
      <c r="F21" s="73" t="s">
        <v>707</v>
      </c>
      <c r="G21" s="96">
        <v>42643</v>
      </c>
      <c r="H21" s="73"/>
      <c r="I21" s="83">
        <v>5.63</v>
      </c>
      <c r="J21" s="86" t="s">
        <v>28</v>
      </c>
      <c r="K21" s="86" t="s">
        <v>163</v>
      </c>
      <c r="L21" s="87">
        <v>2.7999999999999997E-2</v>
      </c>
      <c r="M21" s="87">
        <v>2.7999999999999997E-2</v>
      </c>
      <c r="N21" s="83">
        <v>26886.86</v>
      </c>
      <c r="O21" s="85">
        <v>106.05</v>
      </c>
      <c r="P21" s="83">
        <v>28.51352</v>
      </c>
      <c r="Q21" s="84">
        <f t="shared" si="0"/>
        <v>4.7061172889801991E-4</v>
      </c>
      <c r="R21" s="84">
        <f>P21/'סכום נכסי הקרן'!$C$42</f>
        <v>1.7595735697636363E-5</v>
      </c>
      <c r="BG21" s="1" t="s">
        <v>176</v>
      </c>
    </row>
    <row r="22" spans="2:59">
      <c r="B22" s="76" t="s">
        <v>2699</v>
      </c>
      <c r="C22" s="86" t="s">
        <v>2605</v>
      </c>
      <c r="D22" s="73">
        <v>6027</v>
      </c>
      <c r="E22" s="73"/>
      <c r="F22" s="73" t="s">
        <v>707</v>
      </c>
      <c r="G22" s="96">
        <v>43100</v>
      </c>
      <c r="H22" s="73"/>
      <c r="I22" s="83">
        <v>10.18</v>
      </c>
      <c r="J22" s="86" t="s">
        <v>28</v>
      </c>
      <c r="K22" s="86" t="s">
        <v>163</v>
      </c>
      <c r="L22" s="87">
        <v>1.67E-2</v>
      </c>
      <c r="M22" s="87">
        <v>1.67E-2</v>
      </c>
      <c r="N22" s="83">
        <v>1305822.1399999999</v>
      </c>
      <c r="O22" s="85">
        <v>100.75</v>
      </c>
      <c r="P22" s="83">
        <v>1315.61581</v>
      </c>
      <c r="Q22" s="84">
        <f t="shared" si="0"/>
        <v>2.1714058134866158E-2</v>
      </c>
      <c r="R22" s="84">
        <f>P22/'סכום נכסי הקרן'!$C$42</f>
        <v>8.1186847756403897E-4</v>
      </c>
      <c r="BG22" s="1" t="s">
        <v>28</v>
      </c>
    </row>
    <row r="23" spans="2:59">
      <c r="B23" s="76" t="s">
        <v>2699</v>
      </c>
      <c r="C23" s="86" t="s">
        <v>2605</v>
      </c>
      <c r="D23" s="73">
        <v>6026</v>
      </c>
      <c r="E23" s="73"/>
      <c r="F23" s="73" t="s">
        <v>707</v>
      </c>
      <c r="G23" s="96">
        <v>43100</v>
      </c>
      <c r="H23" s="73"/>
      <c r="I23" s="83">
        <v>7.5900000000000007</v>
      </c>
      <c r="J23" s="86" t="s">
        <v>28</v>
      </c>
      <c r="K23" s="86" t="s">
        <v>163</v>
      </c>
      <c r="L23" s="87">
        <v>2.7100000000000003E-2</v>
      </c>
      <c r="M23" s="87">
        <v>2.7100000000000003E-2</v>
      </c>
      <c r="N23" s="83">
        <v>1737975.34</v>
      </c>
      <c r="O23" s="85">
        <v>108.22</v>
      </c>
      <c r="P23" s="83">
        <v>1880.83691</v>
      </c>
      <c r="Q23" s="84">
        <f t="shared" si="0"/>
        <v>3.1042954710267603E-2</v>
      </c>
      <c r="R23" s="84">
        <f>P23/'סכום נכסי הקרן'!$C$42</f>
        <v>1.1606672609596805E-3</v>
      </c>
    </row>
    <row r="24" spans="2:59">
      <c r="B24" s="76" t="s">
        <v>2699</v>
      </c>
      <c r="C24" s="86" t="s">
        <v>2605</v>
      </c>
      <c r="D24" s="73">
        <v>5210</v>
      </c>
      <c r="E24" s="73"/>
      <c r="F24" s="73" t="s">
        <v>707</v>
      </c>
      <c r="G24" s="96">
        <v>42643</v>
      </c>
      <c r="H24" s="73"/>
      <c r="I24" s="83">
        <v>8.7900000000000009</v>
      </c>
      <c r="J24" s="86" t="s">
        <v>28</v>
      </c>
      <c r="K24" s="86" t="s">
        <v>163</v>
      </c>
      <c r="L24" s="87">
        <v>6.4000000000000003E-3</v>
      </c>
      <c r="M24" s="87">
        <v>6.4000000000000003E-3</v>
      </c>
      <c r="N24" s="83">
        <v>21161.85</v>
      </c>
      <c r="O24" s="85">
        <v>106.3</v>
      </c>
      <c r="P24" s="83">
        <v>22.495039999999999</v>
      </c>
      <c r="Q24" s="84">
        <f t="shared" si="0"/>
        <v>3.7127754363649643E-4</v>
      </c>
      <c r="R24" s="84">
        <f>P24/'סכום נכסי הקרן'!$C$42</f>
        <v>1.3881722717775912E-5</v>
      </c>
    </row>
    <row r="25" spans="2:59">
      <c r="B25" s="76" t="s">
        <v>2699</v>
      </c>
      <c r="C25" s="86" t="s">
        <v>2605</v>
      </c>
      <c r="D25" s="73">
        <v>6025</v>
      </c>
      <c r="E25" s="73"/>
      <c r="F25" s="73" t="s">
        <v>707</v>
      </c>
      <c r="G25" s="96">
        <v>43100</v>
      </c>
      <c r="H25" s="73"/>
      <c r="I25" s="83">
        <v>10.19</v>
      </c>
      <c r="J25" s="86" t="s">
        <v>28</v>
      </c>
      <c r="K25" s="86" t="s">
        <v>163</v>
      </c>
      <c r="L25" s="87">
        <v>1.06E-2</v>
      </c>
      <c r="M25" s="87">
        <v>1.06E-2</v>
      </c>
      <c r="N25" s="83">
        <v>728482.09</v>
      </c>
      <c r="O25" s="85">
        <v>109.21</v>
      </c>
      <c r="P25" s="83">
        <v>795.5752</v>
      </c>
      <c r="Q25" s="84">
        <f t="shared" si="0"/>
        <v>1.3130859337619066E-2</v>
      </c>
      <c r="R25" s="84">
        <f>P25/'סכום נכסי הקרן'!$C$42</f>
        <v>4.9095064189879701E-4</v>
      </c>
    </row>
    <row r="26" spans="2:59">
      <c r="B26" s="76" t="s">
        <v>2699</v>
      </c>
      <c r="C26" s="86" t="s">
        <v>2605</v>
      </c>
      <c r="D26" s="73">
        <v>6024</v>
      </c>
      <c r="E26" s="73"/>
      <c r="F26" s="73" t="s">
        <v>707</v>
      </c>
      <c r="G26" s="96">
        <v>43100</v>
      </c>
      <c r="H26" s="73"/>
      <c r="I26" s="83">
        <v>8.629999999999999</v>
      </c>
      <c r="J26" s="86" t="s">
        <v>28</v>
      </c>
      <c r="K26" s="86" t="s">
        <v>163</v>
      </c>
      <c r="L26" s="87">
        <v>1.5600000000000001E-2</v>
      </c>
      <c r="M26" s="87">
        <v>1.5600000000000001E-2</v>
      </c>
      <c r="N26" s="83">
        <v>563647.19999999995</v>
      </c>
      <c r="O26" s="85">
        <v>110.95</v>
      </c>
      <c r="P26" s="83">
        <v>625.36662000000001</v>
      </c>
      <c r="Q26" s="84">
        <f t="shared" si="0"/>
        <v>1.0321590117015052E-2</v>
      </c>
      <c r="R26" s="84">
        <f>P26/'סכום נכסי הקרן'!$C$42</f>
        <v>3.8591467344769058E-4</v>
      </c>
    </row>
    <row r="27" spans="2:59">
      <c r="B27" s="76" t="s">
        <v>2699</v>
      </c>
      <c r="C27" s="86" t="s">
        <v>2605</v>
      </c>
      <c r="D27" s="73">
        <v>5209</v>
      </c>
      <c r="E27" s="73"/>
      <c r="F27" s="73" t="s">
        <v>707</v>
      </c>
      <c r="G27" s="96">
        <v>42643</v>
      </c>
      <c r="H27" s="73"/>
      <c r="I27" s="83">
        <v>6.78</v>
      </c>
      <c r="J27" s="86" t="s">
        <v>28</v>
      </c>
      <c r="K27" s="86" t="s">
        <v>163</v>
      </c>
      <c r="L27" s="87">
        <v>1.8199999999999997E-2</v>
      </c>
      <c r="M27" s="87">
        <v>1.8199999999999997E-2</v>
      </c>
      <c r="N27" s="83">
        <v>15579.37</v>
      </c>
      <c r="O27" s="85">
        <v>106.09</v>
      </c>
      <c r="P27" s="83">
        <v>16.52815</v>
      </c>
      <c r="Q27" s="84">
        <f t="shared" si="0"/>
        <v>2.7279484423479837E-4</v>
      </c>
      <c r="R27" s="84">
        <f>P27/'סכום נכסי הקרן'!$C$42</f>
        <v>1.019954600382164E-5</v>
      </c>
    </row>
    <row r="28" spans="2:59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59">
      <c r="B29" s="91" t="s">
        <v>37</v>
      </c>
      <c r="C29" s="71"/>
      <c r="D29" s="71"/>
      <c r="E29" s="71"/>
      <c r="F29" s="71"/>
      <c r="G29" s="71"/>
      <c r="H29" s="71"/>
      <c r="I29" s="80">
        <v>5.4453910702506665</v>
      </c>
      <c r="J29" s="71"/>
      <c r="K29" s="71"/>
      <c r="L29" s="71"/>
      <c r="M29" s="93">
        <v>3.6232633232691921E-2</v>
      </c>
      <c r="N29" s="80"/>
      <c r="O29" s="82"/>
      <c r="P29" s="80">
        <f>SUM(P30:P127)</f>
        <v>20655.899719999998</v>
      </c>
      <c r="Q29" s="81">
        <f t="shared" si="0"/>
        <v>0.34092278607388088</v>
      </c>
      <c r="R29" s="81">
        <f>P29/'סכום נכסי הקרן'!$C$42</f>
        <v>1.2746786509347177E-2</v>
      </c>
    </row>
    <row r="30" spans="2:59">
      <c r="B30" s="76" t="s">
        <v>2700</v>
      </c>
      <c r="C30" s="86" t="s">
        <v>2604</v>
      </c>
      <c r="D30" s="73">
        <v>91102700</v>
      </c>
      <c r="E30" s="73"/>
      <c r="F30" s="73" t="s">
        <v>448</v>
      </c>
      <c r="G30" s="96">
        <v>43093</v>
      </c>
      <c r="H30" s="73" t="s">
        <v>159</v>
      </c>
      <c r="I30" s="83">
        <v>3.4499999999999993</v>
      </c>
      <c r="J30" s="86" t="s">
        <v>702</v>
      </c>
      <c r="K30" s="86" t="s">
        <v>163</v>
      </c>
      <c r="L30" s="87">
        <v>2.6089999999999999E-2</v>
      </c>
      <c r="M30" s="87">
        <v>3.3299999999999996E-2</v>
      </c>
      <c r="N30" s="83">
        <v>98478.9</v>
      </c>
      <c r="O30" s="85">
        <v>99.68</v>
      </c>
      <c r="P30" s="83">
        <v>98.16377</v>
      </c>
      <c r="Q30" s="84">
        <f t="shared" si="0"/>
        <v>1.6201795328969408E-3</v>
      </c>
      <c r="R30" s="84">
        <f>P30/'סכום נכסי הקרן'!$C$42</f>
        <v>6.05770088015638E-5</v>
      </c>
    </row>
    <row r="31" spans="2:59">
      <c r="B31" s="76" t="s">
        <v>2700</v>
      </c>
      <c r="C31" s="86" t="s">
        <v>2604</v>
      </c>
      <c r="D31" s="73">
        <v>91102701</v>
      </c>
      <c r="E31" s="73"/>
      <c r="F31" s="73" t="s">
        <v>448</v>
      </c>
      <c r="G31" s="96">
        <v>43363</v>
      </c>
      <c r="H31" s="73" t="s">
        <v>159</v>
      </c>
      <c r="I31" s="83">
        <v>3.4499999999999997</v>
      </c>
      <c r="J31" s="86" t="s">
        <v>702</v>
      </c>
      <c r="K31" s="86" t="s">
        <v>163</v>
      </c>
      <c r="L31" s="87">
        <v>2.6849999999999999E-2</v>
      </c>
      <c r="M31" s="87">
        <v>3.1300000000000001E-2</v>
      </c>
      <c r="N31" s="83">
        <v>137870.46</v>
      </c>
      <c r="O31" s="85">
        <v>99.87</v>
      </c>
      <c r="P31" s="83">
        <v>137.69121999999999</v>
      </c>
      <c r="Q31" s="84">
        <f t="shared" si="0"/>
        <v>2.2725746627662111E-3</v>
      </c>
      <c r="R31" s="84">
        <f>P31/'סכום נכסי הקרן'!$C$42</f>
        <v>8.4969457120871137E-5</v>
      </c>
    </row>
    <row r="32" spans="2:59">
      <c r="B32" s="76" t="s">
        <v>2701</v>
      </c>
      <c r="C32" s="86" t="s">
        <v>2605</v>
      </c>
      <c r="D32" s="73">
        <v>6686</v>
      </c>
      <c r="E32" s="73"/>
      <c r="F32" s="73" t="s">
        <v>1882</v>
      </c>
      <c r="G32" s="96">
        <v>43471</v>
      </c>
      <c r="H32" s="73" t="s">
        <v>2603</v>
      </c>
      <c r="I32" s="83">
        <v>0.52</v>
      </c>
      <c r="J32" s="86" t="s">
        <v>155</v>
      </c>
      <c r="K32" s="86" t="s">
        <v>163</v>
      </c>
      <c r="L32" s="87">
        <v>2.2970000000000001E-2</v>
      </c>
      <c r="M32" s="87">
        <v>1.8300000000000004E-2</v>
      </c>
      <c r="N32" s="83">
        <v>1279550</v>
      </c>
      <c r="O32" s="85">
        <v>101.35</v>
      </c>
      <c r="P32" s="83">
        <v>1296.8238999999999</v>
      </c>
      <c r="Q32" s="84">
        <f t="shared" si="0"/>
        <v>2.1403900242946954E-2</v>
      </c>
      <c r="R32" s="84">
        <f>P32/'סכום נכסי הקרן'!$C$42</f>
        <v>8.0027196188958802E-4</v>
      </c>
    </row>
    <row r="33" spans="2:18">
      <c r="B33" s="76" t="s">
        <v>2702</v>
      </c>
      <c r="C33" s="86" t="s">
        <v>2604</v>
      </c>
      <c r="D33" s="73">
        <v>11898602</v>
      </c>
      <c r="E33" s="73"/>
      <c r="F33" s="73" t="s">
        <v>533</v>
      </c>
      <c r="G33" s="96">
        <v>43431</v>
      </c>
      <c r="H33" s="73" t="s">
        <v>351</v>
      </c>
      <c r="I33" s="83">
        <v>9.5200000000000014</v>
      </c>
      <c r="J33" s="86" t="s">
        <v>2606</v>
      </c>
      <c r="K33" s="86" t="s">
        <v>163</v>
      </c>
      <c r="L33" s="87">
        <v>3.9599999999999996E-2</v>
      </c>
      <c r="M33" s="87">
        <v>3.0099999999999998E-2</v>
      </c>
      <c r="N33" s="83">
        <v>56232.07</v>
      </c>
      <c r="O33" s="85">
        <v>109.56</v>
      </c>
      <c r="P33" s="83">
        <v>61.607860000000002</v>
      </c>
      <c r="Q33" s="84">
        <f t="shared" si="0"/>
        <v>1.016829262339661E-3</v>
      </c>
      <c r="R33" s="84">
        <f>P33/'סכום נכסי הקרן'!$C$42</f>
        <v>3.8018302245986581E-5</v>
      </c>
    </row>
    <row r="34" spans="2:18" s="116" customFormat="1">
      <c r="B34" s="76" t="s">
        <v>2702</v>
      </c>
      <c r="C34" s="86" t="s">
        <v>2604</v>
      </c>
      <c r="D34" s="73">
        <v>11898612</v>
      </c>
      <c r="E34" s="73"/>
      <c r="F34" s="73" t="s">
        <v>533</v>
      </c>
      <c r="G34" s="96">
        <v>43978</v>
      </c>
      <c r="H34" s="73" t="s">
        <v>351</v>
      </c>
      <c r="I34" s="83">
        <v>9.8600000000000012</v>
      </c>
      <c r="J34" s="86" t="s">
        <v>2606</v>
      </c>
      <c r="K34" s="86" t="s">
        <v>163</v>
      </c>
      <c r="L34" s="87">
        <v>2.6000000000000002E-2</v>
      </c>
      <c r="M34" s="87">
        <v>3.0200000000000005E-2</v>
      </c>
      <c r="N34" s="83">
        <v>27204.19</v>
      </c>
      <c r="O34" s="85">
        <v>96.25</v>
      </c>
      <c r="P34" s="83">
        <v>26.18403</v>
      </c>
      <c r="Q34" s="84">
        <f>P34/$P$10</f>
        <v>4.3216381659709572E-4</v>
      </c>
      <c r="R34" s="84">
        <f>P34/'סכום נכסי הקרן'!$C$42</f>
        <v>1.6158203946022146E-5</v>
      </c>
    </row>
    <row r="35" spans="2:18" s="116" customFormat="1">
      <c r="B35" s="76" t="s">
        <v>2702</v>
      </c>
      <c r="C35" s="86" t="s">
        <v>2604</v>
      </c>
      <c r="D35" s="73">
        <v>11898613</v>
      </c>
      <c r="E35" s="73"/>
      <c r="F35" s="73" t="s">
        <v>533</v>
      </c>
      <c r="G35" s="96">
        <v>44010</v>
      </c>
      <c r="H35" s="73" t="s">
        <v>351</v>
      </c>
      <c r="I35" s="83">
        <v>9.9999999999999982</v>
      </c>
      <c r="J35" s="86" t="s">
        <v>2606</v>
      </c>
      <c r="K35" s="86" t="s">
        <v>163</v>
      </c>
      <c r="L35" s="87">
        <v>2.5000000000000001E-2</v>
      </c>
      <c r="M35" s="87">
        <v>2.6599999999999999E-2</v>
      </c>
      <c r="N35" s="83">
        <v>42671.55</v>
      </c>
      <c r="O35" s="85">
        <v>98.65</v>
      </c>
      <c r="P35" s="83">
        <v>42.095480000000002</v>
      </c>
      <c r="Q35" s="84">
        <f>P35/$P$10</f>
        <v>6.9478011208689845E-4</v>
      </c>
      <c r="R35" s="84">
        <f>P35/'סכום נכסי הקרן'!$C$42</f>
        <v>2.5977183460517593E-5</v>
      </c>
    </row>
    <row r="36" spans="2:18">
      <c r="B36" s="76" t="s">
        <v>2702</v>
      </c>
      <c r="C36" s="86" t="s">
        <v>2604</v>
      </c>
      <c r="D36" s="73">
        <v>11898601</v>
      </c>
      <c r="E36" s="73"/>
      <c r="F36" s="73" t="s">
        <v>533</v>
      </c>
      <c r="G36" s="96">
        <v>43276</v>
      </c>
      <c r="H36" s="73" t="s">
        <v>351</v>
      </c>
      <c r="I36" s="83">
        <v>9.58</v>
      </c>
      <c r="J36" s="86" t="s">
        <v>2606</v>
      </c>
      <c r="K36" s="86" t="s">
        <v>163</v>
      </c>
      <c r="L36" s="87">
        <v>3.56E-2</v>
      </c>
      <c r="M36" s="87">
        <v>3.1300000000000001E-2</v>
      </c>
      <c r="N36" s="83">
        <v>56134.36</v>
      </c>
      <c r="O36" s="85">
        <v>104.5</v>
      </c>
      <c r="P36" s="83">
        <v>58.660400000000003</v>
      </c>
      <c r="Q36" s="84">
        <f t="shared" si="0"/>
        <v>9.6818184011828107E-4</v>
      </c>
      <c r="R36" s="84">
        <f>P36/'סכום נכסי הקרן'!$C$42</f>
        <v>3.6199420286152957E-5</v>
      </c>
    </row>
    <row r="37" spans="2:18">
      <c r="B37" s="76" t="s">
        <v>2702</v>
      </c>
      <c r="C37" s="86" t="s">
        <v>2604</v>
      </c>
      <c r="D37" s="73">
        <v>11898600</v>
      </c>
      <c r="E37" s="73"/>
      <c r="F37" s="73" t="s">
        <v>533</v>
      </c>
      <c r="G37" s="96">
        <v>43222</v>
      </c>
      <c r="H37" s="73" t="s">
        <v>351</v>
      </c>
      <c r="I37" s="83">
        <v>9.59</v>
      </c>
      <c r="J37" s="86" t="s">
        <v>2606</v>
      </c>
      <c r="K37" s="86" t="s">
        <v>163</v>
      </c>
      <c r="L37" s="87">
        <v>3.5200000000000002E-2</v>
      </c>
      <c r="M37" s="87">
        <v>3.1400000000000004E-2</v>
      </c>
      <c r="N37" s="83">
        <v>268300.95</v>
      </c>
      <c r="O37" s="85">
        <v>104.87</v>
      </c>
      <c r="P37" s="83">
        <v>281.36718999999999</v>
      </c>
      <c r="Q37" s="84">
        <f t="shared" si="0"/>
        <v>4.6439268017795651E-3</v>
      </c>
      <c r="R37" s="84">
        <f>P37/'סכום נכסי הקרן'!$C$42</f>
        <v>1.736321123883208E-4</v>
      </c>
    </row>
    <row r="38" spans="2:18">
      <c r="B38" s="76" t="s">
        <v>2702</v>
      </c>
      <c r="C38" s="86" t="s">
        <v>2604</v>
      </c>
      <c r="D38" s="73">
        <v>11898611</v>
      </c>
      <c r="E38" s="73"/>
      <c r="F38" s="73" t="s">
        <v>533</v>
      </c>
      <c r="G38" s="96">
        <v>43922</v>
      </c>
      <c r="H38" s="73" t="s">
        <v>351</v>
      </c>
      <c r="I38" s="83">
        <v>9.9599999999999991</v>
      </c>
      <c r="J38" s="86" t="s">
        <v>2606</v>
      </c>
      <c r="K38" s="86" t="s">
        <v>163</v>
      </c>
      <c r="L38" s="87">
        <v>3.0699999999999998E-2</v>
      </c>
      <c r="M38" s="87">
        <v>2.2299999999999997E-2</v>
      </c>
      <c r="N38" s="83">
        <v>64697.99</v>
      </c>
      <c r="O38" s="85">
        <v>108.73</v>
      </c>
      <c r="P38" s="83">
        <v>70.346130000000002</v>
      </c>
      <c r="Q38" s="84">
        <f t="shared" si="0"/>
        <v>1.1610532077619624E-3</v>
      </c>
      <c r="R38" s="84">
        <f>P38/'סכום נכסי הקרן'!$C$42</f>
        <v>4.3410701689288738E-5</v>
      </c>
    </row>
    <row r="39" spans="2:18">
      <c r="B39" s="76" t="s">
        <v>2702</v>
      </c>
      <c r="C39" s="86" t="s">
        <v>2604</v>
      </c>
      <c r="D39" s="73">
        <v>11898603</v>
      </c>
      <c r="E39" s="73"/>
      <c r="F39" s="73" t="s">
        <v>533</v>
      </c>
      <c r="G39" s="96">
        <v>43500</v>
      </c>
      <c r="H39" s="73" t="s">
        <v>351</v>
      </c>
      <c r="I39" s="83">
        <v>9.65</v>
      </c>
      <c r="J39" s="86" t="s">
        <v>2606</v>
      </c>
      <c r="K39" s="86" t="s">
        <v>163</v>
      </c>
      <c r="L39" s="87">
        <v>3.7499999999999999E-2</v>
      </c>
      <c r="M39" s="87">
        <v>2.7099999999999999E-2</v>
      </c>
      <c r="N39" s="83">
        <v>105652.44</v>
      </c>
      <c r="O39" s="85">
        <v>110.53</v>
      </c>
      <c r="P39" s="83">
        <v>116.77763</v>
      </c>
      <c r="Q39" s="84">
        <f t="shared" si="0"/>
        <v>1.9273987340361091E-3</v>
      </c>
      <c r="R39" s="84">
        <f>P39/'סכום נכסי הקרן'!$C$42</f>
        <v>7.2063649555592261E-5</v>
      </c>
    </row>
    <row r="40" spans="2:18">
      <c r="B40" s="76" t="s">
        <v>2702</v>
      </c>
      <c r="C40" s="86" t="s">
        <v>2604</v>
      </c>
      <c r="D40" s="73">
        <v>11898604</v>
      </c>
      <c r="E40" s="73"/>
      <c r="F40" s="73" t="s">
        <v>533</v>
      </c>
      <c r="G40" s="96">
        <v>43556</v>
      </c>
      <c r="H40" s="73" t="s">
        <v>351</v>
      </c>
      <c r="I40" s="83">
        <v>9.75</v>
      </c>
      <c r="J40" s="86" t="s">
        <v>2606</v>
      </c>
      <c r="K40" s="86" t="s">
        <v>163</v>
      </c>
      <c r="L40" s="87">
        <v>3.3500000000000002E-2</v>
      </c>
      <c r="M40" s="87">
        <v>2.7200000000000002E-2</v>
      </c>
      <c r="N40" s="83">
        <v>106755.21</v>
      </c>
      <c r="O40" s="85">
        <v>106.44</v>
      </c>
      <c r="P40" s="83">
        <v>113.63025</v>
      </c>
      <c r="Q40" s="84">
        <f t="shared" si="0"/>
        <v>1.8754516596903585E-3</v>
      </c>
      <c r="R40" s="84">
        <f>P40/'סכום נכסי הקרן'!$C$42</f>
        <v>7.0121396665734156E-5</v>
      </c>
    </row>
    <row r="41" spans="2:18">
      <c r="B41" s="76" t="s">
        <v>2702</v>
      </c>
      <c r="C41" s="86" t="s">
        <v>2604</v>
      </c>
      <c r="D41" s="73">
        <v>11898606</v>
      </c>
      <c r="E41" s="73"/>
      <c r="F41" s="73" t="s">
        <v>533</v>
      </c>
      <c r="G41" s="96">
        <v>43647</v>
      </c>
      <c r="H41" s="73" t="s">
        <v>351</v>
      </c>
      <c r="I41" s="83">
        <v>9.65</v>
      </c>
      <c r="J41" s="86" t="s">
        <v>2606</v>
      </c>
      <c r="K41" s="86" t="s">
        <v>163</v>
      </c>
      <c r="L41" s="87">
        <v>3.2000000000000001E-2</v>
      </c>
      <c r="M41" s="87">
        <v>3.2000000000000001E-2</v>
      </c>
      <c r="N41" s="83">
        <v>99175.38</v>
      </c>
      <c r="O41" s="85">
        <v>100.37</v>
      </c>
      <c r="P41" s="83">
        <v>99.542330000000007</v>
      </c>
      <c r="Q41" s="84">
        <f t="shared" si="0"/>
        <v>1.6429324762371408E-3</v>
      </c>
      <c r="R41" s="84">
        <f>P41/'סכום נכסי הקרן'!$C$42</f>
        <v>6.1427720232608925E-5</v>
      </c>
    </row>
    <row r="42" spans="2:18">
      <c r="B42" s="76" t="s">
        <v>2702</v>
      </c>
      <c r="C42" s="86" t="s">
        <v>2604</v>
      </c>
      <c r="D42" s="73">
        <v>11898607</v>
      </c>
      <c r="E42" s="73"/>
      <c r="F42" s="73" t="s">
        <v>533</v>
      </c>
      <c r="G42" s="96">
        <v>43703</v>
      </c>
      <c r="H42" s="73" t="s">
        <v>351</v>
      </c>
      <c r="I42" s="83">
        <v>9.85</v>
      </c>
      <c r="J42" s="86" t="s">
        <v>2606</v>
      </c>
      <c r="K42" s="86" t="s">
        <v>163</v>
      </c>
      <c r="L42" s="87">
        <v>2.6800000000000001E-2</v>
      </c>
      <c r="M42" s="87">
        <v>3.0200000000000001E-2</v>
      </c>
      <c r="N42" s="83">
        <v>7060.86</v>
      </c>
      <c r="O42" s="85">
        <v>96.98</v>
      </c>
      <c r="P42" s="83">
        <v>6.8476300000000005</v>
      </c>
      <c r="Q42" s="84">
        <f t="shared" si="0"/>
        <v>1.1301919205885308E-4</v>
      </c>
      <c r="R42" s="84">
        <f>P42/'סכום נכסי הקרן'!$C$42</f>
        <v>4.2256826808898266E-6</v>
      </c>
    </row>
    <row r="43" spans="2:18">
      <c r="B43" s="76" t="s">
        <v>2702</v>
      </c>
      <c r="C43" s="86" t="s">
        <v>2604</v>
      </c>
      <c r="D43" s="73">
        <v>11898608</v>
      </c>
      <c r="E43" s="73"/>
      <c r="F43" s="73" t="s">
        <v>533</v>
      </c>
      <c r="G43" s="96">
        <v>43740</v>
      </c>
      <c r="H43" s="73" t="s">
        <v>351</v>
      </c>
      <c r="I43" s="83">
        <v>9.7099999999999991</v>
      </c>
      <c r="J43" s="86" t="s">
        <v>2606</v>
      </c>
      <c r="K43" s="86" t="s">
        <v>163</v>
      </c>
      <c r="L43" s="87">
        <v>2.7300000000000001E-2</v>
      </c>
      <c r="M43" s="87">
        <v>3.4499999999999996E-2</v>
      </c>
      <c r="N43" s="83">
        <v>104319.66</v>
      </c>
      <c r="O43" s="85">
        <v>93.6</v>
      </c>
      <c r="P43" s="83">
        <v>97.643199999999993</v>
      </c>
      <c r="Q43" s="84">
        <f t="shared" si="0"/>
        <v>1.6115875965904995E-3</v>
      </c>
      <c r="R43" s="84">
        <f>P43/'סכום נכסי הקרן'!$C$42</f>
        <v>6.0255764278540383E-5</v>
      </c>
    </row>
    <row r="44" spans="2:18">
      <c r="B44" s="76" t="s">
        <v>2702</v>
      </c>
      <c r="C44" s="86" t="s">
        <v>2604</v>
      </c>
      <c r="D44" s="73">
        <v>11898609</v>
      </c>
      <c r="E44" s="73"/>
      <c r="F44" s="73" t="s">
        <v>533</v>
      </c>
      <c r="G44" s="96">
        <v>43831</v>
      </c>
      <c r="H44" s="73" t="s">
        <v>351</v>
      </c>
      <c r="I44" s="83">
        <v>9.59</v>
      </c>
      <c r="J44" s="86" t="s">
        <v>2606</v>
      </c>
      <c r="K44" s="86" t="s">
        <v>163</v>
      </c>
      <c r="L44" s="87">
        <v>2.6800000000000001E-2</v>
      </c>
      <c r="M44" s="87">
        <v>3.9000000000000007E-2</v>
      </c>
      <c r="N44" s="83">
        <v>108300.2</v>
      </c>
      <c r="O44" s="85">
        <v>89.34</v>
      </c>
      <c r="P44" s="83">
        <v>96.755399999999995</v>
      </c>
      <c r="Q44" s="84">
        <f t="shared" si="0"/>
        <v>1.5969345796036222E-3</v>
      </c>
      <c r="R44" s="84">
        <f>P44/'סכום נכסי הקרן'!$C$42</f>
        <v>5.9707901575080355E-5</v>
      </c>
    </row>
    <row r="45" spans="2:18">
      <c r="B45" s="76" t="s">
        <v>2703</v>
      </c>
      <c r="C45" s="86" t="s">
        <v>2605</v>
      </c>
      <c r="D45" s="73">
        <v>7699</v>
      </c>
      <c r="E45" s="73"/>
      <c r="F45" s="73" t="s">
        <v>2607</v>
      </c>
      <c r="G45" s="96">
        <v>43977</v>
      </c>
      <c r="H45" s="73" t="s">
        <v>2603</v>
      </c>
      <c r="I45" s="83">
        <v>10.290000000000001</v>
      </c>
      <c r="J45" s="86" t="s">
        <v>412</v>
      </c>
      <c r="K45" s="86" t="s">
        <v>163</v>
      </c>
      <c r="L45" s="87">
        <v>1.908E-2</v>
      </c>
      <c r="M45" s="87">
        <v>2.5000000000000001E-2</v>
      </c>
      <c r="N45" s="83">
        <v>592141.28</v>
      </c>
      <c r="O45" s="85">
        <v>94.31</v>
      </c>
      <c r="P45" s="83">
        <v>558.44845999999995</v>
      </c>
      <c r="Q45" s="84">
        <f t="shared" si="0"/>
        <v>9.217115082986482E-3</v>
      </c>
      <c r="R45" s="84">
        <f>P45/'סכום נכסי הקרן'!$C$42</f>
        <v>3.4461937715554063E-4</v>
      </c>
    </row>
    <row r="46" spans="2:18">
      <c r="B46" s="76" t="s">
        <v>2703</v>
      </c>
      <c r="C46" s="86" t="s">
        <v>2605</v>
      </c>
      <c r="D46" s="73">
        <v>7567</v>
      </c>
      <c r="E46" s="73"/>
      <c r="F46" s="73" t="s">
        <v>2607</v>
      </c>
      <c r="G46" s="96">
        <v>43919</v>
      </c>
      <c r="H46" s="73" t="s">
        <v>2603</v>
      </c>
      <c r="I46" s="83">
        <v>10.009999999999998</v>
      </c>
      <c r="J46" s="86" t="s">
        <v>412</v>
      </c>
      <c r="K46" s="86" t="s">
        <v>163</v>
      </c>
      <c r="L46" s="87">
        <v>2.69E-2</v>
      </c>
      <c r="M46" s="87">
        <v>1.8699999999999998E-2</v>
      </c>
      <c r="N46" s="83">
        <v>328967.38</v>
      </c>
      <c r="O46" s="85">
        <v>108.53</v>
      </c>
      <c r="P46" s="83">
        <v>357.0283</v>
      </c>
      <c r="Q46" s="84">
        <f t="shared" si="0"/>
        <v>5.8927030239872497E-3</v>
      </c>
      <c r="R46" s="84">
        <f>P46/'סכום נכסי הקרן'!$C$42</f>
        <v>2.2032269615874942E-4</v>
      </c>
    </row>
    <row r="47" spans="2:18">
      <c r="B47" s="76" t="s">
        <v>2703</v>
      </c>
      <c r="C47" s="86" t="s">
        <v>2605</v>
      </c>
      <c r="D47" s="73">
        <v>7566</v>
      </c>
      <c r="E47" s="73"/>
      <c r="F47" s="73" t="s">
        <v>2607</v>
      </c>
      <c r="G47" s="96">
        <v>43919</v>
      </c>
      <c r="H47" s="73" t="s">
        <v>2603</v>
      </c>
      <c r="I47" s="83">
        <v>9.6300000000000008</v>
      </c>
      <c r="J47" s="86" t="s">
        <v>412</v>
      </c>
      <c r="K47" s="86" t="s">
        <v>163</v>
      </c>
      <c r="L47" s="87">
        <v>2.69E-2</v>
      </c>
      <c r="M47" s="87">
        <v>1.8600000000000002E-2</v>
      </c>
      <c r="N47" s="83">
        <v>328967.38</v>
      </c>
      <c r="O47" s="85">
        <v>108.33</v>
      </c>
      <c r="P47" s="83">
        <v>356.37036000000001</v>
      </c>
      <c r="Q47" s="84">
        <f t="shared" si="0"/>
        <v>5.881843814709996E-3</v>
      </c>
      <c r="R47" s="84">
        <f>P47/'סכום נכסי הקרן'!$C$42</f>
        <v>2.1991668040394598E-4</v>
      </c>
    </row>
    <row r="48" spans="2:18">
      <c r="B48" s="76" t="s">
        <v>2703</v>
      </c>
      <c r="C48" s="86" t="s">
        <v>2605</v>
      </c>
      <c r="D48" s="73">
        <v>7700</v>
      </c>
      <c r="E48" s="73"/>
      <c r="F48" s="73" t="s">
        <v>2607</v>
      </c>
      <c r="G48" s="96">
        <v>43977</v>
      </c>
      <c r="H48" s="73" t="s">
        <v>2603</v>
      </c>
      <c r="I48" s="83">
        <v>9.9100000000000019</v>
      </c>
      <c r="J48" s="86" t="s">
        <v>412</v>
      </c>
      <c r="K48" s="86" t="s">
        <v>163</v>
      </c>
      <c r="L48" s="87">
        <v>1.8769999999999998E-2</v>
      </c>
      <c r="M48" s="87">
        <v>2.4900000000000005E-2</v>
      </c>
      <c r="N48" s="83">
        <v>394760.86</v>
      </c>
      <c r="O48" s="85">
        <v>94.33</v>
      </c>
      <c r="P48" s="83">
        <v>372.37791999999996</v>
      </c>
      <c r="Q48" s="84">
        <f t="shared" si="0"/>
        <v>6.1460463925411008E-3</v>
      </c>
      <c r="R48" s="84">
        <f>P48/'סכום נכסי הקרן'!$C$42</f>
        <v>2.2979496954271436E-4</v>
      </c>
    </row>
    <row r="49" spans="2:18">
      <c r="B49" s="76" t="s">
        <v>2704</v>
      </c>
      <c r="C49" s="86" t="s">
        <v>2605</v>
      </c>
      <c r="D49" s="73">
        <v>458870</v>
      </c>
      <c r="E49" s="73"/>
      <c r="F49" s="73" t="s">
        <v>2607</v>
      </c>
      <c r="G49" s="96">
        <v>42759</v>
      </c>
      <c r="H49" s="73" t="s">
        <v>2603</v>
      </c>
      <c r="I49" s="83">
        <v>3.17</v>
      </c>
      <c r="J49" s="86" t="s">
        <v>150</v>
      </c>
      <c r="K49" s="86" t="s">
        <v>163</v>
      </c>
      <c r="L49" s="87">
        <v>2.5499999999999998E-2</v>
      </c>
      <c r="M49" s="87">
        <v>1.4499999999999999E-2</v>
      </c>
      <c r="N49" s="83">
        <v>95638.64</v>
      </c>
      <c r="O49" s="85">
        <v>104.16</v>
      </c>
      <c r="P49" s="83">
        <v>99.617199999999997</v>
      </c>
      <c r="Q49" s="84">
        <f t="shared" si="0"/>
        <v>1.6441681952975231E-3</v>
      </c>
      <c r="R49" s="84">
        <f>P49/'סכום נכסי הקרן'!$C$42</f>
        <v>6.147392262121902E-5</v>
      </c>
    </row>
    <row r="50" spans="2:18">
      <c r="B50" s="76" t="s">
        <v>2704</v>
      </c>
      <c r="C50" s="86" t="s">
        <v>2605</v>
      </c>
      <c r="D50" s="73">
        <v>458869</v>
      </c>
      <c r="E50" s="73"/>
      <c r="F50" s="73" t="s">
        <v>2607</v>
      </c>
      <c r="G50" s="96">
        <v>42759</v>
      </c>
      <c r="H50" s="73" t="s">
        <v>2603</v>
      </c>
      <c r="I50" s="83">
        <v>3.08</v>
      </c>
      <c r="J50" s="86" t="s">
        <v>150</v>
      </c>
      <c r="K50" s="86" t="s">
        <v>163</v>
      </c>
      <c r="L50" s="87">
        <v>3.8800000000000001E-2</v>
      </c>
      <c r="M50" s="87">
        <v>2.53E-2</v>
      </c>
      <c r="N50" s="83">
        <v>95638.64</v>
      </c>
      <c r="O50" s="85">
        <v>105.94</v>
      </c>
      <c r="P50" s="83">
        <v>101.31958</v>
      </c>
      <c r="Q50" s="84">
        <f t="shared" si="0"/>
        <v>1.6722657432341305E-3</v>
      </c>
      <c r="R50" s="84">
        <f>P50/'סכום נכסי הקרן'!$C$42</f>
        <v>6.2524463856988654E-5</v>
      </c>
    </row>
    <row r="51" spans="2:18">
      <c r="B51" s="76" t="s">
        <v>2705</v>
      </c>
      <c r="C51" s="86" t="s">
        <v>2604</v>
      </c>
      <c r="D51" s="73">
        <v>9912270</v>
      </c>
      <c r="E51" s="73"/>
      <c r="F51" s="73" t="s">
        <v>652</v>
      </c>
      <c r="G51" s="96">
        <v>43801</v>
      </c>
      <c r="H51" s="73" t="s">
        <v>351</v>
      </c>
      <c r="I51" s="83">
        <v>6.45</v>
      </c>
      <c r="J51" s="86" t="s">
        <v>476</v>
      </c>
      <c r="K51" s="86" t="s">
        <v>164</v>
      </c>
      <c r="L51" s="87">
        <v>2.3629999999999998E-2</v>
      </c>
      <c r="M51" s="87">
        <v>3.7399999999999996E-2</v>
      </c>
      <c r="N51" s="83">
        <v>1099808.04</v>
      </c>
      <c r="O51" s="85">
        <v>91.98</v>
      </c>
      <c r="P51" s="83">
        <v>3927.8539900000001</v>
      </c>
      <c r="Q51" s="84">
        <f t="shared" si="0"/>
        <v>6.4828690287726171E-2</v>
      </c>
      <c r="R51" s="84">
        <f>P51/'סכום נכסי הקרן'!$C$42</f>
        <v>2.4238845525542418E-3</v>
      </c>
    </row>
    <row r="52" spans="2:18">
      <c r="B52" s="76" t="s">
        <v>2706</v>
      </c>
      <c r="C52" s="86" t="s">
        <v>2605</v>
      </c>
      <c r="D52" s="73">
        <v>7497</v>
      </c>
      <c r="E52" s="73"/>
      <c r="F52" s="73" t="s">
        <v>339</v>
      </c>
      <c r="G52" s="96">
        <v>43902</v>
      </c>
      <c r="H52" s="73" t="s">
        <v>2603</v>
      </c>
      <c r="I52" s="83">
        <v>8.06</v>
      </c>
      <c r="J52" s="86" t="s">
        <v>412</v>
      </c>
      <c r="K52" s="86" t="s">
        <v>163</v>
      </c>
      <c r="L52" s="87">
        <v>2.7000000000000003E-2</v>
      </c>
      <c r="M52" s="87">
        <v>1.7899999999999999E-2</v>
      </c>
      <c r="N52" s="83">
        <v>671658.23</v>
      </c>
      <c r="O52" s="85">
        <v>107.63</v>
      </c>
      <c r="P52" s="83">
        <v>722.90572999999995</v>
      </c>
      <c r="Q52" s="84">
        <f t="shared" si="0"/>
        <v>1.1931459722460964E-2</v>
      </c>
      <c r="R52" s="84">
        <f>P52/'סכום נכסי הקרן'!$C$42</f>
        <v>4.4610620363206199E-4</v>
      </c>
    </row>
    <row r="53" spans="2:18">
      <c r="B53" s="76" t="s">
        <v>2706</v>
      </c>
      <c r="C53" s="86" t="s">
        <v>2605</v>
      </c>
      <c r="D53" s="73">
        <v>7583</v>
      </c>
      <c r="E53" s="73"/>
      <c r="F53" s="73" t="s">
        <v>339</v>
      </c>
      <c r="G53" s="96">
        <v>43926</v>
      </c>
      <c r="H53" s="73" t="s">
        <v>2603</v>
      </c>
      <c r="I53" s="83">
        <v>8.0300000000000011</v>
      </c>
      <c r="J53" s="86" t="s">
        <v>412</v>
      </c>
      <c r="K53" s="86" t="s">
        <v>163</v>
      </c>
      <c r="L53" s="87">
        <v>2.7000000000000003E-2</v>
      </c>
      <c r="M53" s="87">
        <v>2.23E-2</v>
      </c>
      <c r="N53" s="83">
        <v>32873.410000000003</v>
      </c>
      <c r="O53" s="85">
        <v>103.96</v>
      </c>
      <c r="P53" s="83">
        <v>34.175199999999997</v>
      </c>
      <c r="Q53" s="84">
        <f t="shared" si="0"/>
        <v>5.6405697919568011E-4</v>
      </c>
      <c r="R53" s="84">
        <f>P53/'סכום נכסי הקרן'!$C$42</f>
        <v>2.1089566865608389E-5</v>
      </c>
    </row>
    <row r="54" spans="2:18">
      <c r="B54" s="76" t="s">
        <v>2706</v>
      </c>
      <c r="C54" s="86" t="s">
        <v>2605</v>
      </c>
      <c r="D54" s="73">
        <v>7658</v>
      </c>
      <c r="E54" s="73"/>
      <c r="F54" s="73" t="s">
        <v>339</v>
      </c>
      <c r="G54" s="96">
        <v>43956</v>
      </c>
      <c r="H54" s="73" t="s">
        <v>2603</v>
      </c>
      <c r="I54" s="83">
        <v>7.99</v>
      </c>
      <c r="J54" s="86" t="s">
        <v>412</v>
      </c>
      <c r="K54" s="86" t="s">
        <v>163</v>
      </c>
      <c r="L54" s="87">
        <v>2.7000000000000003E-2</v>
      </c>
      <c r="M54" s="87">
        <v>2.7300000000000001E-2</v>
      </c>
      <c r="N54" s="83">
        <v>47977.27</v>
      </c>
      <c r="O54" s="85">
        <v>99.96</v>
      </c>
      <c r="P54" s="83">
        <v>47.958080000000002</v>
      </c>
      <c r="Q54" s="84">
        <f t="shared" si="0"/>
        <v>7.9154151937149654E-4</v>
      </c>
      <c r="R54" s="84">
        <f>P54/'סכום נכסי הקרן'!$C$42</f>
        <v>2.9595002660004816E-5</v>
      </c>
    </row>
    <row r="55" spans="2:18">
      <c r="B55" s="76" t="s">
        <v>2706</v>
      </c>
      <c r="C55" s="86" t="s">
        <v>2605</v>
      </c>
      <c r="D55" s="73">
        <v>7716</v>
      </c>
      <c r="E55" s="73"/>
      <c r="F55" s="73" t="s">
        <v>339</v>
      </c>
      <c r="G55" s="96">
        <v>43986</v>
      </c>
      <c r="H55" s="73" t="s">
        <v>2603</v>
      </c>
      <c r="I55" s="83">
        <v>7.98</v>
      </c>
      <c r="J55" s="86" t="s">
        <v>412</v>
      </c>
      <c r="K55" s="86" t="s">
        <v>163</v>
      </c>
      <c r="L55" s="87">
        <v>2.7000000000000003E-2</v>
      </c>
      <c r="M55" s="87">
        <v>2.9300000000000003E-2</v>
      </c>
      <c r="N55" s="83">
        <v>42759.91</v>
      </c>
      <c r="O55" s="85">
        <v>98.44</v>
      </c>
      <c r="P55" s="83">
        <v>42.092860000000002</v>
      </c>
      <c r="Q55" s="84">
        <f t="shared" si="0"/>
        <v>6.9473686934697326E-4</v>
      </c>
      <c r="R55" s="84">
        <f>P55/'סכום נכסי הקרן'!$C$42</f>
        <v>2.597556665461191E-5</v>
      </c>
    </row>
    <row r="56" spans="2:18">
      <c r="B56" s="76" t="s">
        <v>2707</v>
      </c>
      <c r="C56" s="86" t="s">
        <v>2605</v>
      </c>
      <c r="D56" s="73">
        <v>7490</v>
      </c>
      <c r="E56" s="73"/>
      <c r="F56" s="73" t="s">
        <v>339</v>
      </c>
      <c r="G56" s="96">
        <v>43899</v>
      </c>
      <c r="H56" s="73" t="s">
        <v>2603</v>
      </c>
      <c r="I56" s="83">
        <v>4.67</v>
      </c>
      <c r="J56" s="86" t="s">
        <v>155</v>
      </c>
      <c r="K56" s="86" t="s">
        <v>163</v>
      </c>
      <c r="L56" s="87">
        <v>2.3889999999999998E-2</v>
      </c>
      <c r="M56" s="87">
        <v>2.2399999999999996E-2</v>
      </c>
      <c r="N56" s="83">
        <v>557175.41</v>
      </c>
      <c r="O56" s="85">
        <v>100.73</v>
      </c>
      <c r="P56" s="83">
        <v>561.24278000000004</v>
      </c>
      <c r="Q56" s="84">
        <f t="shared" si="0"/>
        <v>9.26323495055437E-3</v>
      </c>
      <c r="R56" s="84">
        <f>P56/'סכום נכסי הקרן'!$C$42</f>
        <v>3.4634375619308568E-4</v>
      </c>
    </row>
    <row r="57" spans="2:18">
      <c r="B57" s="76" t="s">
        <v>2707</v>
      </c>
      <c r="C57" s="86" t="s">
        <v>2605</v>
      </c>
      <c r="D57" s="73">
        <v>7491</v>
      </c>
      <c r="E57" s="73"/>
      <c r="F57" s="73" t="s">
        <v>339</v>
      </c>
      <c r="G57" s="96">
        <v>43899</v>
      </c>
      <c r="H57" s="73" t="s">
        <v>2603</v>
      </c>
      <c r="I57" s="83">
        <v>4.84</v>
      </c>
      <c r="J57" s="86" t="s">
        <v>155</v>
      </c>
      <c r="K57" s="86" t="s">
        <v>163</v>
      </c>
      <c r="L57" s="87">
        <v>1.2969999999999999E-2</v>
      </c>
      <c r="M57" s="87">
        <v>1.03E-2</v>
      </c>
      <c r="N57" s="83">
        <v>1114350.82</v>
      </c>
      <c r="O57" s="85">
        <v>101.29</v>
      </c>
      <c r="P57" s="83">
        <v>1128.7259899999999</v>
      </c>
      <c r="Q57" s="84">
        <f t="shared" si="0"/>
        <v>1.8629467340616983E-2</v>
      </c>
      <c r="R57" s="84">
        <f>P57/'סכום נכסי הקרן'!$C$42</f>
        <v>6.9653849104189672E-4</v>
      </c>
    </row>
    <row r="58" spans="2:18" s="116" customFormat="1">
      <c r="B58" s="76" t="s">
        <v>2708</v>
      </c>
      <c r="C58" s="86" t="s">
        <v>2604</v>
      </c>
      <c r="D58" s="73">
        <v>90840015</v>
      </c>
      <c r="E58" s="73"/>
      <c r="F58" s="73" t="s">
        <v>648</v>
      </c>
      <c r="G58" s="96">
        <v>43924</v>
      </c>
      <c r="H58" s="73" t="s">
        <v>159</v>
      </c>
      <c r="I58" s="83">
        <v>9.98</v>
      </c>
      <c r="J58" s="86" t="s">
        <v>2606</v>
      </c>
      <c r="K58" s="86" t="s">
        <v>163</v>
      </c>
      <c r="L58" s="87">
        <v>3.1400000000000004E-2</v>
      </c>
      <c r="M58" s="87">
        <v>1.9299999999999998E-2</v>
      </c>
      <c r="N58" s="83">
        <v>23337.57</v>
      </c>
      <c r="O58" s="85">
        <v>109.87</v>
      </c>
      <c r="P58" s="83">
        <v>25.640979999999999</v>
      </c>
      <c r="Q58" s="84">
        <f>P58/$P$10</f>
        <v>4.2320085098015086E-4</v>
      </c>
      <c r="R58" s="84">
        <f>P58/'סכום נכסי הקרן'!$C$42</f>
        <v>1.5823086981487379E-5</v>
      </c>
    </row>
    <row r="59" spans="2:18">
      <c r="B59" s="76" t="s">
        <v>2708</v>
      </c>
      <c r="C59" s="86" t="s">
        <v>2604</v>
      </c>
      <c r="D59" s="73">
        <v>90840002</v>
      </c>
      <c r="E59" s="73"/>
      <c r="F59" s="73" t="s">
        <v>648</v>
      </c>
      <c r="G59" s="96">
        <v>43011</v>
      </c>
      <c r="H59" s="73" t="s">
        <v>159</v>
      </c>
      <c r="I59" s="83">
        <v>7.9599999999999991</v>
      </c>
      <c r="J59" s="86" t="s">
        <v>2606</v>
      </c>
      <c r="K59" s="86" t="s">
        <v>163</v>
      </c>
      <c r="L59" s="87">
        <v>3.9E-2</v>
      </c>
      <c r="M59" s="87">
        <v>3.32E-2</v>
      </c>
      <c r="N59" s="83">
        <v>18993.599999999999</v>
      </c>
      <c r="O59" s="85">
        <v>106</v>
      </c>
      <c r="P59" s="83">
        <v>20.133220000000001</v>
      </c>
      <c r="Q59" s="84">
        <f t="shared" si="0"/>
        <v>3.3229602912878499E-4</v>
      </c>
      <c r="R59" s="84">
        <f>P59/'סכום נכסי הקרן'!$C$42</f>
        <v>1.2424240074966766E-5</v>
      </c>
    </row>
    <row r="60" spans="2:18">
      <c r="B60" s="76" t="s">
        <v>2708</v>
      </c>
      <c r="C60" s="86" t="s">
        <v>2604</v>
      </c>
      <c r="D60" s="73">
        <v>90840004</v>
      </c>
      <c r="E60" s="73"/>
      <c r="F60" s="73" t="s">
        <v>648</v>
      </c>
      <c r="G60" s="96">
        <v>43104</v>
      </c>
      <c r="H60" s="73" t="s">
        <v>159</v>
      </c>
      <c r="I60" s="83">
        <v>7.9399999999999986</v>
      </c>
      <c r="J60" s="86" t="s">
        <v>2606</v>
      </c>
      <c r="K60" s="86" t="s">
        <v>163</v>
      </c>
      <c r="L60" s="87">
        <v>3.8199999999999998E-2</v>
      </c>
      <c r="M60" s="87">
        <v>3.8199999999999998E-2</v>
      </c>
      <c r="N60" s="83">
        <v>33789.72</v>
      </c>
      <c r="O60" s="85">
        <v>99.27</v>
      </c>
      <c r="P60" s="83">
        <v>33.543050000000001</v>
      </c>
      <c r="Q60" s="84">
        <f t="shared" si="0"/>
        <v>5.5362343032402624E-4</v>
      </c>
      <c r="R60" s="84">
        <f>P60/'סכום נכסי הקרן'!$C$42</f>
        <v>2.069946615825059E-5</v>
      </c>
    </row>
    <row r="61" spans="2:18">
      <c r="B61" s="76" t="s">
        <v>2708</v>
      </c>
      <c r="C61" s="86" t="s">
        <v>2604</v>
      </c>
      <c r="D61" s="73">
        <v>90840006</v>
      </c>
      <c r="E61" s="73"/>
      <c r="F61" s="73" t="s">
        <v>648</v>
      </c>
      <c r="G61" s="96">
        <v>43194</v>
      </c>
      <c r="H61" s="73" t="s">
        <v>159</v>
      </c>
      <c r="I61" s="83">
        <v>8</v>
      </c>
      <c r="J61" s="86" t="s">
        <v>2606</v>
      </c>
      <c r="K61" s="86" t="s">
        <v>163</v>
      </c>
      <c r="L61" s="87">
        <v>3.7900000000000003E-2</v>
      </c>
      <c r="M61" s="87">
        <v>3.2899999999999999E-2</v>
      </c>
      <c r="N61" s="83">
        <v>21810.76</v>
      </c>
      <c r="O61" s="85">
        <v>103.49</v>
      </c>
      <c r="P61" s="83">
        <v>22.571960000000001</v>
      </c>
      <c r="Q61" s="84">
        <f t="shared" si="0"/>
        <v>3.7254709766514099E-4</v>
      </c>
      <c r="R61" s="84">
        <f>P61/'סכום נכסי הקרן'!$C$42</f>
        <v>1.3929190164441994E-5</v>
      </c>
    </row>
    <row r="62" spans="2:18">
      <c r="B62" s="76" t="s">
        <v>2708</v>
      </c>
      <c r="C62" s="86" t="s">
        <v>2604</v>
      </c>
      <c r="D62" s="73">
        <v>90840008</v>
      </c>
      <c r="E62" s="73"/>
      <c r="F62" s="73" t="s">
        <v>648</v>
      </c>
      <c r="G62" s="96">
        <v>43285</v>
      </c>
      <c r="H62" s="73" t="s">
        <v>159</v>
      </c>
      <c r="I62" s="83">
        <v>7.9799999999999995</v>
      </c>
      <c r="J62" s="86" t="s">
        <v>2606</v>
      </c>
      <c r="K62" s="86" t="s">
        <v>163</v>
      </c>
      <c r="L62" s="87">
        <v>4.0099999999999997E-2</v>
      </c>
      <c r="M62" s="87">
        <v>3.2799999999999996E-2</v>
      </c>
      <c r="N62" s="83">
        <v>29002.1</v>
      </c>
      <c r="O62" s="85">
        <v>104.16</v>
      </c>
      <c r="P62" s="83">
        <v>30.208590000000001</v>
      </c>
      <c r="Q62" s="84">
        <f t="shared" si="0"/>
        <v>4.985886262892634E-4</v>
      </c>
      <c r="R62" s="84">
        <f>P62/'סכום נכסי הקרן'!$C$42</f>
        <v>1.8641765921508844E-5</v>
      </c>
    </row>
    <row r="63" spans="2:18">
      <c r="B63" s="76" t="s">
        <v>2708</v>
      </c>
      <c r="C63" s="86" t="s">
        <v>2604</v>
      </c>
      <c r="D63" s="73">
        <v>90840010</v>
      </c>
      <c r="E63" s="73"/>
      <c r="F63" s="73" t="s">
        <v>648</v>
      </c>
      <c r="G63" s="96">
        <v>43377</v>
      </c>
      <c r="H63" s="73" t="s">
        <v>159</v>
      </c>
      <c r="I63" s="83">
        <v>7.96</v>
      </c>
      <c r="J63" s="86" t="s">
        <v>2606</v>
      </c>
      <c r="K63" s="86" t="s">
        <v>163</v>
      </c>
      <c r="L63" s="87">
        <v>3.9699999999999999E-2</v>
      </c>
      <c r="M63" s="87">
        <v>3.4799999999999998E-2</v>
      </c>
      <c r="N63" s="83">
        <v>58019.02</v>
      </c>
      <c r="O63" s="85">
        <v>102.28</v>
      </c>
      <c r="P63" s="83">
        <v>59.341850000000001</v>
      </c>
      <c r="Q63" s="84">
        <f t="shared" si="0"/>
        <v>9.7942907871448217E-4</v>
      </c>
      <c r="R63" s="84">
        <f>P63/'סכום נכסי הקרן'!$C$42</f>
        <v>3.6619944097003187E-5</v>
      </c>
    </row>
    <row r="64" spans="2:18">
      <c r="B64" s="76" t="s">
        <v>2708</v>
      </c>
      <c r="C64" s="86" t="s">
        <v>2604</v>
      </c>
      <c r="D64" s="73">
        <v>90840012</v>
      </c>
      <c r="E64" s="73"/>
      <c r="F64" s="73" t="s">
        <v>648</v>
      </c>
      <c r="G64" s="96">
        <v>43469</v>
      </c>
      <c r="H64" s="73" t="s">
        <v>159</v>
      </c>
      <c r="I64" s="83">
        <v>9.6399999999999988</v>
      </c>
      <c r="J64" s="86" t="s">
        <v>2606</v>
      </c>
      <c r="K64" s="86" t="s">
        <v>163</v>
      </c>
      <c r="L64" s="87">
        <v>4.1700000000000001E-2</v>
      </c>
      <c r="M64" s="87">
        <v>2.5099999999999994E-2</v>
      </c>
      <c r="N64" s="83">
        <v>40863.49</v>
      </c>
      <c r="O64" s="85">
        <v>114.26</v>
      </c>
      <c r="P64" s="83">
        <v>46.690620000000003</v>
      </c>
      <c r="Q64" s="84">
        <f t="shared" si="0"/>
        <v>7.7062226626247723E-4</v>
      </c>
      <c r="R64" s="84">
        <f>P64/'סכום נכסי הקרן'!$C$42</f>
        <v>2.8812851204578541E-5</v>
      </c>
    </row>
    <row r="65" spans="2:18">
      <c r="B65" s="76" t="s">
        <v>2708</v>
      </c>
      <c r="C65" s="86" t="s">
        <v>2604</v>
      </c>
      <c r="D65" s="73">
        <v>90840013</v>
      </c>
      <c r="E65" s="73"/>
      <c r="F65" s="73" t="s">
        <v>648</v>
      </c>
      <c r="G65" s="96">
        <v>43559</v>
      </c>
      <c r="H65" s="73" t="s">
        <v>159</v>
      </c>
      <c r="I65" s="83">
        <v>9.58</v>
      </c>
      <c r="J65" s="86" t="s">
        <v>2606</v>
      </c>
      <c r="K65" s="86" t="s">
        <v>163</v>
      </c>
      <c r="L65" s="87">
        <v>3.7200000000000004E-2</v>
      </c>
      <c r="M65" s="87">
        <v>3.0699999999999998E-2</v>
      </c>
      <c r="N65" s="83">
        <v>97681.62</v>
      </c>
      <c r="O65" s="85">
        <v>104.01</v>
      </c>
      <c r="P65" s="83">
        <v>101.59866000000001</v>
      </c>
      <c r="Q65" s="84">
        <f t="shared" si="0"/>
        <v>1.6768719202792958E-3</v>
      </c>
      <c r="R65" s="84">
        <f>P65/'סכום נכסי הקרן'!$C$42</f>
        <v>6.2696684541018431E-5</v>
      </c>
    </row>
    <row r="66" spans="2:18">
      <c r="B66" s="76" t="s">
        <v>2708</v>
      </c>
      <c r="C66" s="86" t="s">
        <v>2604</v>
      </c>
      <c r="D66" s="73">
        <v>90840014</v>
      </c>
      <c r="E66" s="73"/>
      <c r="F66" s="73" t="s">
        <v>648</v>
      </c>
      <c r="G66" s="96">
        <v>43742</v>
      </c>
      <c r="H66" s="73" t="s">
        <v>159</v>
      </c>
      <c r="I66" s="83">
        <v>9.39</v>
      </c>
      <c r="J66" s="86" t="s">
        <v>2606</v>
      </c>
      <c r="K66" s="86" t="s">
        <v>163</v>
      </c>
      <c r="L66" s="87">
        <v>3.1E-2</v>
      </c>
      <c r="M66" s="87">
        <v>4.1100000000000005E-2</v>
      </c>
      <c r="N66" s="83">
        <v>114775.67</v>
      </c>
      <c r="O66" s="85">
        <v>91.47</v>
      </c>
      <c r="P66" s="83">
        <v>104.98531</v>
      </c>
      <c r="Q66" s="84">
        <f t="shared" si="0"/>
        <v>1.732768113091424E-3</v>
      </c>
      <c r="R66" s="84">
        <f>P66/'סכום נכסי הקרן'!$C$42</f>
        <v>6.4786591304560775E-5</v>
      </c>
    </row>
    <row r="67" spans="2:18">
      <c r="B67" s="76" t="s">
        <v>2708</v>
      </c>
      <c r="C67" s="86" t="s">
        <v>2604</v>
      </c>
      <c r="D67" s="73">
        <v>90840000</v>
      </c>
      <c r="E67" s="73"/>
      <c r="F67" s="73" t="s">
        <v>648</v>
      </c>
      <c r="G67" s="96">
        <v>42935</v>
      </c>
      <c r="H67" s="73" t="s">
        <v>159</v>
      </c>
      <c r="I67" s="83">
        <v>9.5400000000000009</v>
      </c>
      <c r="J67" s="86" t="s">
        <v>2606</v>
      </c>
      <c r="K67" s="86" t="s">
        <v>163</v>
      </c>
      <c r="L67" s="87">
        <v>4.0800000000000003E-2</v>
      </c>
      <c r="M67" s="87">
        <v>2.9900000000000003E-2</v>
      </c>
      <c r="N67" s="83">
        <v>88729.15</v>
      </c>
      <c r="O67" s="85">
        <v>109.59</v>
      </c>
      <c r="P67" s="83">
        <v>97.238280000000003</v>
      </c>
      <c r="Q67" s="84">
        <f t="shared" si="0"/>
        <v>1.6049044476399181E-3</v>
      </c>
      <c r="R67" s="84">
        <f>P67/'סכום נכסי הקרן'!$C$42</f>
        <v>6.0005887542918587E-5</v>
      </c>
    </row>
    <row r="68" spans="2:18">
      <c r="B68" s="76" t="s">
        <v>2709</v>
      </c>
      <c r="C68" s="86" t="s">
        <v>2604</v>
      </c>
      <c r="D68" s="73">
        <v>90136004</v>
      </c>
      <c r="E68" s="73"/>
      <c r="F68" s="73" t="s">
        <v>339</v>
      </c>
      <c r="G68" s="96">
        <v>42521</v>
      </c>
      <c r="H68" s="73" t="s">
        <v>2603</v>
      </c>
      <c r="I68" s="83">
        <v>3.21</v>
      </c>
      <c r="J68" s="86" t="s">
        <v>155</v>
      </c>
      <c r="K68" s="86" t="s">
        <v>163</v>
      </c>
      <c r="L68" s="87">
        <v>2.3E-2</v>
      </c>
      <c r="M68" s="87">
        <v>3.0800000000000001E-2</v>
      </c>
      <c r="N68" s="83">
        <v>2945.21</v>
      </c>
      <c r="O68" s="85">
        <v>99.22</v>
      </c>
      <c r="P68" s="83">
        <v>2.9222299999999999</v>
      </c>
      <c r="Q68" s="84">
        <f t="shared" si="0"/>
        <v>4.8231004538817401E-5</v>
      </c>
      <c r="R68" s="84">
        <f>P68/'סכום נכסי הקרן'!$C$42</f>
        <v>1.8033124892227934E-6</v>
      </c>
    </row>
    <row r="69" spans="2:18">
      <c r="B69" s="76" t="s">
        <v>2709</v>
      </c>
      <c r="C69" s="86" t="s">
        <v>2604</v>
      </c>
      <c r="D69" s="73">
        <v>90136001</v>
      </c>
      <c r="E69" s="73"/>
      <c r="F69" s="73" t="s">
        <v>339</v>
      </c>
      <c r="G69" s="96">
        <v>42474</v>
      </c>
      <c r="H69" s="73" t="s">
        <v>2603</v>
      </c>
      <c r="I69" s="83">
        <v>2.09</v>
      </c>
      <c r="J69" s="86" t="s">
        <v>155</v>
      </c>
      <c r="K69" s="86" t="s">
        <v>163</v>
      </c>
      <c r="L69" s="87">
        <v>2.2000000000000002E-2</v>
      </c>
      <c r="M69" s="87">
        <v>3.1599999999999996E-2</v>
      </c>
      <c r="N69" s="83">
        <v>5544.94</v>
      </c>
      <c r="O69" s="85">
        <v>98.2</v>
      </c>
      <c r="P69" s="83">
        <v>5.4451299999999998</v>
      </c>
      <c r="Q69" s="84">
        <f t="shared" si="0"/>
        <v>8.9871122308802118E-5</v>
      </c>
      <c r="R69" s="84">
        <f>P69/'סכום נכסי הקרן'!$C$42</f>
        <v>3.3601978401569038E-6</v>
      </c>
    </row>
    <row r="70" spans="2:18">
      <c r="B70" s="76" t="s">
        <v>2709</v>
      </c>
      <c r="C70" s="86" t="s">
        <v>2604</v>
      </c>
      <c r="D70" s="73">
        <v>90136005</v>
      </c>
      <c r="E70" s="73"/>
      <c r="F70" s="73" t="s">
        <v>339</v>
      </c>
      <c r="G70" s="96">
        <v>42562</v>
      </c>
      <c r="H70" s="73" t="s">
        <v>2603</v>
      </c>
      <c r="I70" s="83">
        <v>3.1999999999999997</v>
      </c>
      <c r="J70" s="86" t="s">
        <v>155</v>
      </c>
      <c r="K70" s="86" t="s">
        <v>163</v>
      </c>
      <c r="L70" s="87">
        <v>3.3700000000000001E-2</v>
      </c>
      <c r="M70" s="87">
        <v>3.27E-2</v>
      </c>
      <c r="N70" s="83">
        <v>1508.76</v>
      </c>
      <c r="O70" s="85">
        <v>100.59</v>
      </c>
      <c r="P70" s="83">
        <v>1.51766</v>
      </c>
      <c r="Q70" s="84">
        <f t="shared" si="0"/>
        <v>2.5048769723253002E-5</v>
      </c>
      <c r="R70" s="84">
        <f>P70/'סכום נכסי הקרן'!$C$42</f>
        <v>9.3655024840408343E-7</v>
      </c>
    </row>
    <row r="71" spans="2:18">
      <c r="B71" s="76" t="s">
        <v>2709</v>
      </c>
      <c r="C71" s="86" t="s">
        <v>2604</v>
      </c>
      <c r="D71" s="73">
        <v>90136035</v>
      </c>
      <c r="E71" s="73"/>
      <c r="F71" s="73" t="s">
        <v>339</v>
      </c>
      <c r="G71" s="96">
        <v>42717</v>
      </c>
      <c r="H71" s="73" t="s">
        <v>2603</v>
      </c>
      <c r="I71" s="83">
        <v>3</v>
      </c>
      <c r="J71" s="86" t="s">
        <v>155</v>
      </c>
      <c r="K71" s="86" t="s">
        <v>163</v>
      </c>
      <c r="L71" s="87">
        <v>3.85E-2</v>
      </c>
      <c r="M71" s="87">
        <v>4.0300000000000002E-2</v>
      </c>
      <c r="N71" s="83">
        <v>384.85</v>
      </c>
      <c r="O71" s="85">
        <v>99.83</v>
      </c>
      <c r="P71" s="83">
        <v>0.38419999999999999</v>
      </c>
      <c r="Q71" s="84">
        <f t="shared" si="0"/>
        <v>6.3411681981957768E-6</v>
      </c>
      <c r="R71" s="84">
        <f>P71/'סכום נכסי הקרן'!$C$42</f>
        <v>2.3709039273410964E-7</v>
      </c>
    </row>
    <row r="72" spans="2:18">
      <c r="B72" s="76" t="s">
        <v>2709</v>
      </c>
      <c r="C72" s="86" t="s">
        <v>2604</v>
      </c>
      <c r="D72" s="73">
        <v>90136025</v>
      </c>
      <c r="E72" s="73"/>
      <c r="F72" s="73" t="s">
        <v>339</v>
      </c>
      <c r="G72" s="96">
        <v>42710</v>
      </c>
      <c r="H72" s="73" t="s">
        <v>2603</v>
      </c>
      <c r="I72" s="83">
        <v>3</v>
      </c>
      <c r="J72" s="86" t="s">
        <v>155</v>
      </c>
      <c r="K72" s="86" t="s">
        <v>163</v>
      </c>
      <c r="L72" s="87">
        <v>3.8399999999999997E-2</v>
      </c>
      <c r="M72" s="87">
        <v>4.0199999999999993E-2</v>
      </c>
      <c r="N72" s="83">
        <v>1150.1500000000001</v>
      </c>
      <c r="O72" s="85">
        <v>99.83</v>
      </c>
      <c r="P72" s="83">
        <v>1.14819</v>
      </c>
      <c r="Q72" s="84">
        <f t="shared" si="0"/>
        <v>1.8950718150667385E-5</v>
      </c>
      <c r="R72" s="84">
        <f>P72/'סכום נכסי הקרן'!$C$42</f>
        <v>7.0854976062825964E-7</v>
      </c>
    </row>
    <row r="73" spans="2:18">
      <c r="B73" s="76" t="s">
        <v>2709</v>
      </c>
      <c r="C73" s="86" t="s">
        <v>2604</v>
      </c>
      <c r="D73" s="73">
        <v>90136003</v>
      </c>
      <c r="E73" s="73"/>
      <c r="F73" s="73" t="s">
        <v>339</v>
      </c>
      <c r="G73" s="96">
        <v>42474</v>
      </c>
      <c r="H73" s="73" t="s">
        <v>2603</v>
      </c>
      <c r="I73" s="83">
        <v>4.13</v>
      </c>
      <c r="J73" s="86" t="s">
        <v>155</v>
      </c>
      <c r="K73" s="86" t="s">
        <v>163</v>
      </c>
      <c r="L73" s="87">
        <v>3.6699999999999997E-2</v>
      </c>
      <c r="M73" s="87">
        <v>3.44E-2</v>
      </c>
      <c r="N73" s="83">
        <v>5236.9799999999996</v>
      </c>
      <c r="O73" s="85">
        <v>101.33</v>
      </c>
      <c r="P73" s="83">
        <v>5.3066300000000002</v>
      </c>
      <c r="Q73" s="84">
        <f t="shared" si="0"/>
        <v>8.7585198843289066E-5</v>
      </c>
      <c r="R73" s="84">
        <f>P73/'סכום נכסי הקרן'!$C$42</f>
        <v>3.2747292836923696E-6</v>
      </c>
    </row>
    <row r="74" spans="2:18">
      <c r="B74" s="76" t="s">
        <v>2709</v>
      </c>
      <c r="C74" s="86" t="s">
        <v>2604</v>
      </c>
      <c r="D74" s="73">
        <v>90136002</v>
      </c>
      <c r="E74" s="73"/>
      <c r="F74" s="73" t="s">
        <v>339</v>
      </c>
      <c r="G74" s="96">
        <v>42474</v>
      </c>
      <c r="H74" s="73" t="s">
        <v>2603</v>
      </c>
      <c r="I74" s="83">
        <v>2.08</v>
      </c>
      <c r="J74" s="86" t="s">
        <v>155</v>
      </c>
      <c r="K74" s="86" t="s">
        <v>163</v>
      </c>
      <c r="L74" s="87">
        <v>3.1800000000000002E-2</v>
      </c>
      <c r="M74" s="87">
        <v>3.4099999999999998E-2</v>
      </c>
      <c r="N74" s="83">
        <v>5671.4</v>
      </c>
      <c r="O74" s="85">
        <v>99.76</v>
      </c>
      <c r="P74" s="83">
        <v>5.6577799999999998</v>
      </c>
      <c r="Q74" s="84">
        <f t="shared" si="0"/>
        <v>9.3380881333649416E-5</v>
      </c>
      <c r="R74" s="84">
        <f>P74/'סכום נכסי הקרן'!$C$42</f>
        <v>3.491424472158227E-6</v>
      </c>
    </row>
    <row r="75" spans="2:18">
      <c r="B75" s="76" t="s">
        <v>2710</v>
      </c>
      <c r="C75" s="86" t="s">
        <v>2605</v>
      </c>
      <c r="D75" s="73">
        <v>470540</v>
      </c>
      <c r="E75" s="73"/>
      <c r="F75" s="73" t="s">
        <v>339</v>
      </c>
      <c r="G75" s="96">
        <v>42884</v>
      </c>
      <c r="H75" s="73" t="s">
        <v>2603</v>
      </c>
      <c r="I75" s="83">
        <v>0.54</v>
      </c>
      <c r="J75" s="86" t="s">
        <v>155</v>
      </c>
      <c r="K75" s="86" t="s">
        <v>163</v>
      </c>
      <c r="L75" s="87">
        <v>2.2099999999999998E-2</v>
      </c>
      <c r="M75" s="87">
        <v>2.29E-2</v>
      </c>
      <c r="N75" s="83">
        <v>2368.94</v>
      </c>
      <c r="O75" s="85">
        <v>100.15</v>
      </c>
      <c r="P75" s="83">
        <v>2.3725000000000001</v>
      </c>
      <c r="Q75" s="84">
        <f t="shared" si="0"/>
        <v>3.9157786439925773E-5</v>
      </c>
      <c r="R75" s="84">
        <f>P75/'סכום נכסי הקרן'!$C$42</f>
        <v>1.4640732867300238E-6</v>
      </c>
    </row>
    <row r="76" spans="2:18">
      <c r="B76" s="76" t="s">
        <v>2710</v>
      </c>
      <c r="C76" s="86" t="s">
        <v>2605</v>
      </c>
      <c r="D76" s="73">
        <v>484097</v>
      </c>
      <c r="E76" s="73"/>
      <c r="F76" s="73" t="s">
        <v>339</v>
      </c>
      <c r="G76" s="96">
        <v>43006</v>
      </c>
      <c r="H76" s="73" t="s">
        <v>2603</v>
      </c>
      <c r="I76" s="83">
        <v>0.74</v>
      </c>
      <c r="J76" s="86" t="s">
        <v>155</v>
      </c>
      <c r="K76" s="86" t="s">
        <v>163</v>
      </c>
      <c r="L76" s="87">
        <v>2.0799999999999999E-2</v>
      </c>
      <c r="M76" s="87">
        <v>2.5300000000000003E-2</v>
      </c>
      <c r="N76" s="83">
        <v>2961.17</v>
      </c>
      <c r="O76" s="85">
        <v>99.7</v>
      </c>
      <c r="P76" s="83">
        <v>2.9522900000000001</v>
      </c>
      <c r="Q76" s="84">
        <f t="shared" si="0"/>
        <v>4.8727140707577855E-5</v>
      </c>
      <c r="R76" s="84">
        <f>P76/'סכום נכסי הקרן'!$C$42</f>
        <v>1.8218625600337964E-6</v>
      </c>
    </row>
    <row r="77" spans="2:18">
      <c r="B77" s="76" t="s">
        <v>2710</v>
      </c>
      <c r="C77" s="86" t="s">
        <v>2605</v>
      </c>
      <c r="D77" s="73">
        <v>523632</v>
      </c>
      <c r="E77" s="73"/>
      <c r="F77" s="73" t="s">
        <v>339</v>
      </c>
      <c r="G77" s="96">
        <v>43321</v>
      </c>
      <c r="H77" s="73" t="s">
        <v>2603</v>
      </c>
      <c r="I77" s="83">
        <v>1.0900000000000001</v>
      </c>
      <c r="J77" s="86" t="s">
        <v>155</v>
      </c>
      <c r="K77" s="86" t="s">
        <v>163</v>
      </c>
      <c r="L77" s="87">
        <v>2.3980000000000001E-2</v>
      </c>
      <c r="M77" s="87">
        <v>2.1899999999999999E-2</v>
      </c>
      <c r="N77" s="83">
        <v>189758.9</v>
      </c>
      <c r="O77" s="85">
        <v>100.58</v>
      </c>
      <c r="P77" s="83">
        <v>190.85951</v>
      </c>
      <c r="Q77" s="84">
        <f t="shared" si="0"/>
        <v>3.1501099821322981E-3</v>
      </c>
      <c r="R77" s="84">
        <f>P77/'סכום נכסי הקרן'!$C$42</f>
        <v>1.1777968813883323E-4</v>
      </c>
    </row>
    <row r="78" spans="2:18">
      <c r="B78" s="76" t="s">
        <v>2710</v>
      </c>
      <c r="C78" s="86" t="s">
        <v>2605</v>
      </c>
      <c r="D78" s="73">
        <v>524747</v>
      </c>
      <c r="E78" s="73"/>
      <c r="F78" s="73" t="s">
        <v>339</v>
      </c>
      <c r="G78" s="96">
        <v>43343</v>
      </c>
      <c r="H78" s="73" t="s">
        <v>2603</v>
      </c>
      <c r="I78" s="83">
        <v>1.1499999999999999</v>
      </c>
      <c r="J78" s="86" t="s">
        <v>155</v>
      </c>
      <c r="K78" s="86" t="s">
        <v>163</v>
      </c>
      <c r="L78" s="87">
        <v>2.3789999999999999E-2</v>
      </c>
      <c r="M78" s="87">
        <v>2.3199999999999998E-2</v>
      </c>
      <c r="N78" s="83">
        <v>189758.9</v>
      </c>
      <c r="O78" s="85">
        <v>100.28</v>
      </c>
      <c r="P78" s="83">
        <v>190.29023000000001</v>
      </c>
      <c r="Q78" s="84">
        <f t="shared" ref="Q78:Q127" si="1">P78/$P$10</f>
        <v>3.1407140939702241E-3</v>
      </c>
      <c r="R78" s="84">
        <f>P78/'סכום נכסי הקרן'!$C$42</f>
        <v>1.1742838460219692E-4</v>
      </c>
    </row>
    <row r="79" spans="2:18">
      <c r="B79" s="76" t="s">
        <v>2710</v>
      </c>
      <c r="C79" s="86" t="s">
        <v>2605</v>
      </c>
      <c r="D79" s="73">
        <v>465782</v>
      </c>
      <c r="E79" s="73"/>
      <c r="F79" s="73" t="s">
        <v>339</v>
      </c>
      <c r="G79" s="96">
        <v>42828</v>
      </c>
      <c r="H79" s="73" t="s">
        <v>2603</v>
      </c>
      <c r="I79" s="83">
        <v>0.37999999999999995</v>
      </c>
      <c r="J79" s="86" t="s">
        <v>155</v>
      </c>
      <c r="K79" s="86" t="s">
        <v>163</v>
      </c>
      <c r="L79" s="87">
        <v>2.2700000000000001E-2</v>
      </c>
      <c r="M79" s="87">
        <v>2.1799999999999996E-2</v>
      </c>
      <c r="N79" s="83">
        <v>2368.94</v>
      </c>
      <c r="O79" s="85">
        <v>100.59</v>
      </c>
      <c r="P79" s="83">
        <v>2.3829199999999999</v>
      </c>
      <c r="Q79" s="84">
        <f t="shared" si="1"/>
        <v>3.9329767107872675E-5</v>
      </c>
      <c r="R79" s="84">
        <f>P79/'סכום נכסי הקרן'!$C$42</f>
        <v>1.4705034842633121E-6</v>
      </c>
    </row>
    <row r="80" spans="2:18">
      <c r="B80" s="76" t="s">
        <v>2710</v>
      </c>
      <c r="C80" s="86" t="s">
        <v>2605</v>
      </c>
      <c r="D80" s="73">
        <v>467404</v>
      </c>
      <c r="E80" s="73"/>
      <c r="F80" s="73" t="s">
        <v>339</v>
      </c>
      <c r="G80" s="96">
        <v>42859</v>
      </c>
      <c r="H80" s="73" t="s">
        <v>2603</v>
      </c>
      <c r="I80" s="83">
        <v>0.47</v>
      </c>
      <c r="J80" s="86" t="s">
        <v>155</v>
      </c>
      <c r="K80" s="86" t="s">
        <v>163</v>
      </c>
      <c r="L80" s="87">
        <v>2.2799999999999997E-2</v>
      </c>
      <c r="M80" s="87">
        <v>2.18E-2</v>
      </c>
      <c r="N80" s="83">
        <v>2368.94</v>
      </c>
      <c r="O80" s="85">
        <v>100.41</v>
      </c>
      <c r="P80" s="83">
        <v>2.3786499999999999</v>
      </c>
      <c r="Q80" s="84">
        <f t="shared" si="1"/>
        <v>3.9259291344712093E-5</v>
      </c>
      <c r="R80" s="84">
        <f>P80/'סכום נכסי הקרן'!$C$42</f>
        <v>1.4678684608979435E-6</v>
      </c>
    </row>
    <row r="81" spans="2:18">
      <c r="B81" s="76" t="s">
        <v>2710</v>
      </c>
      <c r="C81" s="86" t="s">
        <v>2605</v>
      </c>
      <c r="D81" s="73">
        <v>545876</v>
      </c>
      <c r="E81" s="73"/>
      <c r="F81" s="73" t="s">
        <v>339</v>
      </c>
      <c r="G81" s="96">
        <v>43614</v>
      </c>
      <c r="H81" s="73" t="s">
        <v>2603</v>
      </c>
      <c r="I81" s="83">
        <v>1.4999999999999998</v>
      </c>
      <c r="J81" s="86" t="s">
        <v>155</v>
      </c>
      <c r="K81" s="86" t="s">
        <v>163</v>
      </c>
      <c r="L81" s="87">
        <v>2.427E-2</v>
      </c>
      <c r="M81" s="87">
        <v>2.52E-2</v>
      </c>
      <c r="N81" s="83">
        <v>253011.86</v>
      </c>
      <c r="O81" s="85">
        <v>100.09</v>
      </c>
      <c r="P81" s="83">
        <v>253.23957000000001</v>
      </c>
      <c r="Q81" s="84">
        <f t="shared" si="1"/>
        <v>4.1796842993461047E-3</v>
      </c>
      <c r="R81" s="84">
        <f>P81/'סכום נכסי הקרן'!$C$42</f>
        <v>1.5627451615595278E-4</v>
      </c>
    </row>
    <row r="82" spans="2:18">
      <c r="B82" s="76" t="s">
        <v>2710</v>
      </c>
      <c r="C82" s="86" t="s">
        <v>2605</v>
      </c>
      <c r="D82" s="73">
        <v>7355</v>
      </c>
      <c r="E82" s="73"/>
      <c r="F82" s="73" t="s">
        <v>339</v>
      </c>
      <c r="G82" s="96">
        <v>43842</v>
      </c>
      <c r="H82" s="73" t="s">
        <v>2603</v>
      </c>
      <c r="I82" s="83">
        <v>1.72</v>
      </c>
      <c r="J82" s="86" t="s">
        <v>155</v>
      </c>
      <c r="K82" s="86" t="s">
        <v>163</v>
      </c>
      <c r="L82" s="87">
        <v>2.0838000000000002E-2</v>
      </c>
      <c r="M82" s="87">
        <v>3.4200000000000001E-2</v>
      </c>
      <c r="N82" s="83">
        <v>316264.82</v>
      </c>
      <c r="O82" s="85">
        <v>98.25</v>
      </c>
      <c r="P82" s="83">
        <v>310.73020000000002</v>
      </c>
      <c r="Q82" s="84">
        <f t="shared" si="1"/>
        <v>5.1285592463795257E-3</v>
      </c>
      <c r="R82" s="84">
        <f>P82/'סכום נכסי הקרן'!$C$42</f>
        <v>1.9175206963130778E-4</v>
      </c>
    </row>
    <row r="83" spans="2:18">
      <c r="B83" s="76" t="s">
        <v>2711</v>
      </c>
      <c r="C83" s="86" t="s">
        <v>2604</v>
      </c>
      <c r="D83" s="73">
        <v>7127</v>
      </c>
      <c r="E83" s="73"/>
      <c r="F83" s="73" t="s">
        <v>339</v>
      </c>
      <c r="G83" s="96">
        <v>43631</v>
      </c>
      <c r="H83" s="73" t="s">
        <v>2603</v>
      </c>
      <c r="I83" s="83">
        <v>6.56</v>
      </c>
      <c r="J83" s="86" t="s">
        <v>412</v>
      </c>
      <c r="K83" s="86" t="s">
        <v>163</v>
      </c>
      <c r="L83" s="87">
        <v>3.1E-2</v>
      </c>
      <c r="M83" s="87">
        <v>2.6699999999999995E-2</v>
      </c>
      <c r="N83" s="83">
        <v>707374.2</v>
      </c>
      <c r="O83" s="85">
        <v>103.12</v>
      </c>
      <c r="P83" s="83">
        <v>729.44425999999999</v>
      </c>
      <c r="Q83" s="84">
        <f t="shared" si="1"/>
        <v>1.2039377261500396E-2</v>
      </c>
      <c r="R83" s="84">
        <f>P83/'סכום נכסי הקרן'!$C$42</f>
        <v>4.5014114024217073E-4</v>
      </c>
    </row>
    <row r="84" spans="2:18">
      <c r="B84" s="76" t="s">
        <v>2711</v>
      </c>
      <c r="C84" s="86" t="s">
        <v>2604</v>
      </c>
      <c r="D84" s="73">
        <v>7128</v>
      </c>
      <c r="E84" s="73"/>
      <c r="F84" s="73" t="s">
        <v>339</v>
      </c>
      <c r="G84" s="96">
        <v>43634</v>
      </c>
      <c r="H84" s="73" t="s">
        <v>2603</v>
      </c>
      <c r="I84" s="83">
        <v>6.59</v>
      </c>
      <c r="J84" s="86" t="s">
        <v>412</v>
      </c>
      <c r="K84" s="86" t="s">
        <v>163</v>
      </c>
      <c r="L84" s="87">
        <v>2.4900000000000002E-2</v>
      </c>
      <c r="M84" s="87">
        <v>2.6199999999999998E-2</v>
      </c>
      <c r="N84" s="83">
        <v>299917.55</v>
      </c>
      <c r="O84" s="85">
        <v>100.87</v>
      </c>
      <c r="P84" s="83">
        <v>302.52681999999999</v>
      </c>
      <c r="Q84" s="84">
        <f t="shared" si="1"/>
        <v>4.9931635868956225E-3</v>
      </c>
      <c r="R84" s="84">
        <f>P84/'סכום נכסי הקרן'!$C$42</f>
        <v>1.866897516043761E-4</v>
      </c>
    </row>
    <row r="85" spans="2:18">
      <c r="B85" s="76" t="s">
        <v>2711</v>
      </c>
      <c r="C85" s="86" t="s">
        <v>2604</v>
      </c>
      <c r="D85" s="73">
        <v>7130</v>
      </c>
      <c r="E85" s="73"/>
      <c r="F85" s="73" t="s">
        <v>339</v>
      </c>
      <c r="G85" s="96">
        <v>43634</v>
      </c>
      <c r="H85" s="73" t="s">
        <v>2603</v>
      </c>
      <c r="I85" s="83">
        <v>6.93</v>
      </c>
      <c r="J85" s="86" t="s">
        <v>412</v>
      </c>
      <c r="K85" s="86" t="s">
        <v>163</v>
      </c>
      <c r="L85" s="87">
        <v>3.6000000000000004E-2</v>
      </c>
      <c r="M85" s="87">
        <v>2.6699999999999998E-2</v>
      </c>
      <c r="N85" s="83">
        <v>189049.39</v>
      </c>
      <c r="O85" s="85">
        <v>106.83</v>
      </c>
      <c r="P85" s="83">
        <v>201.96145999999999</v>
      </c>
      <c r="Q85" s="84">
        <f t="shared" si="1"/>
        <v>3.3333461411066854E-3</v>
      </c>
      <c r="R85" s="84">
        <f>P85/'סכום נכסי הקרן'!$C$42</f>
        <v>1.2463071803371726E-4</v>
      </c>
    </row>
    <row r="86" spans="2:18">
      <c r="B86" s="76" t="s">
        <v>2712</v>
      </c>
      <c r="C86" s="86" t="s">
        <v>2604</v>
      </c>
      <c r="D86" s="73">
        <v>84666730</v>
      </c>
      <c r="E86" s="73"/>
      <c r="F86" s="73" t="s">
        <v>662</v>
      </c>
      <c r="G86" s="96">
        <v>43530</v>
      </c>
      <c r="H86" s="73" t="s">
        <v>159</v>
      </c>
      <c r="I86" s="83">
        <v>6.22</v>
      </c>
      <c r="J86" s="86" t="s">
        <v>476</v>
      </c>
      <c r="K86" s="86" t="s">
        <v>163</v>
      </c>
      <c r="L86" s="87">
        <v>3.4165000000000001E-2</v>
      </c>
      <c r="M86" s="87">
        <v>4.2200000000000008E-2</v>
      </c>
      <c r="N86" s="83">
        <v>578508.19999999995</v>
      </c>
      <c r="O86" s="85">
        <v>95.38</v>
      </c>
      <c r="P86" s="83">
        <v>551.78111999999999</v>
      </c>
      <c r="Q86" s="84">
        <f t="shared" si="1"/>
        <v>9.1070715525998127E-3</v>
      </c>
      <c r="R86" s="84">
        <f>P86/'סכום נכסי הקרן'!$C$42</f>
        <v>3.4050495170241251E-4</v>
      </c>
    </row>
    <row r="87" spans="2:18">
      <c r="B87" s="76" t="s">
        <v>2713</v>
      </c>
      <c r="C87" s="86" t="s">
        <v>2605</v>
      </c>
      <c r="D87" s="73">
        <v>482154</v>
      </c>
      <c r="E87" s="73"/>
      <c r="F87" s="73" t="s">
        <v>950</v>
      </c>
      <c r="G87" s="96">
        <v>42978</v>
      </c>
      <c r="H87" s="73" t="s">
        <v>2603</v>
      </c>
      <c r="I87" s="83">
        <v>2.5099999999999998</v>
      </c>
      <c r="J87" s="86" t="s">
        <v>155</v>
      </c>
      <c r="K87" s="86" t="s">
        <v>163</v>
      </c>
      <c r="L87" s="87">
        <v>2.3E-2</v>
      </c>
      <c r="M87" s="87">
        <v>2.9500000000000002E-2</v>
      </c>
      <c r="N87" s="83">
        <v>32022.49</v>
      </c>
      <c r="O87" s="85">
        <v>99.22</v>
      </c>
      <c r="P87" s="83">
        <v>31.772569999999998</v>
      </c>
      <c r="Q87" s="84">
        <f t="shared" si="1"/>
        <v>5.244019012466142E-4</v>
      </c>
      <c r="R87" s="84">
        <f>P87/'סכום נכסי הקרן'!$C$42</f>
        <v>1.9606900310963014E-5</v>
      </c>
    </row>
    <row r="88" spans="2:18">
      <c r="B88" s="76" t="s">
        <v>2713</v>
      </c>
      <c r="C88" s="86" t="s">
        <v>2605</v>
      </c>
      <c r="D88" s="73">
        <v>482153</v>
      </c>
      <c r="E88" s="73"/>
      <c r="F88" s="73" t="s">
        <v>950</v>
      </c>
      <c r="G88" s="96">
        <v>42978</v>
      </c>
      <c r="H88" s="73" t="s">
        <v>2603</v>
      </c>
      <c r="I88" s="83">
        <v>2.5</v>
      </c>
      <c r="J88" s="86" t="s">
        <v>155</v>
      </c>
      <c r="K88" s="86" t="s">
        <v>163</v>
      </c>
      <c r="L88" s="87">
        <v>2.76E-2</v>
      </c>
      <c r="M88" s="87">
        <v>3.0200000000000001E-2</v>
      </c>
      <c r="N88" s="83">
        <v>74719.11</v>
      </c>
      <c r="O88" s="85">
        <v>100.31</v>
      </c>
      <c r="P88" s="83">
        <v>74.95074000000001</v>
      </c>
      <c r="Q88" s="84">
        <f t="shared" si="1"/>
        <v>1.2370516629860496E-3</v>
      </c>
      <c r="R88" s="84">
        <f>P88/'סכום נכסי הקרן'!$C$42</f>
        <v>4.6252213384466798E-5</v>
      </c>
    </row>
    <row r="89" spans="2:18">
      <c r="B89" s="76" t="s">
        <v>2714</v>
      </c>
      <c r="C89" s="86" t="s">
        <v>2604</v>
      </c>
      <c r="D89" s="73">
        <v>84666732</v>
      </c>
      <c r="E89" s="73"/>
      <c r="F89" s="73" t="s">
        <v>662</v>
      </c>
      <c r="G89" s="96">
        <v>43530</v>
      </c>
      <c r="H89" s="73" t="s">
        <v>159</v>
      </c>
      <c r="I89" s="83">
        <v>6.3899999999999988</v>
      </c>
      <c r="J89" s="86" t="s">
        <v>476</v>
      </c>
      <c r="K89" s="86" t="s">
        <v>163</v>
      </c>
      <c r="L89" s="87">
        <v>3.4165000000000001E-2</v>
      </c>
      <c r="M89" s="87">
        <v>4.2199999999999994E-2</v>
      </c>
      <c r="N89" s="83">
        <v>1208990.1599999999</v>
      </c>
      <c r="O89" s="85">
        <v>95.26</v>
      </c>
      <c r="P89" s="83">
        <v>1151.6840300000001</v>
      </c>
      <c r="Q89" s="84">
        <f t="shared" si="1"/>
        <v>1.9008386635621946E-2</v>
      </c>
      <c r="R89" s="84">
        <f>P89/'סכום נכסי הקרן'!$C$42</f>
        <v>7.1070593174987545E-4</v>
      </c>
    </row>
    <row r="90" spans="2:18">
      <c r="B90" s="76" t="s">
        <v>2715</v>
      </c>
      <c r="C90" s="86" t="s">
        <v>2604</v>
      </c>
      <c r="D90" s="73">
        <v>90310010</v>
      </c>
      <c r="E90" s="73"/>
      <c r="F90" s="73" t="s">
        <v>662</v>
      </c>
      <c r="G90" s="96">
        <v>43779</v>
      </c>
      <c r="H90" s="73" t="s">
        <v>159</v>
      </c>
      <c r="I90" s="83">
        <v>8.2799999999999994</v>
      </c>
      <c r="J90" s="86" t="s">
        <v>476</v>
      </c>
      <c r="K90" s="86" t="s">
        <v>163</v>
      </c>
      <c r="L90" s="87">
        <v>2.7243E-2</v>
      </c>
      <c r="M90" s="87">
        <v>3.4800000000000005E-2</v>
      </c>
      <c r="N90" s="83">
        <v>43856.77</v>
      </c>
      <c r="O90" s="85">
        <v>93.52</v>
      </c>
      <c r="P90" s="83">
        <v>41.014849999999996</v>
      </c>
      <c r="Q90" s="84">
        <f t="shared" si="1"/>
        <v>6.7694446245124946E-4</v>
      </c>
      <c r="R90" s="84">
        <f>P90/'סכום נכסי הקרן'!$C$42</f>
        <v>2.5310325076602281E-5</v>
      </c>
    </row>
    <row r="91" spans="2:18">
      <c r="B91" s="76" t="s">
        <v>2715</v>
      </c>
      <c r="C91" s="86" t="s">
        <v>2604</v>
      </c>
      <c r="D91" s="73">
        <v>90310011</v>
      </c>
      <c r="E91" s="73"/>
      <c r="F91" s="73" t="s">
        <v>662</v>
      </c>
      <c r="G91" s="96">
        <v>43835</v>
      </c>
      <c r="H91" s="73" t="s">
        <v>159</v>
      </c>
      <c r="I91" s="83">
        <v>8.2099999999999991</v>
      </c>
      <c r="J91" s="86" t="s">
        <v>476</v>
      </c>
      <c r="K91" s="86" t="s">
        <v>163</v>
      </c>
      <c r="L91" s="87">
        <v>2.7243E-2</v>
      </c>
      <c r="M91" s="87">
        <v>3.7400000000000003E-2</v>
      </c>
      <c r="N91" s="83">
        <v>24422.04</v>
      </c>
      <c r="O91" s="85">
        <v>91.6</v>
      </c>
      <c r="P91" s="83">
        <v>22.37058</v>
      </c>
      <c r="Q91" s="84">
        <f t="shared" si="1"/>
        <v>3.6922334844142243E-4</v>
      </c>
      <c r="R91" s="84">
        <f>P91/'סכום נכסי הקרן'!$C$42</f>
        <v>1.380491826624107E-5</v>
      </c>
    </row>
    <row r="92" spans="2:18">
      <c r="B92" s="76" t="s">
        <v>2715</v>
      </c>
      <c r="C92" s="86" t="s">
        <v>2604</v>
      </c>
      <c r="D92" s="73">
        <v>90310002</v>
      </c>
      <c r="E92" s="73"/>
      <c r="F92" s="73" t="s">
        <v>662</v>
      </c>
      <c r="G92" s="96">
        <v>43227</v>
      </c>
      <c r="H92" s="73" t="s">
        <v>159</v>
      </c>
      <c r="I92" s="83">
        <v>8.5399999999999991</v>
      </c>
      <c r="J92" s="86" t="s">
        <v>476</v>
      </c>
      <c r="K92" s="86" t="s">
        <v>163</v>
      </c>
      <c r="L92" s="87">
        <v>2.9805999999999999E-2</v>
      </c>
      <c r="M92" s="87">
        <v>2.3400000000000004E-2</v>
      </c>
      <c r="N92" s="83">
        <v>14425.4</v>
      </c>
      <c r="O92" s="85">
        <v>105.84</v>
      </c>
      <c r="P92" s="83">
        <v>15.26784</v>
      </c>
      <c r="Q92" s="84">
        <f t="shared" si="1"/>
        <v>2.5199360089313223E-4</v>
      </c>
      <c r="R92" s="84">
        <f>P92/'סכום נכסי הקרן'!$C$42</f>
        <v>9.4218068240540055E-6</v>
      </c>
    </row>
    <row r="93" spans="2:18">
      <c r="B93" s="76" t="s">
        <v>2715</v>
      </c>
      <c r="C93" s="86" t="s">
        <v>2604</v>
      </c>
      <c r="D93" s="73">
        <v>90310003</v>
      </c>
      <c r="E93" s="73"/>
      <c r="F93" s="73" t="s">
        <v>662</v>
      </c>
      <c r="G93" s="96">
        <v>43279</v>
      </c>
      <c r="H93" s="73" t="s">
        <v>159</v>
      </c>
      <c r="I93" s="83">
        <v>8.5799999999999983</v>
      </c>
      <c r="J93" s="86" t="s">
        <v>476</v>
      </c>
      <c r="K93" s="86" t="s">
        <v>163</v>
      </c>
      <c r="L93" s="87">
        <v>2.9796999999999997E-2</v>
      </c>
      <c r="M93" s="87">
        <v>2.18E-2</v>
      </c>
      <c r="N93" s="83">
        <v>16870.96</v>
      </c>
      <c r="O93" s="85">
        <v>106.36</v>
      </c>
      <c r="P93" s="83">
        <v>17.943950000000001</v>
      </c>
      <c r="Q93" s="84">
        <f t="shared" si="1"/>
        <v>2.9616242865698885E-4</v>
      </c>
      <c r="R93" s="84">
        <f>P93/'סכום נכסי הקרן'!$C$42</f>
        <v>1.1073238294381122E-5</v>
      </c>
    </row>
    <row r="94" spans="2:18">
      <c r="B94" s="76" t="s">
        <v>2715</v>
      </c>
      <c r="C94" s="86" t="s">
        <v>2604</v>
      </c>
      <c r="D94" s="73">
        <v>90310004</v>
      </c>
      <c r="E94" s="73"/>
      <c r="F94" s="73" t="s">
        <v>662</v>
      </c>
      <c r="G94" s="96">
        <v>43321</v>
      </c>
      <c r="H94" s="73" t="s">
        <v>159</v>
      </c>
      <c r="I94" s="83">
        <v>8.59</v>
      </c>
      <c r="J94" s="86" t="s">
        <v>476</v>
      </c>
      <c r="K94" s="86" t="s">
        <v>163</v>
      </c>
      <c r="L94" s="87">
        <v>3.0529000000000001E-2</v>
      </c>
      <c r="M94" s="87">
        <v>2.1299999999999999E-2</v>
      </c>
      <c r="N94" s="83">
        <v>94508.64</v>
      </c>
      <c r="O94" s="85">
        <v>107.49</v>
      </c>
      <c r="P94" s="83">
        <v>101.58733000000001</v>
      </c>
      <c r="Q94" s="84">
        <f t="shared" si="1"/>
        <v>1.6766849201864131E-3</v>
      </c>
      <c r="R94" s="84">
        <f>P94/'סכום נכסי הקרן'!$C$42</f>
        <v>6.2689692781128589E-5</v>
      </c>
    </row>
    <row r="95" spans="2:18">
      <c r="B95" s="76" t="s">
        <v>2715</v>
      </c>
      <c r="C95" s="86" t="s">
        <v>2604</v>
      </c>
      <c r="D95" s="73">
        <v>90310001</v>
      </c>
      <c r="E95" s="73"/>
      <c r="F95" s="73" t="s">
        <v>662</v>
      </c>
      <c r="G95" s="96">
        <v>43138</v>
      </c>
      <c r="H95" s="73" t="s">
        <v>159</v>
      </c>
      <c r="I95" s="83">
        <v>8.4499999999999993</v>
      </c>
      <c r="J95" s="86" t="s">
        <v>476</v>
      </c>
      <c r="K95" s="86" t="s">
        <v>163</v>
      </c>
      <c r="L95" s="87">
        <v>2.8243000000000001E-2</v>
      </c>
      <c r="M95" s="87">
        <v>2.7799999999999998E-2</v>
      </c>
      <c r="N95" s="83">
        <v>90449.45</v>
      </c>
      <c r="O95" s="85">
        <v>100.61</v>
      </c>
      <c r="P95" s="83">
        <v>91.001190000000008</v>
      </c>
      <c r="Q95" s="84">
        <f t="shared" si="1"/>
        <v>1.5019621343726488E-3</v>
      </c>
      <c r="R95" s="84">
        <f>P95/'סכום נכסי הקרן'!$C$42</f>
        <v>5.6156970006172135E-5</v>
      </c>
    </row>
    <row r="96" spans="2:18">
      <c r="B96" s="76" t="s">
        <v>2715</v>
      </c>
      <c r="C96" s="86" t="s">
        <v>2604</v>
      </c>
      <c r="D96" s="73">
        <v>90310005</v>
      </c>
      <c r="E96" s="73"/>
      <c r="F96" s="73" t="s">
        <v>662</v>
      </c>
      <c r="G96" s="96">
        <v>43417</v>
      </c>
      <c r="H96" s="73" t="s">
        <v>159</v>
      </c>
      <c r="I96" s="83">
        <v>8.4899999999999984</v>
      </c>
      <c r="J96" s="86" t="s">
        <v>476</v>
      </c>
      <c r="K96" s="86" t="s">
        <v>163</v>
      </c>
      <c r="L96" s="87">
        <v>3.2797E-2</v>
      </c>
      <c r="M96" s="87">
        <v>2.3099999999999999E-2</v>
      </c>
      <c r="N96" s="83">
        <v>107602.38</v>
      </c>
      <c r="O96" s="85">
        <v>107.89</v>
      </c>
      <c r="P96" s="83">
        <v>116.09221000000001</v>
      </c>
      <c r="Q96" s="84">
        <f t="shared" si="1"/>
        <v>1.9160859711355176E-3</v>
      </c>
      <c r="R96" s="84">
        <f>P96/'סכום נכסי הקרן'!$C$42</f>
        <v>7.1640675851823872E-5</v>
      </c>
    </row>
    <row r="97" spans="2:18">
      <c r="B97" s="76" t="s">
        <v>2715</v>
      </c>
      <c r="C97" s="86" t="s">
        <v>2604</v>
      </c>
      <c r="D97" s="73">
        <v>90310006</v>
      </c>
      <c r="E97" s="73"/>
      <c r="F97" s="73" t="s">
        <v>662</v>
      </c>
      <c r="G97" s="96">
        <v>43485</v>
      </c>
      <c r="H97" s="73" t="s">
        <v>159</v>
      </c>
      <c r="I97" s="83">
        <v>8.58</v>
      </c>
      <c r="J97" s="86" t="s">
        <v>476</v>
      </c>
      <c r="K97" s="86" t="s">
        <v>163</v>
      </c>
      <c r="L97" s="87">
        <v>3.2190999999999997E-2</v>
      </c>
      <c r="M97" s="87">
        <v>0.02</v>
      </c>
      <c r="N97" s="83">
        <v>135976.95999999999</v>
      </c>
      <c r="O97" s="85">
        <v>110.17</v>
      </c>
      <c r="P97" s="83">
        <v>149.80582000000001</v>
      </c>
      <c r="Q97" s="84">
        <f t="shared" si="1"/>
        <v>2.4725244708189509E-3</v>
      </c>
      <c r="R97" s="84">
        <f>P97/'סכום נכסי הקרן'!$C$42</f>
        <v>9.2445394840331451E-5</v>
      </c>
    </row>
    <row r="98" spans="2:18">
      <c r="B98" s="76" t="s">
        <v>2715</v>
      </c>
      <c r="C98" s="86" t="s">
        <v>2604</v>
      </c>
      <c r="D98" s="73">
        <v>90310008</v>
      </c>
      <c r="E98" s="73"/>
      <c r="F98" s="73" t="s">
        <v>662</v>
      </c>
      <c r="G98" s="96">
        <v>43613</v>
      </c>
      <c r="H98" s="73" t="s">
        <v>159</v>
      </c>
      <c r="I98" s="83">
        <v>8.6199999999999992</v>
      </c>
      <c r="J98" s="86" t="s">
        <v>476</v>
      </c>
      <c r="K98" s="86" t="s">
        <v>163</v>
      </c>
      <c r="L98" s="87">
        <v>2.7243E-2</v>
      </c>
      <c r="M98" s="87">
        <v>2.2499999999999999E-2</v>
      </c>
      <c r="N98" s="83">
        <v>35889.019999999997</v>
      </c>
      <c r="O98" s="85">
        <v>103.47</v>
      </c>
      <c r="P98" s="83">
        <v>37.134370000000004</v>
      </c>
      <c r="Q98" s="84">
        <f t="shared" si="1"/>
        <v>6.1289767335771827E-4</v>
      </c>
      <c r="R98" s="84">
        <f>P98/'סכום נכסי הקרן'!$C$42</f>
        <v>2.2915675083898335E-5</v>
      </c>
    </row>
    <row r="99" spans="2:18">
      <c r="B99" s="76" t="s">
        <v>2715</v>
      </c>
      <c r="C99" s="86" t="s">
        <v>2604</v>
      </c>
      <c r="D99" s="73">
        <v>90310009</v>
      </c>
      <c r="E99" s="73"/>
      <c r="F99" s="73" t="s">
        <v>662</v>
      </c>
      <c r="G99" s="96">
        <v>43657</v>
      </c>
      <c r="H99" s="73" t="s">
        <v>159</v>
      </c>
      <c r="I99" s="83">
        <v>8.4499999999999993</v>
      </c>
      <c r="J99" s="86" t="s">
        <v>476</v>
      </c>
      <c r="K99" s="86" t="s">
        <v>163</v>
      </c>
      <c r="L99" s="87">
        <v>2.7243E-2</v>
      </c>
      <c r="M99" s="87">
        <v>2.8500000000000004E-2</v>
      </c>
      <c r="N99" s="83">
        <v>35408.28</v>
      </c>
      <c r="O99" s="85">
        <v>98.42</v>
      </c>
      <c r="P99" s="83">
        <v>34.848819999999996</v>
      </c>
      <c r="Q99" s="84">
        <f t="shared" si="1"/>
        <v>5.7517498471798263E-4</v>
      </c>
      <c r="R99" s="84">
        <f>P99/'סכום נכסי הקרן'!$C$42</f>
        <v>2.1505258771786295E-5</v>
      </c>
    </row>
    <row r="100" spans="2:18">
      <c r="B100" s="76" t="s">
        <v>2715</v>
      </c>
      <c r="C100" s="86" t="s">
        <v>2604</v>
      </c>
      <c r="D100" s="73">
        <v>90310007</v>
      </c>
      <c r="E100" s="73"/>
      <c r="F100" s="73" t="s">
        <v>662</v>
      </c>
      <c r="G100" s="96">
        <v>43541</v>
      </c>
      <c r="H100" s="73" t="s">
        <v>159</v>
      </c>
      <c r="I100" s="83">
        <v>8.59</v>
      </c>
      <c r="J100" s="86" t="s">
        <v>476</v>
      </c>
      <c r="K100" s="86" t="s">
        <v>163</v>
      </c>
      <c r="L100" s="87">
        <v>2.9270999999999998E-2</v>
      </c>
      <c r="M100" s="87">
        <v>2.1899999999999999E-2</v>
      </c>
      <c r="N100" s="83">
        <v>11676.98</v>
      </c>
      <c r="O100" s="85">
        <v>105.8</v>
      </c>
      <c r="P100" s="83">
        <v>12.354239999999999</v>
      </c>
      <c r="Q100" s="84">
        <f t="shared" si="1"/>
        <v>2.0390503331826703E-4</v>
      </c>
      <c r="R100" s="84">
        <f>P100/'סכום נכסי הקרן'!$C$42</f>
        <v>7.6238199206961129E-6</v>
      </c>
    </row>
    <row r="101" spans="2:18">
      <c r="B101" s="76" t="s">
        <v>2716</v>
      </c>
      <c r="C101" s="86" t="s">
        <v>2605</v>
      </c>
      <c r="D101" s="73">
        <v>7561</v>
      </c>
      <c r="E101" s="73"/>
      <c r="F101" s="73" t="s">
        <v>953</v>
      </c>
      <c r="G101" s="96">
        <v>43920</v>
      </c>
      <c r="H101" s="73" t="s">
        <v>2603</v>
      </c>
      <c r="I101" s="83">
        <v>6.93</v>
      </c>
      <c r="J101" s="86" t="s">
        <v>2606</v>
      </c>
      <c r="K101" s="86" t="s">
        <v>163</v>
      </c>
      <c r="L101" s="87">
        <v>5.5918000000000002E-2</v>
      </c>
      <c r="M101" s="87">
        <v>4.3899999999999995E-2</v>
      </c>
      <c r="N101" s="83">
        <v>640106.66</v>
      </c>
      <c r="O101" s="85">
        <v>110.26</v>
      </c>
      <c r="P101" s="83">
        <v>705.78160000000003</v>
      </c>
      <c r="Q101" s="84">
        <f t="shared" si="1"/>
        <v>1.1648828310233558E-2</v>
      </c>
      <c r="R101" s="84">
        <f>P101/'סכום נכסי הקרן'!$C$42</f>
        <v>4.3553887748180192E-4</v>
      </c>
    </row>
    <row r="102" spans="2:18">
      <c r="B102" s="76" t="s">
        <v>2717</v>
      </c>
      <c r="C102" s="86" t="s">
        <v>2604</v>
      </c>
      <c r="D102" s="73">
        <v>91040003</v>
      </c>
      <c r="E102" s="73"/>
      <c r="F102" s="73" t="s">
        <v>2608</v>
      </c>
      <c r="G102" s="96">
        <v>43301</v>
      </c>
      <c r="H102" s="73" t="s">
        <v>351</v>
      </c>
      <c r="I102" s="83">
        <v>0.63</v>
      </c>
      <c r="J102" s="86" t="s">
        <v>145</v>
      </c>
      <c r="K102" s="86" t="s">
        <v>162</v>
      </c>
      <c r="L102" s="87">
        <v>4.5940000000000002E-2</v>
      </c>
      <c r="M102" s="87">
        <v>0.11700000000000001</v>
      </c>
      <c r="N102" s="83">
        <v>205126.52</v>
      </c>
      <c r="O102" s="85">
        <v>96.38</v>
      </c>
      <c r="P102" s="83">
        <v>685.23149000000001</v>
      </c>
      <c r="Q102" s="84">
        <f t="shared" si="1"/>
        <v>1.1309651568949265E-2</v>
      </c>
      <c r="R102" s="84">
        <f>P102/'סכום נכסי הקרן'!$C$42</f>
        <v>4.2285737396636943E-4</v>
      </c>
    </row>
    <row r="103" spans="2:18">
      <c r="B103" s="76" t="s">
        <v>2717</v>
      </c>
      <c r="C103" s="86" t="s">
        <v>2604</v>
      </c>
      <c r="D103" s="73">
        <v>91040006</v>
      </c>
      <c r="E103" s="73"/>
      <c r="F103" s="73" t="s">
        <v>2608</v>
      </c>
      <c r="G103" s="96">
        <v>43395</v>
      </c>
      <c r="H103" s="73" t="s">
        <v>351</v>
      </c>
      <c r="I103" s="83">
        <v>0.63</v>
      </c>
      <c r="J103" s="86" t="s">
        <v>145</v>
      </c>
      <c r="K103" s="86" t="s">
        <v>162</v>
      </c>
      <c r="L103" s="87">
        <v>4.5999999999999999E-2</v>
      </c>
      <c r="M103" s="87">
        <v>0.11589999999999998</v>
      </c>
      <c r="N103" s="83">
        <v>100964.29</v>
      </c>
      <c r="O103" s="85">
        <v>96.44</v>
      </c>
      <c r="P103" s="83">
        <v>337.48428000000001</v>
      </c>
      <c r="Q103" s="84">
        <f t="shared" si="1"/>
        <v>5.5701316598828713E-3</v>
      </c>
      <c r="R103" s="84">
        <f>P103/'סכום נכסי הקרן'!$C$42</f>
        <v>2.0826205228211407E-4</v>
      </c>
    </row>
    <row r="104" spans="2:18">
      <c r="B104" s="76" t="s">
        <v>2717</v>
      </c>
      <c r="C104" s="86" t="s">
        <v>2604</v>
      </c>
      <c r="D104" s="73">
        <v>91040009</v>
      </c>
      <c r="E104" s="73"/>
      <c r="F104" s="73" t="s">
        <v>2608</v>
      </c>
      <c r="G104" s="96">
        <v>43395</v>
      </c>
      <c r="H104" s="73" t="s">
        <v>351</v>
      </c>
      <c r="I104" s="83">
        <v>0.63000000000000012</v>
      </c>
      <c r="J104" s="86" t="s">
        <v>145</v>
      </c>
      <c r="K104" s="86" t="s">
        <v>162</v>
      </c>
      <c r="L104" s="87">
        <v>4.5999999999999999E-2</v>
      </c>
      <c r="M104" s="87">
        <v>0.1159</v>
      </c>
      <c r="N104" s="83">
        <v>18689.05</v>
      </c>
      <c r="O104" s="85">
        <v>96.44</v>
      </c>
      <c r="P104" s="83">
        <v>62.470210000000002</v>
      </c>
      <c r="Q104" s="84">
        <f t="shared" si="1"/>
        <v>1.0310622305742109E-3</v>
      </c>
      <c r="R104" s="84">
        <f>P104/'סכום נכסי הקרן'!$C$42</f>
        <v>3.8550459716507817E-5</v>
      </c>
    </row>
    <row r="105" spans="2:18">
      <c r="B105" s="76" t="s">
        <v>2717</v>
      </c>
      <c r="C105" s="86" t="s">
        <v>2604</v>
      </c>
      <c r="D105" s="73">
        <v>6615</v>
      </c>
      <c r="E105" s="73"/>
      <c r="F105" s="73" t="s">
        <v>2608</v>
      </c>
      <c r="G105" s="96">
        <v>43430</v>
      </c>
      <c r="H105" s="73" t="s">
        <v>351</v>
      </c>
      <c r="I105" s="83">
        <v>0.63000000000000012</v>
      </c>
      <c r="J105" s="86" t="s">
        <v>145</v>
      </c>
      <c r="K105" s="86" t="s">
        <v>162</v>
      </c>
      <c r="L105" s="87">
        <v>5.2930000000000005E-2</v>
      </c>
      <c r="M105" s="87">
        <v>0.12860000000000002</v>
      </c>
      <c r="N105" s="83">
        <v>15650.82</v>
      </c>
      <c r="O105" s="85">
        <v>96.44</v>
      </c>
      <c r="P105" s="83">
        <v>52.314589999999995</v>
      </c>
      <c r="Q105" s="84">
        <f t="shared" si="1"/>
        <v>8.6344511819274022E-4</v>
      </c>
      <c r="R105" s="84">
        <f>P105/'סכום נכסי הקרן'!$C$42</f>
        <v>3.2283411475335564E-5</v>
      </c>
    </row>
    <row r="106" spans="2:18">
      <c r="B106" s="76" t="s">
        <v>2717</v>
      </c>
      <c r="C106" s="86" t="s">
        <v>2604</v>
      </c>
      <c r="D106" s="73">
        <v>66679</v>
      </c>
      <c r="E106" s="73"/>
      <c r="F106" s="73" t="s">
        <v>2608</v>
      </c>
      <c r="G106" s="96">
        <v>43461</v>
      </c>
      <c r="H106" s="73" t="s">
        <v>351</v>
      </c>
      <c r="I106" s="83">
        <v>0.63</v>
      </c>
      <c r="J106" s="86" t="s">
        <v>145</v>
      </c>
      <c r="K106" s="86" t="s">
        <v>162</v>
      </c>
      <c r="L106" s="87">
        <v>5.2930000000000005E-2</v>
      </c>
      <c r="M106" s="87">
        <v>0.12859999999999999</v>
      </c>
      <c r="N106" s="83">
        <v>13522.56</v>
      </c>
      <c r="O106" s="85">
        <v>96.44</v>
      </c>
      <c r="P106" s="83">
        <v>45.200660000000006</v>
      </c>
      <c r="Q106" s="84">
        <f t="shared" si="1"/>
        <v>7.4603068123232691E-4</v>
      </c>
      <c r="R106" s="84">
        <f>P106/'סכום נכסי הקרן'!$C$42</f>
        <v>2.7893394667467366E-5</v>
      </c>
    </row>
    <row r="107" spans="2:18">
      <c r="B107" s="76" t="s">
        <v>2717</v>
      </c>
      <c r="C107" s="86" t="s">
        <v>2604</v>
      </c>
      <c r="D107" s="73">
        <v>6719</v>
      </c>
      <c r="E107" s="73"/>
      <c r="F107" s="73" t="s">
        <v>2608</v>
      </c>
      <c r="G107" s="96">
        <v>43487</v>
      </c>
      <c r="H107" s="73" t="s">
        <v>351</v>
      </c>
      <c r="I107" s="83">
        <v>0.63000000000000023</v>
      </c>
      <c r="J107" s="86" t="s">
        <v>145</v>
      </c>
      <c r="K107" s="86" t="s">
        <v>162</v>
      </c>
      <c r="L107" s="87">
        <v>5.2930000000000005E-2</v>
      </c>
      <c r="M107" s="87">
        <v>0.12860000000000002</v>
      </c>
      <c r="N107" s="83">
        <v>6265.14</v>
      </c>
      <c r="O107" s="85">
        <v>96.44</v>
      </c>
      <c r="P107" s="83">
        <v>20.94192</v>
      </c>
      <c r="Q107" s="84">
        <f t="shared" si="1"/>
        <v>3.4564351148662185E-4</v>
      </c>
      <c r="R107" s="84">
        <f>P107/'סכום נכסי הקרן'!$C$42</f>
        <v>1.2923290050510946E-5</v>
      </c>
    </row>
    <row r="108" spans="2:18">
      <c r="B108" s="76" t="s">
        <v>2717</v>
      </c>
      <c r="C108" s="86" t="s">
        <v>2604</v>
      </c>
      <c r="D108" s="73">
        <v>6735</v>
      </c>
      <c r="E108" s="73"/>
      <c r="F108" s="73" t="s">
        <v>2608</v>
      </c>
      <c r="G108" s="96">
        <v>43493</v>
      </c>
      <c r="H108" s="73" t="s">
        <v>351</v>
      </c>
      <c r="I108" s="83">
        <v>0.62999999999999989</v>
      </c>
      <c r="J108" s="86" t="s">
        <v>145</v>
      </c>
      <c r="K108" s="86" t="s">
        <v>162</v>
      </c>
      <c r="L108" s="87">
        <v>5.2930000000000005E-2</v>
      </c>
      <c r="M108" s="87">
        <v>0.12859999999999999</v>
      </c>
      <c r="N108" s="83">
        <v>15435.46</v>
      </c>
      <c r="O108" s="85">
        <v>96.44</v>
      </c>
      <c r="P108" s="83">
        <v>51.594730000000006</v>
      </c>
      <c r="Q108" s="84">
        <f t="shared" si="1"/>
        <v>8.5156392782534526E-4</v>
      </c>
      <c r="R108" s="84">
        <f>P108/'סכום נכסי הקרן'!$C$42</f>
        <v>3.1839184796226835E-5</v>
      </c>
    </row>
    <row r="109" spans="2:18">
      <c r="B109" s="76" t="s">
        <v>2717</v>
      </c>
      <c r="C109" s="86" t="s">
        <v>2604</v>
      </c>
      <c r="D109" s="73">
        <v>6956</v>
      </c>
      <c r="E109" s="73"/>
      <c r="F109" s="73" t="s">
        <v>2608</v>
      </c>
      <c r="G109" s="96">
        <v>43628</v>
      </c>
      <c r="H109" s="73" t="s">
        <v>351</v>
      </c>
      <c r="I109" s="83">
        <v>0.63</v>
      </c>
      <c r="J109" s="86" t="s">
        <v>145</v>
      </c>
      <c r="K109" s="86" t="s">
        <v>162</v>
      </c>
      <c r="L109" s="87">
        <v>5.2930000000000005E-2</v>
      </c>
      <c r="M109" s="87">
        <v>0.13009999999999999</v>
      </c>
      <c r="N109" s="83">
        <v>26651.45</v>
      </c>
      <c r="O109" s="85">
        <v>96.44</v>
      </c>
      <c r="P109" s="83">
        <v>89.085380000000001</v>
      </c>
      <c r="Q109" s="84">
        <f t="shared" si="1"/>
        <v>1.4703419536183917E-3</v>
      </c>
      <c r="R109" s="84">
        <f>P109/'סכום נכסי הקרן'!$C$42</f>
        <v>5.4974720799238411E-5</v>
      </c>
    </row>
    <row r="110" spans="2:18">
      <c r="B110" s="76" t="s">
        <v>2717</v>
      </c>
      <c r="C110" s="86" t="s">
        <v>2604</v>
      </c>
      <c r="D110" s="73">
        <v>6829</v>
      </c>
      <c r="E110" s="73"/>
      <c r="F110" s="73" t="s">
        <v>2608</v>
      </c>
      <c r="G110" s="96">
        <v>43552</v>
      </c>
      <c r="H110" s="73" t="s">
        <v>351</v>
      </c>
      <c r="I110" s="83">
        <v>0.63</v>
      </c>
      <c r="J110" s="86" t="s">
        <v>145</v>
      </c>
      <c r="K110" s="86" t="s">
        <v>162</v>
      </c>
      <c r="L110" s="87">
        <v>5.2930000000000005E-2</v>
      </c>
      <c r="M110" s="87">
        <v>0.12859999999999999</v>
      </c>
      <c r="N110" s="83">
        <v>10809.89</v>
      </c>
      <c r="O110" s="85">
        <v>96.44</v>
      </c>
      <c r="P110" s="83">
        <v>36.133230000000005</v>
      </c>
      <c r="Q110" s="84">
        <f t="shared" si="1"/>
        <v>5.9637399524751079E-4</v>
      </c>
      <c r="R110" s="84">
        <f>P110/'סכום נכסי הקרן'!$C$42</f>
        <v>2.2297870097480255E-5</v>
      </c>
    </row>
    <row r="111" spans="2:18">
      <c r="B111" s="76" t="s">
        <v>2717</v>
      </c>
      <c r="C111" s="86" t="s">
        <v>2604</v>
      </c>
      <c r="D111" s="73">
        <v>6886</v>
      </c>
      <c r="E111" s="73"/>
      <c r="F111" s="73" t="s">
        <v>2608</v>
      </c>
      <c r="G111" s="96">
        <v>43578</v>
      </c>
      <c r="H111" s="73" t="s">
        <v>351</v>
      </c>
      <c r="I111" s="83">
        <v>0.63</v>
      </c>
      <c r="J111" s="86" t="s">
        <v>145</v>
      </c>
      <c r="K111" s="86" t="s">
        <v>162</v>
      </c>
      <c r="L111" s="87">
        <v>5.2930000000000005E-2</v>
      </c>
      <c r="M111" s="87">
        <v>0.13010000000000002</v>
      </c>
      <c r="N111" s="83">
        <v>6987.41</v>
      </c>
      <c r="O111" s="85">
        <v>96.44</v>
      </c>
      <c r="P111" s="83">
        <v>23.356189999999998</v>
      </c>
      <c r="Q111" s="84">
        <f t="shared" si="1"/>
        <v>3.8549070603596623E-4</v>
      </c>
      <c r="R111" s="84">
        <f>P111/'סכום נכסי הקרן'!$C$42</f>
        <v>1.4413139666508287E-5</v>
      </c>
    </row>
    <row r="112" spans="2:18">
      <c r="B112" s="76" t="s">
        <v>2717</v>
      </c>
      <c r="C112" s="86" t="s">
        <v>2604</v>
      </c>
      <c r="D112" s="73">
        <v>6889</v>
      </c>
      <c r="E112" s="73"/>
      <c r="F112" s="73" t="s">
        <v>2608</v>
      </c>
      <c r="G112" s="96">
        <v>43584</v>
      </c>
      <c r="H112" s="73" t="s">
        <v>351</v>
      </c>
      <c r="I112" s="83">
        <v>0.63</v>
      </c>
      <c r="J112" s="86" t="s">
        <v>145</v>
      </c>
      <c r="K112" s="86" t="s">
        <v>162</v>
      </c>
      <c r="L112" s="87">
        <v>5.2930000000000005E-2</v>
      </c>
      <c r="M112" s="87">
        <v>0.13009999999999999</v>
      </c>
      <c r="N112" s="83">
        <v>13357.65</v>
      </c>
      <c r="O112" s="85">
        <v>96.44</v>
      </c>
      <c r="P112" s="83">
        <v>44.649430000000002</v>
      </c>
      <c r="Q112" s="84">
        <f t="shared" si="1"/>
        <v>7.3693270583958484E-4</v>
      </c>
      <c r="R112" s="84">
        <f>P112/'סכום נכסי הקרן'!$C$42</f>
        <v>2.7553229812738516E-5</v>
      </c>
    </row>
    <row r="113" spans="2:18">
      <c r="B113" s="76" t="s">
        <v>2717</v>
      </c>
      <c r="C113" s="86" t="s">
        <v>2604</v>
      </c>
      <c r="D113" s="73">
        <v>6926</v>
      </c>
      <c r="E113" s="73"/>
      <c r="F113" s="73" t="s">
        <v>2608</v>
      </c>
      <c r="G113" s="96">
        <v>43614</v>
      </c>
      <c r="H113" s="73" t="s">
        <v>351</v>
      </c>
      <c r="I113" s="83">
        <v>0.63</v>
      </c>
      <c r="J113" s="86" t="s">
        <v>145</v>
      </c>
      <c r="K113" s="86" t="s">
        <v>162</v>
      </c>
      <c r="L113" s="87">
        <v>5.2930000000000005E-2</v>
      </c>
      <c r="M113" s="87">
        <v>0.13009999999999999</v>
      </c>
      <c r="N113" s="83">
        <v>5888.13</v>
      </c>
      <c r="O113" s="85">
        <v>96.44</v>
      </c>
      <c r="P113" s="83">
        <v>19.681709999999999</v>
      </c>
      <c r="Q113" s="84">
        <f t="shared" si="1"/>
        <v>3.2484391863121239E-4</v>
      </c>
      <c r="R113" s="84">
        <f>P113/'סכום נכסי הקרן'!$C$42</f>
        <v>1.2145612580892382E-5</v>
      </c>
    </row>
    <row r="114" spans="2:18">
      <c r="B114" s="76" t="s">
        <v>2717</v>
      </c>
      <c r="C114" s="86" t="s">
        <v>2604</v>
      </c>
      <c r="D114" s="73">
        <v>91050042</v>
      </c>
      <c r="E114" s="73"/>
      <c r="F114" s="73" t="s">
        <v>2608</v>
      </c>
      <c r="G114" s="96">
        <v>43949</v>
      </c>
      <c r="H114" s="73" t="s">
        <v>351</v>
      </c>
      <c r="I114" s="83">
        <v>0.63</v>
      </c>
      <c r="J114" s="86" t="s">
        <v>145</v>
      </c>
      <c r="K114" s="86" t="s">
        <v>162</v>
      </c>
      <c r="L114" s="87">
        <v>5.1269000000000002E-2</v>
      </c>
      <c r="M114" s="87">
        <v>5.2199999999999996E-2</v>
      </c>
      <c r="N114" s="83">
        <v>3474.25</v>
      </c>
      <c r="O114" s="85">
        <v>100.77</v>
      </c>
      <c r="P114" s="83">
        <v>12.134499999999999</v>
      </c>
      <c r="Q114" s="84">
        <f t="shared" si="1"/>
        <v>2.0027825481782054E-4</v>
      </c>
      <c r="R114" s="84">
        <f>P114/'סכום נכסי הקרן'!$C$42</f>
        <v>7.4882180391255943E-6</v>
      </c>
    </row>
    <row r="115" spans="2:18">
      <c r="B115" s="76" t="s">
        <v>2717</v>
      </c>
      <c r="C115" s="86" t="s">
        <v>2604</v>
      </c>
      <c r="D115" s="73">
        <v>7112</v>
      </c>
      <c r="E115" s="73"/>
      <c r="F115" s="73" t="s">
        <v>2608</v>
      </c>
      <c r="G115" s="96">
        <v>43706</v>
      </c>
      <c r="H115" s="73" t="s">
        <v>351</v>
      </c>
      <c r="I115" s="83">
        <v>0.62999999999999989</v>
      </c>
      <c r="J115" s="86" t="s">
        <v>145</v>
      </c>
      <c r="K115" s="86" t="s">
        <v>162</v>
      </c>
      <c r="L115" s="87">
        <v>5.2930000000000005E-2</v>
      </c>
      <c r="M115" s="87">
        <v>0.12969999999999998</v>
      </c>
      <c r="N115" s="83">
        <v>3232.97</v>
      </c>
      <c r="O115" s="85">
        <v>96.46</v>
      </c>
      <c r="P115" s="83">
        <v>10.80879</v>
      </c>
      <c r="Q115" s="84">
        <f t="shared" si="1"/>
        <v>1.7839759346428041E-4</v>
      </c>
      <c r="R115" s="84">
        <f>P115/'סכום נכסי הקרן'!$C$42</f>
        <v>6.6701204218649589E-6</v>
      </c>
    </row>
    <row r="116" spans="2:18">
      <c r="B116" s="76" t="s">
        <v>2717</v>
      </c>
      <c r="C116" s="86" t="s">
        <v>2604</v>
      </c>
      <c r="D116" s="73">
        <v>7236</v>
      </c>
      <c r="E116" s="73"/>
      <c r="F116" s="73" t="s">
        <v>2608</v>
      </c>
      <c r="G116" s="96">
        <v>43761</v>
      </c>
      <c r="H116" s="73" t="s">
        <v>351</v>
      </c>
      <c r="I116" s="83">
        <v>0.63</v>
      </c>
      <c r="J116" s="86" t="s">
        <v>145</v>
      </c>
      <c r="K116" s="86" t="s">
        <v>162</v>
      </c>
      <c r="L116" s="87">
        <v>5.2930000000000005E-2</v>
      </c>
      <c r="M116" s="87">
        <v>0.12970000000000004</v>
      </c>
      <c r="N116" s="83">
        <v>8191.41</v>
      </c>
      <c r="O116" s="85">
        <v>96.46</v>
      </c>
      <c r="P116" s="83">
        <v>27.38635</v>
      </c>
      <c r="Q116" s="84">
        <f t="shared" si="1"/>
        <v>4.5200794295850841E-4</v>
      </c>
      <c r="R116" s="84">
        <f>P116/'סכום נכסי הקרן'!$C$42</f>
        <v>1.6900157410343008E-5</v>
      </c>
    </row>
    <row r="117" spans="2:18">
      <c r="B117" s="76" t="s">
        <v>2717</v>
      </c>
      <c r="C117" s="86" t="s">
        <v>2604</v>
      </c>
      <c r="D117" s="73">
        <v>7370</v>
      </c>
      <c r="E117" s="73"/>
      <c r="F117" s="73" t="s">
        <v>2608</v>
      </c>
      <c r="G117" s="96">
        <v>43853</v>
      </c>
      <c r="H117" s="73" t="s">
        <v>351</v>
      </c>
      <c r="I117" s="83">
        <v>0.63</v>
      </c>
      <c r="J117" s="86" t="s">
        <v>145</v>
      </c>
      <c r="K117" s="86" t="s">
        <v>162</v>
      </c>
      <c r="L117" s="87">
        <v>5.2930000000000005E-2</v>
      </c>
      <c r="M117" s="87">
        <v>0.12970000000000001</v>
      </c>
      <c r="N117" s="83">
        <v>7765.28</v>
      </c>
      <c r="O117" s="85">
        <v>96.46</v>
      </c>
      <c r="P117" s="83">
        <v>25.961689999999997</v>
      </c>
      <c r="Q117" s="84">
        <f t="shared" si="1"/>
        <v>4.284941254539753E-4</v>
      </c>
      <c r="R117" s="84">
        <f>P117/'סכום נכסי הקרן'!$C$42</f>
        <v>1.6020997600575758E-5</v>
      </c>
    </row>
    <row r="118" spans="2:18">
      <c r="B118" s="76" t="s">
        <v>2717</v>
      </c>
      <c r="C118" s="86" t="s">
        <v>2604</v>
      </c>
      <c r="D118" s="73">
        <v>7453</v>
      </c>
      <c r="E118" s="73"/>
      <c r="F118" s="73" t="s">
        <v>2608</v>
      </c>
      <c r="G118" s="96">
        <v>43888</v>
      </c>
      <c r="H118" s="73" t="s">
        <v>351</v>
      </c>
      <c r="I118" s="83">
        <v>0.63</v>
      </c>
      <c r="J118" s="86" t="s">
        <v>145</v>
      </c>
      <c r="K118" s="86" t="s">
        <v>162</v>
      </c>
      <c r="L118" s="87">
        <v>5.2930000000000005E-2</v>
      </c>
      <c r="M118" s="87">
        <v>0.12969999999999998</v>
      </c>
      <c r="N118" s="83">
        <v>6179.84</v>
      </c>
      <c r="O118" s="85">
        <v>96.46</v>
      </c>
      <c r="P118" s="83">
        <v>20.661060000000003</v>
      </c>
      <c r="Q118" s="84">
        <f t="shared" si="1"/>
        <v>3.4100795578608764E-4</v>
      </c>
      <c r="R118" s="84">
        <f>P118/'סכום נכסי הקרן'!$C$42</f>
        <v>1.2749970925827706E-5</v>
      </c>
    </row>
    <row r="119" spans="2:18">
      <c r="B119" s="76" t="s">
        <v>2717</v>
      </c>
      <c r="C119" s="86" t="s">
        <v>2604</v>
      </c>
      <c r="D119" s="73">
        <v>7507</v>
      </c>
      <c r="E119" s="73"/>
      <c r="F119" s="73" t="s">
        <v>2608</v>
      </c>
      <c r="G119" s="96">
        <v>43920</v>
      </c>
      <c r="H119" s="73" t="s">
        <v>351</v>
      </c>
      <c r="I119" s="83">
        <v>0.62999999999999989</v>
      </c>
      <c r="J119" s="86" t="s">
        <v>145</v>
      </c>
      <c r="K119" s="86" t="s">
        <v>162</v>
      </c>
      <c r="L119" s="87">
        <v>5.2930000000000005E-2</v>
      </c>
      <c r="M119" s="87">
        <v>0.12969999999999998</v>
      </c>
      <c r="N119" s="83">
        <v>4212.96</v>
      </c>
      <c r="O119" s="85">
        <v>96.46</v>
      </c>
      <c r="P119" s="83">
        <v>14.0852</v>
      </c>
      <c r="Q119" s="84">
        <f t="shared" si="1"/>
        <v>2.3247429022703583E-4</v>
      </c>
      <c r="R119" s="84">
        <f>P119/'סכום נכסי הקרן'!$C$42</f>
        <v>8.6919979170704875E-6</v>
      </c>
    </row>
    <row r="120" spans="2:18">
      <c r="B120" s="76" t="s">
        <v>2717</v>
      </c>
      <c r="C120" s="86" t="s">
        <v>2604</v>
      </c>
      <c r="D120" s="73">
        <v>91050041</v>
      </c>
      <c r="E120" s="73"/>
      <c r="F120" s="73" t="s">
        <v>2608</v>
      </c>
      <c r="G120" s="96">
        <v>43944</v>
      </c>
      <c r="H120" s="73" t="s">
        <v>351</v>
      </c>
      <c r="I120" s="83">
        <v>0.63000000000000012</v>
      </c>
      <c r="J120" s="86" t="s">
        <v>145</v>
      </c>
      <c r="K120" s="86" t="s">
        <v>162</v>
      </c>
      <c r="L120" s="87">
        <v>5.2930000000000005E-2</v>
      </c>
      <c r="M120" s="87">
        <v>5.4100000000000002E-2</v>
      </c>
      <c r="N120" s="83">
        <v>7663.8</v>
      </c>
      <c r="O120" s="85">
        <v>100.77</v>
      </c>
      <c r="P120" s="83">
        <v>26.767259999999997</v>
      </c>
      <c r="Q120" s="84">
        <f t="shared" si="1"/>
        <v>4.4178994759197781E-4</v>
      </c>
      <c r="R120" s="84">
        <f>P120/'סכום נכסי הקרן'!$C$42</f>
        <v>1.6518116048453992E-5</v>
      </c>
    </row>
    <row r="121" spans="2:18">
      <c r="B121" s="76" t="s">
        <v>2717</v>
      </c>
      <c r="C121" s="86" t="s">
        <v>2604</v>
      </c>
      <c r="D121" s="73">
        <v>7058</v>
      </c>
      <c r="E121" s="73"/>
      <c r="F121" s="73" t="s">
        <v>2608</v>
      </c>
      <c r="G121" s="96">
        <v>43669</v>
      </c>
      <c r="H121" s="73" t="s">
        <v>351</v>
      </c>
      <c r="I121" s="83">
        <v>0.63</v>
      </c>
      <c r="J121" s="86" t="s">
        <v>145</v>
      </c>
      <c r="K121" s="86" t="s">
        <v>162</v>
      </c>
      <c r="L121" s="87">
        <v>5.2930000000000005E-2</v>
      </c>
      <c r="M121" s="87">
        <v>0.12969999999999998</v>
      </c>
      <c r="N121" s="83">
        <v>413.37</v>
      </c>
      <c r="O121" s="85">
        <v>96.46</v>
      </c>
      <c r="P121" s="83">
        <v>1.3819900000000001</v>
      </c>
      <c r="Q121" s="84">
        <f t="shared" si="1"/>
        <v>2.2809555018804222E-5</v>
      </c>
      <c r="R121" s="84">
        <f>P121/'סכום נכסי הקרן'!$C$42</f>
        <v>8.5282808915828266E-7</v>
      </c>
    </row>
    <row r="122" spans="2:18">
      <c r="B122" s="76" t="s">
        <v>2717</v>
      </c>
      <c r="C122" s="86" t="s">
        <v>2604</v>
      </c>
      <c r="D122" s="73">
        <v>7078</v>
      </c>
      <c r="E122" s="73"/>
      <c r="F122" s="73" t="s">
        <v>2608</v>
      </c>
      <c r="G122" s="96">
        <v>43669</v>
      </c>
      <c r="H122" s="73" t="s">
        <v>351</v>
      </c>
      <c r="I122" s="83">
        <v>0.62999999999999989</v>
      </c>
      <c r="J122" s="86" t="s">
        <v>145</v>
      </c>
      <c r="K122" s="86" t="s">
        <v>162</v>
      </c>
      <c r="L122" s="87">
        <v>5.2930000000000005E-2</v>
      </c>
      <c r="M122" s="87">
        <v>0.12970000000000001</v>
      </c>
      <c r="N122" s="83">
        <v>7440.79</v>
      </c>
      <c r="O122" s="85">
        <v>96.46</v>
      </c>
      <c r="P122" s="83">
        <v>24.876799999999999</v>
      </c>
      <c r="Q122" s="84">
        <f t="shared" si="1"/>
        <v>4.1058816510379151E-4</v>
      </c>
      <c r="R122" s="84">
        <f>P122/'סכום נכסי הקרן'!$C$42</f>
        <v>1.5351510364309993E-5</v>
      </c>
    </row>
    <row r="123" spans="2:18">
      <c r="B123" s="76" t="s">
        <v>2717</v>
      </c>
      <c r="C123" s="86" t="s">
        <v>2604</v>
      </c>
      <c r="D123" s="73">
        <v>91040013</v>
      </c>
      <c r="E123" s="73"/>
      <c r="F123" s="73" t="s">
        <v>2608</v>
      </c>
      <c r="G123" s="96">
        <v>43643</v>
      </c>
      <c r="H123" s="73" t="s">
        <v>351</v>
      </c>
      <c r="I123" s="83">
        <v>0.64</v>
      </c>
      <c r="J123" s="86" t="s">
        <v>145</v>
      </c>
      <c r="K123" s="86" t="s">
        <v>162</v>
      </c>
      <c r="L123" s="87">
        <v>4.5999999999999999E-2</v>
      </c>
      <c r="M123" s="87">
        <v>0.11699999999999999</v>
      </c>
      <c r="N123" s="83">
        <v>8184.46</v>
      </c>
      <c r="O123" s="85">
        <v>96.46</v>
      </c>
      <c r="P123" s="83">
        <v>27.363130000000002</v>
      </c>
      <c r="Q123" s="84">
        <f t="shared" si="1"/>
        <v>4.5162470004970546E-4</v>
      </c>
      <c r="R123" s="84">
        <f>P123/'סכום נכסי הקרן'!$C$42</f>
        <v>1.6885828313728522E-5</v>
      </c>
    </row>
    <row r="124" spans="2:18">
      <c r="B124" s="76" t="s">
        <v>2718</v>
      </c>
      <c r="C124" s="86" t="s">
        <v>2605</v>
      </c>
      <c r="D124" s="73">
        <v>7202</v>
      </c>
      <c r="E124" s="73"/>
      <c r="F124" s="73" t="s">
        <v>707</v>
      </c>
      <c r="G124" s="96">
        <v>43734</v>
      </c>
      <c r="H124" s="73"/>
      <c r="I124" s="83">
        <v>1.7800000000000002</v>
      </c>
      <c r="J124" s="86" t="s">
        <v>666</v>
      </c>
      <c r="K124" s="86" t="s">
        <v>163</v>
      </c>
      <c r="L124" s="87">
        <v>2.1000000000000001E-2</v>
      </c>
      <c r="M124" s="87">
        <v>2.9400000000000003E-2</v>
      </c>
      <c r="N124" s="83">
        <v>363952.44</v>
      </c>
      <c r="O124" s="85">
        <v>98.57</v>
      </c>
      <c r="P124" s="83">
        <v>358.74790999999999</v>
      </c>
      <c r="Q124" s="84">
        <f t="shared" si="1"/>
        <v>5.9210849507058847E-3</v>
      </c>
      <c r="R124" s="84">
        <f>P124/'סכום נכסי הקרן'!$C$42</f>
        <v>2.2138387005320412E-4</v>
      </c>
    </row>
    <row r="125" spans="2:18">
      <c r="B125" s="76" t="s">
        <v>2718</v>
      </c>
      <c r="C125" s="86" t="s">
        <v>2605</v>
      </c>
      <c r="D125" s="73">
        <v>7372</v>
      </c>
      <c r="E125" s="73"/>
      <c r="F125" s="73" t="s">
        <v>707</v>
      </c>
      <c r="G125" s="96">
        <v>43853</v>
      </c>
      <c r="H125" s="73"/>
      <c r="I125" s="83">
        <v>1.7799999999999996</v>
      </c>
      <c r="J125" s="86" t="s">
        <v>666</v>
      </c>
      <c r="K125" s="86" t="s">
        <v>163</v>
      </c>
      <c r="L125" s="87">
        <v>2.1000000000000001E-2</v>
      </c>
      <c r="M125" s="87">
        <v>3.5599999999999993E-2</v>
      </c>
      <c r="N125" s="83">
        <v>26353.63</v>
      </c>
      <c r="O125" s="85">
        <v>97.52</v>
      </c>
      <c r="P125" s="83">
        <v>25.700060000000001</v>
      </c>
      <c r="Q125" s="84">
        <f t="shared" si="1"/>
        <v>4.2417595826060221E-4</v>
      </c>
      <c r="R125" s="84">
        <f>P125/'סכום נכסי הקרן'!$C$42</f>
        <v>1.5859545337559037E-5</v>
      </c>
    </row>
    <row r="126" spans="2:18">
      <c r="B126" s="76" t="s">
        <v>2718</v>
      </c>
      <c r="C126" s="86" t="s">
        <v>2605</v>
      </c>
      <c r="D126" s="73">
        <v>7250</v>
      </c>
      <c r="E126" s="73"/>
      <c r="F126" s="73" t="s">
        <v>707</v>
      </c>
      <c r="G126" s="96">
        <v>43768</v>
      </c>
      <c r="H126" s="73"/>
      <c r="I126" s="83">
        <v>1.78</v>
      </c>
      <c r="J126" s="86" t="s">
        <v>666</v>
      </c>
      <c r="K126" s="86" t="s">
        <v>163</v>
      </c>
      <c r="L126" s="87">
        <v>2.1000000000000001E-2</v>
      </c>
      <c r="M126" s="87">
        <v>3.3400000000000006E-2</v>
      </c>
      <c r="N126" s="83">
        <v>194119.61</v>
      </c>
      <c r="O126" s="85">
        <v>97.89</v>
      </c>
      <c r="P126" s="83">
        <v>190.02367999999998</v>
      </c>
      <c r="Q126" s="84">
        <f t="shared" si="1"/>
        <v>3.1363147228530217E-3</v>
      </c>
      <c r="R126" s="84">
        <f>P126/'סכום נכסי הקרן'!$C$42</f>
        <v>1.1726389619984584E-4</v>
      </c>
    </row>
    <row r="127" spans="2:18">
      <c r="B127" s="76" t="s">
        <v>2719</v>
      </c>
      <c r="C127" s="86" t="s">
        <v>2605</v>
      </c>
      <c r="D127" s="73">
        <v>6718</v>
      </c>
      <c r="E127" s="73"/>
      <c r="F127" s="73" t="s">
        <v>707</v>
      </c>
      <c r="G127" s="96">
        <v>43482</v>
      </c>
      <c r="H127" s="73"/>
      <c r="I127" s="83">
        <v>3.3499999999999996</v>
      </c>
      <c r="J127" s="86" t="s">
        <v>2606</v>
      </c>
      <c r="K127" s="86" t="s">
        <v>163</v>
      </c>
      <c r="L127" s="87">
        <v>4.1299999999999996E-2</v>
      </c>
      <c r="M127" s="87">
        <v>2.6499999999999999E-2</v>
      </c>
      <c r="N127" s="83">
        <v>1515537.58</v>
      </c>
      <c r="O127" s="85">
        <v>105.49</v>
      </c>
      <c r="P127" s="83">
        <v>1598.7406000000001</v>
      </c>
      <c r="Q127" s="84">
        <f t="shared" si="1"/>
        <v>2.6386993883093277E-2</v>
      </c>
      <c r="R127" s="84">
        <f>P127/'סכום נכסי הקרן'!$C$42</f>
        <v>9.8658520753244707E-4</v>
      </c>
    </row>
    <row r="128" spans="2:18">
      <c r="B128" s="72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83"/>
      <c r="O128" s="85"/>
      <c r="P128" s="73"/>
      <c r="Q128" s="84"/>
      <c r="R128" s="73"/>
    </row>
    <row r="129" spans="2:18">
      <c r="B129" s="70" t="s">
        <v>39</v>
      </c>
      <c r="C129" s="71"/>
      <c r="D129" s="71"/>
      <c r="E129" s="71"/>
      <c r="F129" s="71"/>
      <c r="G129" s="71"/>
      <c r="H129" s="71"/>
      <c r="I129" s="80">
        <v>4.3907874355087593</v>
      </c>
      <c r="J129" s="71"/>
      <c r="K129" s="71"/>
      <c r="L129" s="71"/>
      <c r="M129" s="93">
        <v>3.4188665089424204E-2</v>
      </c>
      <c r="N129" s="80"/>
      <c r="O129" s="82"/>
      <c r="P129" s="80">
        <f>P130</f>
        <v>31280.838400000004</v>
      </c>
      <c r="Q129" s="81">
        <f t="shared" ref="Q129:Q190" si="2">P129/$P$10</f>
        <v>0.51628593876882167</v>
      </c>
      <c r="R129" s="81">
        <f>P129/'סכום נכסי הקרן'!$C$42</f>
        <v>1.9303452007569544E-2</v>
      </c>
    </row>
    <row r="130" spans="2:18">
      <c r="B130" s="91" t="s">
        <v>37</v>
      </c>
      <c r="C130" s="71"/>
      <c r="D130" s="71"/>
      <c r="E130" s="71"/>
      <c r="F130" s="71"/>
      <c r="G130" s="71"/>
      <c r="H130" s="71"/>
      <c r="I130" s="80">
        <v>4.3907874355087593</v>
      </c>
      <c r="J130" s="71"/>
      <c r="K130" s="71"/>
      <c r="L130" s="71"/>
      <c r="M130" s="93">
        <v>3.4188665089424204E-2</v>
      </c>
      <c r="N130" s="80"/>
      <c r="O130" s="82"/>
      <c r="P130" s="80">
        <f>SUM(P131:P213)</f>
        <v>31280.838400000004</v>
      </c>
      <c r="Q130" s="81">
        <f t="shared" si="2"/>
        <v>0.51628593876882167</v>
      </c>
      <c r="R130" s="81">
        <f>P130/'סכום נכסי הקרן'!$C$42</f>
        <v>1.9303452007569544E-2</v>
      </c>
    </row>
    <row r="131" spans="2:18">
      <c r="B131" s="76" t="s">
        <v>2720</v>
      </c>
      <c r="C131" s="86" t="s">
        <v>2605</v>
      </c>
      <c r="D131" s="73">
        <v>508506</v>
      </c>
      <c r="E131" s="73"/>
      <c r="F131" s="73" t="s">
        <v>2607</v>
      </c>
      <c r="G131" s="96">
        <v>43186</v>
      </c>
      <c r="H131" s="73" t="s">
        <v>2603</v>
      </c>
      <c r="I131" s="83">
        <v>5.4200000000000008</v>
      </c>
      <c r="J131" s="86" t="s">
        <v>189</v>
      </c>
      <c r="K131" s="86" t="s">
        <v>162</v>
      </c>
      <c r="L131" s="87">
        <v>4.8000000000000001E-2</v>
      </c>
      <c r="M131" s="87">
        <v>2.4700000000000003E-2</v>
      </c>
      <c r="N131" s="83">
        <v>551435</v>
      </c>
      <c r="O131" s="85">
        <v>114.63</v>
      </c>
      <c r="P131" s="83">
        <v>2190.8931299999999</v>
      </c>
      <c r="Q131" s="84">
        <f t="shared" si="2"/>
        <v>3.6160390009374301E-2</v>
      </c>
      <c r="R131" s="84">
        <f>P131/'סכום נכסי הקרן'!$C$42</f>
        <v>1.3520034165282737E-3</v>
      </c>
    </row>
    <row r="132" spans="2:18">
      <c r="B132" s="76" t="s">
        <v>2720</v>
      </c>
      <c r="C132" s="86" t="s">
        <v>2605</v>
      </c>
      <c r="D132" s="73">
        <v>6831</v>
      </c>
      <c r="E132" s="73"/>
      <c r="F132" s="73" t="s">
        <v>2607</v>
      </c>
      <c r="G132" s="96">
        <v>43552</v>
      </c>
      <c r="H132" s="73" t="s">
        <v>2603</v>
      </c>
      <c r="I132" s="83">
        <v>5.38</v>
      </c>
      <c r="J132" s="86" t="s">
        <v>189</v>
      </c>
      <c r="K132" s="86" t="s">
        <v>162</v>
      </c>
      <c r="L132" s="87">
        <v>4.5999999999999999E-2</v>
      </c>
      <c r="M132" s="87">
        <v>3.2000000000000001E-2</v>
      </c>
      <c r="N132" s="83">
        <v>357392.7</v>
      </c>
      <c r="O132" s="85">
        <v>109.16</v>
      </c>
      <c r="P132" s="83">
        <v>1352.1901</v>
      </c>
      <c r="Q132" s="84">
        <f t="shared" si="2"/>
        <v>2.2317711764797417E-2</v>
      </c>
      <c r="R132" s="84">
        <f>P132/'סכום נכסי הקרן'!$C$42</f>
        <v>8.3443852644501568E-4</v>
      </c>
    </row>
    <row r="133" spans="2:18">
      <c r="B133" s="76" t="s">
        <v>2720</v>
      </c>
      <c r="C133" s="86" t="s">
        <v>2604</v>
      </c>
      <c r="D133" s="73">
        <v>7598</v>
      </c>
      <c r="E133" s="73"/>
      <c r="F133" s="73" t="s">
        <v>2607</v>
      </c>
      <c r="G133" s="96">
        <v>43942</v>
      </c>
      <c r="H133" s="73" t="s">
        <v>2603</v>
      </c>
      <c r="I133" s="83">
        <v>5.25</v>
      </c>
      <c r="J133" s="86" t="s">
        <v>189</v>
      </c>
      <c r="K133" s="86" t="s">
        <v>162</v>
      </c>
      <c r="L133" s="87">
        <v>5.4400000000000004E-2</v>
      </c>
      <c r="M133" s="87">
        <v>4.2199999999999994E-2</v>
      </c>
      <c r="N133" s="83">
        <v>535677.06000000006</v>
      </c>
      <c r="O133" s="85">
        <v>107.69</v>
      </c>
      <c r="P133" s="83">
        <v>1999.43361</v>
      </c>
      <c r="Q133" s="84">
        <f t="shared" si="2"/>
        <v>3.3000376944653249E-2</v>
      </c>
      <c r="R133" s="84">
        <f>P133/'סכום נכסי הקרן'!$C$42</f>
        <v>1.2338534613239944E-3</v>
      </c>
    </row>
    <row r="134" spans="2:18">
      <c r="B134" s="76" t="s">
        <v>2721</v>
      </c>
      <c r="C134" s="86" t="s">
        <v>2604</v>
      </c>
      <c r="D134" s="73">
        <v>7088</v>
      </c>
      <c r="E134" s="73"/>
      <c r="F134" s="73" t="s">
        <v>995</v>
      </c>
      <c r="G134" s="96">
        <v>43684</v>
      </c>
      <c r="H134" s="73" t="s">
        <v>340</v>
      </c>
      <c r="I134" s="83">
        <v>8.27</v>
      </c>
      <c r="J134" s="86" t="s">
        <v>931</v>
      </c>
      <c r="K134" s="86" t="s">
        <v>162</v>
      </c>
      <c r="L134" s="87">
        <v>4.36E-2</v>
      </c>
      <c r="M134" s="87">
        <v>4.1799999999999997E-2</v>
      </c>
      <c r="N134" s="83">
        <v>500501.49</v>
      </c>
      <c r="O134" s="85">
        <v>104.03</v>
      </c>
      <c r="P134" s="83">
        <v>1804.6481100000001</v>
      </c>
      <c r="Q134" s="84">
        <f t="shared" si="2"/>
        <v>2.9785469037132001E-2</v>
      </c>
      <c r="R134" s="84">
        <f>P134/'סכום נכסי הקרן'!$C$42</f>
        <v>1.1136510389036147E-3</v>
      </c>
    </row>
    <row r="135" spans="2:18">
      <c r="B135" s="76" t="s">
        <v>2722</v>
      </c>
      <c r="C135" s="86" t="s">
        <v>2604</v>
      </c>
      <c r="D135" s="73">
        <v>67859</v>
      </c>
      <c r="E135" s="73"/>
      <c r="F135" s="73" t="s">
        <v>1050</v>
      </c>
      <c r="G135" s="96">
        <v>43811</v>
      </c>
      <c r="H135" s="73" t="s">
        <v>927</v>
      </c>
      <c r="I135" s="83">
        <v>9.81</v>
      </c>
      <c r="J135" s="86" t="s">
        <v>2609</v>
      </c>
      <c r="K135" s="86" t="s">
        <v>162</v>
      </c>
      <c r="L135" s="87">
        <v>4.4800000000000006E-2</v>
      </c>
      <c r="M135" s="87">
        <v>3.3399999999999999E-2</v>
      </c>
      <c r="N135" s="83">
        <v>184582.22</v>
      </c>
      <c r="O135" s="85">
        <v>113.58</v>
      </c>
      <c r="P135" s="83">
        <v>726.64162999999996</v>
      </c>
      <c r="Q135" s="84">
        <f t="shared" si="2"/>
        <v>1.1993120238524576E-2</v>
      </c>
      <c r="R135" s="84">
        <f>P135/'סכום נכסי הקרן'!$C$42</f>
        <v>4.4841163309123787E-4</v>
      </c>
    </row>
    <row r="136" spans="2:18">
      <c r="B136" s="76" t="s">
        <v>2723</v>
      </c>
      <c r="C136" s="86" t="s">
        <v>2604</v>
      </c>
      <c r="D136" s="73">
        <v>7258</v>
      </c>
      <c r="E136" s="73"/>
      <c r="F136" s="73" t="s">
        <v>707</v>
      </c>
      <c r="G136" s="96">
        <v>43774</v>
      </c>
      <c r="H136" s="73"/>
      <c r="I136" s="83">
        <v>5.12</v>
      </c>
      <c r="J136" s="86" t="s">
        <v>931</v>
      </c>
      <c r="K136" s="86" t="s">
        <v>162</v>
      </c>
      <c r="L136" s="87">
        <v>2.4281999999999998E-2</v>
      </c>
      <c r="M136" s="87">
        <v>2.2799999999999997E-2</v>
      </c>
      <c r="N136" s="83">
        <v>128045.99</v>
      </c>
      <c r="O136" s="85">
        <v>101.88</v>
      </c>
      <c r="P136" s="83">
        <v>452.15096999999997</v>
      </c>
      <c r="Q136" s="84">
        <f t="shared" si="2"/>
        <v>7.4626896193320481E-3</v>
      </c>
      <c r="R136" s="84">
        <f>P136/'סכום נכסי הקרן'!$C$42</f>
        <v>2.7902303761688865E-4</v>
      </c>
    </row>
    <row r="137" spans="2:18">
      <c r="B137" s="76" t="s">
        <v>2724</v>
      </c>
      <c r="C137" s="86" t="s">
        <v>2604</v>
      </c>
      <c r="D137" s="73">
        <v>7030</v>
      </c>
      <c r="E137" s="73"/>
      <c r="F137" s="73" t="s">
        <v>707</v>
      </c>
      <c r="G137" s="96">
        <v>43649</v>
      </c>
      <c r="H137" s="73"/>
      <c r="I137" s="83">
        <v>0.87000000000000011</v>
      </c>
      <c r="J137" s="86" t="s">
        <v>2609</v>
      </c>
      <c r="K137" s="86" t="s">
        <v>162</v>
      </c>
      <c r="L137" s="87">
        <v>2.69E-2</v>
      </c>
      <c r="M137" s="87">
        <v>3.2000000000000001E-2</v>
      </c>
      <c r="N137" s="83">
        <v>43823.95</v>
      </c>
      <c r="O137" s="85">
        <v>99.67</v>
      </c>
      <c r="P137" s="83">
        <v>151.39256</v>
      </c>
      <c r="Q137" s="84">
        <f t="shared" si="2"/>
        <v>2.4987133964483239E-3</v>
      </c>
      <c r="R137" s="84">
        <f>P137/'סכום נכסי הקרן'!$C$42</f>
        <v>9.3424574459714368E-5</v>
      </c>
    </row>
    <row r="138" spans="2:18">
      <c r="B138" s="76" t="s">
        <v>2724</v>
      </c>
      <c r="C138" s="86" t="s">
        <v>2604</v>
      </c>
      <c r="D138" s="73">
        <v>7059</v>
      </c>
      <c r="E138" s="73"/>
      <c r="F138" s="73" t="s">
        <v>707</v>
      </c>
      <c r="G138" s="96">
        <v>43668</v>
      </c>
      <c r="H138" s="73"/>
      <c r="I138" s="83">
        <v>0.87000000000000011</v>
      </c>
      <c r="J138" s="86" t="s">
        <v>2609</v>
      </c>
      <c r="K138" s="86" t="s">
        <v>162</v>
      </c>
      <c r="L138" s="87">
        <v>2.69E-2</v>
      </c>
      <c r="M138" s="87">
        <v>3.2000000000000001E-2</v>
      </c>
      <c r="N138" s="83">
        <v>9816.02</v>
      </c>
      <c r="O138" s="85">
        <v>99.67</v>
      </c>
      <c r="P138" s="83">
        <v>33.910069999999997</v>
      </c>
      <c r="Q138" s="84">
        <f t="shared" si="2"/>
        <v>5.5968104498332286E-4</v>
      </c>
      <c r="R138" s="84">
        <f>P138/'סכום נכסי הקרן'!$C$42</f>
        <v>2.0925954747374151E-5</v>
      </c>
    </row>
    <row r="139" spans="2:18">
      <c r="B139" s="76" t="s">
        <v>2724</v>
      </c>
      <c r="C139" s="86" t="s">
        <v>2604</v>
      </c>
      <c r="D139" s="73">
        <v>7107</v>
      </c>
      <c r="E139" s="73"/>
      <c r="F139" s="73" t="s">
        <v>707</v>
      </c>
      <c r="G139" s="96">
        <v>43697</v>
      </c>
      <c r="H139" s="73"/>
      <c r="I139" s="83">
        <v>0.87</v>
      </c>
      <c r="J139" s="86" t="s">
        <v>2609</v>
      </c>
      <c r="K139" s="86" t="s">
        <v>162</v>
      </c>
      <c r="L139" s="87">
        <v>2.69E-2</v>
      </c>
      <c r="M139" s="87">
        <v>3.2000000000000001E-2</v>
      </c>
      <c r="N139" s="83">
        <v>15105.99</v>
      </c>
      <c r="O139" s="85">
        <v>99.67</v>
      </c>
      <c r="P139" s="83">
        <v>52.184580000000004</v>
      </c>
      <c r="Q139" s="84">
        <f t="shared" si="2"/>
        <v>8.6129932101042012E-4</v>
      </c>
      <c r="R139" s="84">
        <f>P139/'סכום נכסי הקרן'!$C$42</f>
        <v>3.2203182110527236E-5</v>
      </c>
    </row>
    <row r="140" spans="2:18">
      <c r="B140" s="76" t="s">
        <v>2724</v>
      </c>
      <c r="C140" s="86" t="s">
        <v>2604</v>
      </c>
      <c r="D140" s="73">
        <v>7182</v>
      </c>
      <c r="E140" s="73"/>
      <c r="F140" s="73" t="s">
        <v>707</v>
      </c>
      <c r="G140" s="96">
        <v>43728</v>
      </c>
      <c r="H140" s="73"/>
      <c r="I140" s="83">
        <v>0.87</v>
      </c>
      <c r="J140" s="86" t="s">
        <v>2609</v>
      </c>
      <c r="K140" s="86" t="s">
        <v>162</v>
      </c>
      <c r="L140" s="87">
        <v>2.69E-2</v>
      </c>
      <c r="M140" s="87">
        <v>3.2000000000000001E-2</v>
      </c>
      <c r="N140" s="83">
        <v>21506.05</v>
      </c>
      <c r="O140" s="85">
        <v>99.67</v>
      </c>
      <c r="P140" s="83">
        <v>74.293990000000008</v>
      </c>
      <c r="Q140" s="84">
        <f t="shared" si="2"/>
        <v>1.2262120944952503E-3</v>
      </c>
      <c r="R140" s="84">
        <f>P140/'סכום נכסי הקרן'!$C$42</f>
        <v>4.5846931980437317E-5</v>
      </c>
    </row>
    <row r="141" spans="2:18">
      <c r="B141" s="76" t="s">
        <v>2724</v>
      </c>
      <c r="C141" s="86" t="s">
        <v>2604</v>
      </c>
      <c r="D141" s="73">
        <v>7223</v>
      </c>
      <c r="E141" s="73"/>
      <c r="F141" s="73" t="s">
        <v>707</v>
      </c>
      <c r="G141" s="96">
        <v>43759</v>
      </c>
      <c r="H141" s="73"/>
      <c r="I141" s="83">
        <v>0.87</v>
      </c>
      <c r="J141" s="86" t="s">
        <v>2609</v>
      </c>
      <c r="K141" s="86" t="s">
        <v>162</v>
      </c>
      <c r="L141" s="87">
        <v>2.69E-2</v>
      </c>
      <c r="M141" s="87">
        <v>3.2000000000000001E-2</v>
      </c>
      <c r="N141" s="83">
        <v>26932.2</v>
      </c>
      <c r="O141" s="85">
        <v>99.67</v>
      </c>
      <c r="P141" s="83">
        <v>93.03895</v>
      </c>
      <c r="Q141" s="84">
        <f t="shared" si="2"/>
        <v>1.5355950831169366E-3</v>
      </c>
      <c r="R141" s="84">
        <f>P141/'סכום נכסי הקרן'!$C$42</f>
        <v>5.7414474739898986E-5</v>
      </c>
    </row>
    <row r="142" spans="2:18">
      <c r="B142" s="76" t="s">
        <v>2724</v>
      </c>
      <c r="C142" s="86" t="s">
        <v>2604</v>
      </c>
      <c r="D142" s="73">
        <v>7503</v>
      </c>
      <c r="E142" s="73"/>
      <c r="F142" s="73" t="s">
        <v>707</v>
      </c>
      <c r="G142" s="96">
        <v>43910</v>
      </c>
      <c r="H142" s="73"/>
      <c r="I142" s="83">
        <v>0.87</v>
      </c>
      <c r="J142" s="86" t="s">
        <v>2609</v>
      </c>
      <c r="K142" s="86" t="s">
        <v>162</v>
      </c>
      <c r="L142" s="87">
        <v>2.69E-2</v>
      </c>
      <c r="M142" s="87">
        <v>3.2000000000000001E-2</v>
      </c>
      <c r="N142" s="83">
        <v>16548.97</v>
      </c>
      <c r="O142" s="85">
        <v>99.67</v>
      </c>
      <c r="P142" s="83">
        <v>57.169449999999998</v>
      </c>
      <c r="Q142" s="84">
        <f t="shared" si="2"/>
        <v>9.4357391527418941E-4</v>
      </c>
      <c r="R142" s="84">
        <f>P142/'סכום נכסי הקרן'!$C$42</f>
        <v>3.5279352818565967E-5</v>
      </c>
    </row>
    <row r="143" spans="2:18">
      <c r="B143" s="76" t="s">
        <v>2724</v>
      </c>
      <c r="C143" s="86" t="s">
        <v>2604</v>
      </c>
      <c r="D143" s="73">
        <v>7602</v>
      </c>
      <c r="E143" s="73"/>
      <c r="F143" s="73" t="s">
        <v>707</v>
      </c>
      <c r="G143" s="96">
        <v>43941</v>
      </c>
      <c r="H143" s="73"/>
      <c r="I143" s="83">
        <v>0.87</v>
      </c>
      <c r="J143" s="86" t="s">
        <v>2609</v>
      </c>
      <c r="K143" s="86" t="s">
        <v>162</v>
      </c>
      <c r="L143" s="87">
        <v>2.69E-2</v>
      </c>
      <c r="M143" s="87">
        <v>3.2000000000000001E-2</v>
      </c>
      <c r="N143" s="83">
        <v>12911.27</v>
      </c>
      <c r="O143" s="85">
        <v>99.67</v>
      </c>
      <c r="P143" s="83">
        <v>44.60277</v>
      </c>
      <c r="Q143" s="84">
        <f t="shared" si="2"/>
        <v>7.361625889522141E-4</v>
      </c>
      <c r="R143" s="84">
        <f>P143/'סכום נכסי הקרן'!$C$42</f>
        <v>2.752443585718158E-5</v>
      </c>
    </row>
    <row r="144" spans="2:18">
      <c r="B144" s="76" t="s">
        <v>2724</v>
      </c>
      <c r="C144" s="86" t="s">
        <v>2604</v>
      </c>
      <c r="D144" s="73">
        <v>7687</v>
      </c>
      <c r="E144" s="73"/>
      <c r="F144" s="73" t="s">
        <v>707</v>
      </c>
      <c r="G144" s="96">
        <v>43971</v>
      </c>
      <c r="H144" s="73"/>
      <c r="I144" s="83">
        <v>0.87</v>
      </c>
      <c r="J144" s="86" t="s">
        <v>2609</v>
      </c>
      <c r="K144" s="86" t="s">
        <v>162</v>
      </c>
      <c r="L144" s="87">
        <v>2.69E-2</v>
      </c>
      <c r="M144" s="87">
        <v>3.2000000000000001E-2</v>
      </c>
      <c r="N144" s="83">
        <v>10319.65</v>
      </c>
      <c r="O144" s="85">
        <v>99.67</v>
      </c>
      <c r="P144" s="83">
        <v>35.649889999999999</v>
      </c>
      <c r="Q144" s="84">
        <f t="shared" si="2"/>
        <v>5.8839653497443425E-4</v>
      </c>
      <c r="R144" s="84">
        <f>P144/'סכום נכסי הקרן'!$C$42</f>
        <v>2.1999600262956295E-5</v>
      </c>
    </row>
    <row r="145" spans="2:18">
      <c r="B145" s="76" t="s">
        <v>2724</v>
      </c>
      <c r="C145" s="86" t="s">
        <v>2604</v>
      </c>
      <c r="D145" s="73">
        <v>7747</v>
      </c>
      <c r="E145" s="73"/>
      <c r="F145" s="73" t="s">
        <v>707</v>
      </c>
      <c r="G145" s="96">
        <v>44004</v>
      </c>
      <c r="H145" s="73"/>
      <c r="I145" s="83">
        <v>0.87</v>
      </c>
      <c r="J145" s="86" t="s">
        <v>2609</v>
      </c>
      <c r="K145" s="86" t="s">
        <v>162</v>
      </c>
      <c r="L145" s="87">
        <v>2.69E-2</v>
      </c>
      <c r="M145" s="87">
        <v>3.2199999999999999E-2</v>
      </c>
      <c r="N145" s="83">
        <v>7841.99</v>
      </c>
      <c r="O145" s="85">
        <v>99.65</v>
      </c>
      <c r="P145" s="83">
        <v>27.0852</v>
      </c>
      <c r="Q145" s="84">
        <f t="shared" si="2"/>
        <v>4.470375035964921E-4</v>
      </c>
      <c r="R145" s="84">
        <f>P145/'סכום נכסי הקרן'!$C$42</f>
        <v>1.6714317296413085E-5</v>
      </c>
    </row>
    <row r="146" spans="2:18">
      <c r="B146" s="76" t="s">
        <v>2724</v>
      </c>
      <c r="C146" s="86" t="s">
        <v>2604</v>
      </c>
      <c r="D146" s="73">
        <v>7363</v>
      </c>
      <c r="E146" s="73"/>
      <c r="F146" s="73" t="s">
        <v>707</v>
      </c>
      <c r="G146" s="96">
        <v>43851</v>
      </c>
      <c r="H146" s="73"/>
      <c r="I146" s="83">
        <v>0.87</v>
      </c>
      <c r="J146" s="86" t="s">
        <v>2609</v>
      </c>
      <c r="K146" s="86" t="s">
        <v>162</v>
      </c>
      <c r="L146" s="87">
        <v>2.69E-2</v>
      </c>
      <c r="M146" s="87">
        <v>3.2000000000000001E-2</v>
      </c>
      <c r="N146" s="83">
        <v>30382.92</v>
      </c>
      <c r="O146" s="85">
        <v>99.67</v>
      </c>
      <c r="P146" s="83">
        <v>104.95967</v>
      </c>
      <c r="Q146" s="84">
        <f t="shared" si="2"/>
        <v>1.7323449284152093E-3</v>
      </c>
      <c r="R146" s="84">
        <f>P146/'סכום נכסי הקרן'!$C$42</f>
        <v>6.4770768822338751E-5</v>
      </c>
    </row>
    <row r="147" spans="2:18">
      <c r="B147" s="76" t="s">
        <v>2724</v>
      </c>
      <c r="C147" s="86" t="s">
        <v>2604</v>
      </c>
      <c r="D147" s="73">
        <v>7443</v>
      </c>
      <c r="E147" s="73"/>
      <c r="F147" s="73" t="s">
        <v>707</v>
      </c>
      <c r="G147" s="96">
        <v>43881</v>
      </c>
      <c r="H147" s="73"/>
      <c r="I147" s="83">
        <v>0.86999999999999988</v>
      </c>
      <c r="J147" s="86" t="s">
        <v>2609</v>
      </c>
      <c r="K147" s="86" t="s">
        <v>162</v>
      </c>
      <c r="L147" s="87">
        <v>2.69E-2</v>
      </c>
      <c r="M147" s="87">
        <v>3.2000000000000001E-2</v>
      </c>
      <c r="N147" s="83">
        <v>23069.52</v>
      </c>
      <c r="O147" s="85">
        <v>99.67</v>
      </c>
      <c r="P147" s="83">
        <v>79.695130000000006</v>
      </c>
      <c r="Q147" s="84">
        <f t="shared" si="2"/>
        <v>1.3153571678997352E-3</v>
      </c>
      <c r="R147" s="84">
        <f>P147/'סכום נכסי הקרן'!$C$42</f>
        <v>4.9179983526017503E-5</v>
      </c>
    </row>
    <row r="148" spans="2:18">
      <c r="B148" s="76" t="s">
        <v>2724</v>
      </c>
      <c r="C148" s="86" t="s">
        <v>2604</v>
      </c>
      <c r="D148" s="73">
        <v>7272</v>
      </c>
      <c r="E148" s="73"/>
      <c r="F148" s="73" t="s">
        <v>707</v>
      </c>
      <c r="G148" s="96">
        <v>43789</v>
      </c>
      <c r="H148" s="73"/>
      <c r="I148" s="83">
        <v>0.87</v>
      </c>
      <c r="J148" s="86" t="s">
        <v>2609</v>
      </c>
      <c r="K148" s="86" t="s">
        <v>162</v>
      </c>
      <c r="L148" s="87">
        <v>2.69E-2</v>
      </c>
      <c r="M148" s="87">
        <v>3.2000000000000001E-2</v>
      </c>
      <c r="N148" s="83">
        <v>35716.67</v>
      </c>
      <c r="O148" s="85">
        <v>99.67</v>
      </c>
      <c r="P148" s="83">
        <v>123.38547</v>
      </c>
      <c r="Q148" s="84">
        <f t="shared" si="2"/>
        <v>2.0364602251000496E-3</v>
      </c>
      <c r="R148" s="84">
        <f>P148/'סכום נכסי הקרן'!$C$42</f>
        <v>7.614135747002266E-5</v>
      </c>
    </row>
    <row r="149" spans="2:18">
      <c r="B149" s="76" t="s">
        <v>2724</v>
      </c>
      <c r="C149" s="86" t="s">
        <v>2604</v>
      </c>
      <c r="D149" s="73">
        <v>7313</v>
      </c>
      <c r="E149" s="73"/>
      <c r="F149" s="73" t="s">
        <v>707</v>
      </c>
      <c r="G149" s="96">
        <v>43819</v>
      </c>
      <c r="H149" s="73"/>
      <c r="I149" s="83">
        <v>0.87</v>
      </c>
      <c r="J149" s="86" t="s">
        <v>2609</v>
      </c>
      <c r="K149" s="86" t="s">
        <v>162</v>
      </c>
      <c r="L149" s="87">
        <v>2.69E-2</v>
      </c>
      <c r="M149" s="87">
        <v>3.2000000000000001E-2</v>
      </c>
      <c r="N149" s="83">
        <v>34552.57</v>
      </c>
      <c r="O149" s="85">
        <v>99.67</v>
      </c>
      <c r="P149" s="83">
        <v>119.36402000000001</v>
      </c>
      <c r="Q149" s="84">
        <f t="shared" si="2"/>
        <v>1.9700867455304653E-3</v>
      </c>
      <c r="R149" s="84">
        <f>P149/'סכום נכסי הקרן'!$C$42</f>
        <v>7.3659714680172106E-5</v>
      </c>
    </row>
    <row r="150" spans="2:18">
      <c r="B150" s="76" t="s">
        <v>2725</v>
      </c>
      <c r="C150" s="86" t="s">
        <v>2604</v>
      </c>
      <c r="D150" s="73">
        <v>7364</v>
      </c>
      <c r="E150" s="73"/>
      <c r="F150" s="73" t="s">
        <v>707</v>
      </c>
      <c r="G150" s="96">
        <v>43846</v>
      </c>
      <c r="H150" s="73"/>
      <c r="I150" s="83">
        <v>2.6199999999999997</v>
      </c>
      <c r="J150" s="86" t="s">
        <v>2609</v>
      </c>
      <c r="K150" s="86" t="s">
        <v>164</v>
      </c>
      <c r="L150" s="87">
        <v>1.7500000000000002E-2</v>
      </c>
      <c r="M150" s="87">
        <v>2.5599999999999998E-2</v>
      </c>
      <c r="N150" s="83">
        <v>662100.55000000005</v>
      </c>
      <c r="O150" s="85">
        <v>98.03</v>
      </c>
      <c r="P150" s="83">
        <v>2520.15922</v>
      </c>
      <c r="Q150" s="84">
        <f t="shared" si="2"/>
        <v>4.1594881572758653E-2</v>
      </c>
      <c r="R150" s="84">
        <f>P150/'סכום נכסי הקרן'!$C$42</f>
        <v>1.5551940115103786E-3</v>
      </c>
    </row>
    <row r="151" spans="2:18">
      <c r="B151" s="76" t="s">
        <v>2726</v>
      </c>
      <c r="C151" s="86" t="s">
        <v>2604</v>
      </c>
      <c r="D151" s="73">
        <v>7384</v>
      </c>
      <c r="E151" s="73"/>
      <c r="F151" s="73" t="s">
        <v>707</v>
      </c>
      <c r="G151" s="96">
        <v>43861</v>
      </c>
      <c r="H151" s="73"/>
      <c r="I151" s="83">
        <v>5.8999999999999995</v>
      </c>
      <c r="J151" s="86" t="s">
        <v>2609</v>
      </c>
      <c r="K151" s="86" t="s">
        <v>164</v>
      </c>
      <c r="L151" s="87">
        <v>2.6249999999999999E-2</v>
      </c>
      <c r="M151" s="87">
        <v>2.6499999999999999E-2</v>
      </c>
      <c r="N151" s="83">
        <v>2555.9899999999998</v>
      </c>
      <c r="O151" s="85">
        <v>100.2</v>
      </c>
      <c r="P151" s="83">
        <v>9.9442800000000009</v>
      </c>
      <c r="Q151" s="84">
        <f t="shared" si="2"/>
        <v>1.6412897472658591E-4</v>
      </c>
      <c r="R151" s="84">
        <f>P151/'סכום נכסי הקרן'!$C$42</f>
        <v>6.1366300121237692E-6</v>
      </c>
    </row>
    <row r="152" spans="2:18">
      <c r="B152" s="76" t="s">
        <v>2726</v>
      </c>
      <c r="C152" s="86" t="s">
        <v>2604</v>
      </c>
      <c r="D152" s="73">
        <v>76091</v>
      </c>
      <c r="E152" s="73"/>
      <c r="F152" s="73" t="s">
        <v>707</v>
      </c>
      <c r="G152" s="96">
        <v>43937</v>
      </c>
      <c r="H152" s="73"/>
      <c r="I152" s="83">
        <v>5.9</v>
      </c>
      <c r="J152" s="86" t="s">
        <v>2609</v>
      </c>
      <c r="K152" s="86" t="s">
        <v>164</v>
      </c>
      <c r="L152" s="87">
        <v>2.6249999999999999E-2</v>
      </c>
      <c r="M152" s="87">
        <v>2.6800000000000001E-2</v>
      </c>
      <c r="N152" s="83">
        <v>9041.83</v>
      </c>
      <c r="O152" s="85">
        <v>100.06</v>
      </c>
      <c r="P152" s="83">
        <v>35.128699999999995</v>
      </c>
      <c r="Q152" s="84">
        <f t="shared" si="2"/>
        <v>5.7979436565320141E-4</v>
      </c>
      <c r="R152" s="84">
        <f>P152/'סכום נכסי הקרן'!$C$42</f>
        <v>2.1677973137008631E-5</v>
      </c>
    </row>
    <row r="153" spans="2:18">
      <c r="B153" s="76" t="s">
        <v>2726</v>
      </c>
      <c r="C153" s="86" t="s">
        <v>2604</v>
      </c>
      <c r="D153" s="73">
        <v>7385</v>
      </c>
      <c r="E153" s="73"/>
      <c r="F153" s="73" t="s">
        <v>707</v>
      </c>
      <c r="G153" s="96">
        <v>43861</v>
      </c>
      <c r="H153" s="73"/>
      <c r="I153" s="83">
        <v>5.8400000000000007</v>
      </c>
      <c r="J153" s="86" t="s">
        <v>2609</v>
      </c>
      <c r="K153" s="86" t="s">
        <v>165</v>
      </c>
      <c r="L153" s="87">
        <v>3.0158999999999998E-2</v>
      </c>
      <c r="M153" s="87">
        <v>3.2300000000000002E-2</v>
      </c>
      <c r="N153" s="83">
        <v>8333.14</v>
      </c>
      <c r="O153" s="85">
        <v>98.98</v>
      </c>
      <c r="P153" s="83">
        <v>35.088459999999998</v>
      </c>
      <c r="Q153" s="84">
        <f t="shared" si="2"/>
        <v>5.7913020998351015E-4</v>
      </c>
      <c r="R153" s="84">
        <f>P153/'סכום נכסי הקרן'!$C$42</f>
        <v>2.1653140973022116E-5</v>
      </c>
    </row>
    <row r="154" spans="2:18">
      <c r="B154" s="76" t="s">
        <v>2726</v>
      </c>
      <c r="C154" s="86" t="s">
        <v>2604</v>
      </c>
      <c r="D154" s="73">
        <v>7610</v>
      </c>
      <c r="E154" s="73"/>
      <c r="F154" s="73" t="s">
        <v>707</v>
      </c>
      <c r="G154" s="96">
        <v>43937</v>
      </c>
      <c r="H154" s="73"/>
      <c r="I154" s="83">
        <v>5.83</v>
      </c>
      <c r="J154" s="86" t="s">
        <v>2609</v>
      </c>
      <c r="K154" s="86" t="s">
        <v>165</v>
      </c>
      <c r="L154" s="87">
        <v>3.0158999999999998E-2</v>
      </c>
      <c r="M154" s="87">
        <v>3.2299999999999995E-2</v>
      </c>
      <c r="N154" s="83">
        <v>12906.66</v>
      </c>
      <c r="O154" s="85">
        <v>98.99</v>
      </c>
      <c r="P154" s="83">
        <v>54.351660000000003</v>
      </c>
      <c r="Q154" s="84">
        <f t="shared" si="2"/>
        <v>8.9706667858185712E-4</v>
      </c>
      <c r="R154" s="84">
        <f>P154/'סכום נכסי הקרן'!$C$42</f>
        <v>3.3540490409033831E-5</v>
      </c>
    </row>
    <row r="155" spans="2:18">
      <c r="B155" s="76" t="s">
        <v>2726</v>
      </c>
      <c r="C155" s="86" t="s">
        <v>2604</v>
      </c>
      <c r="D155" s="73">
        <v>7276</v>
      </c>
      <c r="E155" s="73"/>
      <c r="F155" s="73" t="s">
        <v>707</v>
      </c>
      <c r="G155" s="96">
        <v>43788</v>
      </c>
      <c r="H155" s="73"/>
      <c r="I155" s="83">
        <v>5.9</v>
      </c>
      <c r="J155" s="86" t="s">
        <v>2609</v>
      </c>
      <c r="K155" s="86" t="s">
        <v>164</v>
      </c>
      <c r="L155" s="87">
        <v>2.6249999999999999E-2</v>
      </c>
      <c r="M155" s="87">
        <v>2.6499999999999999E-2</v>
      </c>
      <c r="N155" s="83">
        <v>111456.83</v>
      </c>
      <c r="O155" s="85">
        <v>100.2</v>
      </c>
      <c r="P155" s="83">
        <v>433.63013000000001</v>
      </c>
      <c r="Q155" s="84">
        <f t="shared" si="2"/>
        <v>7.1570057005088516E-3</v>
      </c>
      <c r="R155" s="84">
        <f>P155/'סכום נכסי הקרן'!$C$42</f>
        <v>2.675937996435269E-4</v>
      </c>
    </row>
    <row r="156" spans="2:18">
      <c r="B156" s="76" t="s">
        <v>2726</v>
      </c>
      <c r="C156" s="86" t="s">
        <v>2604</v>
      </c>
      <c r="D156" s="73">
        <v>7275</v>
      </c>
      <c r="E156" s="73"/>
      <c r="F156" s="73" t="s">
        <v>707</v>
      </c>
      <c r="G156" s="96">
        <v>43788</v>
      </c>
      <c r="H156" s="73"/>
      <c r="I156" s="83">
        <v>5.84</v>
      </c>
      <c r="J156" s="86" t="s">
        <v>2609</v>
      </c>
      <c r="K156" s="86" t="s">
        <v>165</v>
      </c>
      <c r="L156" s="87">
        <v>3.0158999999999998E-2</v>
      </c>
      <c r="M156" s="87">
        <v>3.2300000000000002E-2</v>
      </c>
      <c r="N156" s="83">
        <v>104735.72</v>
      </c>
      <c r="O156" s="85">
        <v>98.98</v>
      </c>
      <c r="P156" s="83">
        <v>441.01157000000001</v>
      </c>
      <c r="Q156" s="84">
        <f t="shared" si="2"/>
        <v>7.2788353532545315E-3</v>
      </c>
      <c r="R156" s="84">
        <f>P156/'סכום נכסי הקרן'!$C$42</f>
        <v>2.7214889727117722E-4</v>
      </c>
    </row>
    <row r="157" spans="2:18">
      <c r="B157" s="76" t="s">
        <v>2727</v>
      </c>
      <c r="C157" s="86" t="s">
        <v>2604</v>
      </c>
      <c r="D157" s="73">
        <v>72808</v>
      </c>
      <c r="E157" s="73"/>
      <c r="F157" s="73" t="s">
        <v>707</v>
      </c>
      <c r="G157" s="96">
        <v>43797</v>
      </c>
      <c r="H157" s="73"/>
      <c r="I157" s="83">
        <v>5.9899999999999993</v>
      </c>
      <c r="J157" s="86" t="s">
        <v>931</v>
      </c>
      <c r="K157" s="86" t="s">
        <v>162</v>
      </c>
      <c r="L157" s="87">
        <v>3.1800000000000002E-2</v>
      </c>
      <c r="M157" s="87">
        <v>2.9200000000000004E-2</v>
      </c>
      <c r="N157" s="83">
        <v>10131.950000000001</v>
      </c>
      <c r="O157" s="85">
        <v>103.21</v>
      </c>
      <c r="P157" s="83">
        <v>36.244630000000001</v>
      </c>
      <c r="Q157" s="84">
        <f t="shared" si="2"/>
        <v>5.9821263693746131E-4</v>
      </c>
      <c r="R157" s="84">
        <f>P157/'סכום נכסי הקרן'!$C$42</f>
        <v>2.2366615203546311E-5</v>
      </c>
    </row>
    <row r="158" spans="2:18">
      <c r="B158" s="76" t="s">
        <v>2727</v>
      </c>
      <c r="C158" s="86" t="s">
        <v>2604</v>
      </c>
      <c r="D158" s="73">
        <v>7386</v>
      </c>
      <c r="E158" s="73"/>
      <c r="F158" s="73" t="s">
        <v>707</v>
      </c>
      <c r="G158" s="96">
        <v>43861</v>
      </c>
      <c r="H158" s="73"/>
      <c r="I158" s="83">
        <v>5.99</v>
      </c>
      <c r="J158" s="86" t="s">
        <v>931</v>
      </c>
      <c r="K158" s="86" t="s">
        <v>162</v>
      </c>
      <c r="L158" s="87">
        <v>3.1800000000000002E-2</v>
      </c>
      <c r="M158" s="87">
        <v>2.92E-2</v>
      </c>
      <c r="N158" s="83">
        <v>27242.78</v>
      </c>
      <c r="O158" s="85">
        <v>103.21</v>
      </c>
      <c r="P158" s="83">
        <v>97.454449999999994</v>
      </c>
      <c r="Q158" s="84">
        <f t="shared" si="2"/>
        <v>1.6084723037810007E-3</v>
      </c>
      <c r="R158" s="84">
        <f>P158/'סכום נכסי הקרן'!$C$42</f>
        <v>6.0139286372167233E-5</v>
      </c>
    </row>
    <row r="159" spans="2:18">
      <c r="B159" s="76" t="s">
        <v>2727</v>
      </c>
      <c r="C159" s="86" t="s">
        <v>2604</v>
      </c>
      <c r="D159" s="73">
        <v>7535</v>
      </c>
      <c r="E159" s="73"/>
      <c r="F159" s="73" t="s">
        <v>707</v>
      </c>
      <c r="G159" s="96">
        <v>43921</v>
      </c>
      <c r="H159" s="73"/>
      <c r="I159" s="83">
        <v>5.9899999999999993</v>
      </c>
      <c r="J159" s="86" t="s">
        <v>931</v>
      </c>
      <c r="K159" s="86" t="s">
        <v>162</v>
      </c>
      <c r="L159" s="87">
        <v>3.1800000000000002E-2</v>
      </c>
      <c r="M159" s="87">
        <v>2.92E-2</v>
      </c>
      <c r="N159" s="83">
        <v>30142.09</v>
      </c>
      <c r="O159" s="85">
        <v>103.21</v>
      </c>
      <c r="P159" s="83">
        <v>107.82605000000001</v>
      </c>
      <c r="Q159" s="84">
        <f t="shared" si="2"/>
        <v>1.7796541363796663E-3</v>
      </c>
      <c r="R159" s="84">
        <f>P159/'סכום נכסי הקרן'!$C$42</f>
        <v>6.6539616193304912E-5</v>
      </c>
    </row>
    <row r="160" spans="2:18">
      <c r="B160" s="76" t="s">
        <v>2727</v>
      </c>
      <c r="C160" s="86" t="s">
        <v>2604</v>
      </c>
      <c r="D160" s="73">
        <v>7645</v>
      </c>
      <c r="E160" s="73"/>
      <c r="F160" s="73" t="s">
        <v>707</v>
      </c>
      <c r="G160" s="96">
        <v>43951</v>
      </c>
      <c r="H160" s="73"/>
      <c r="I160" s="83">
        <v>5.99</v>
      </c>
      <c r="J160" s="86" t="s">
        <v>931</v>
      </c>
      <c r="K160" s="86" t="s">
        <v>162</v>
      </c>
      <c r="L160" s="87">
        <v>3.1800000000000002E-2</v>
      </c>
      <c r="M160" s="87">
        <v>2.92E-2</v>
      </c>
      <c r="N160" s="83">
        <v>25834.3</v>
      </c>
      <c r="O160" s="85">
        <v>103.21</v>
      </c>
      <c r="P160" s="83">
        <v>92.415970000000002</v>
      </c>
      <c r="Q160" s="84">
        <f t="shared" si="2"/>
        <v>1.5253128838350208E-3</v>
      </c>
      <c r="R160" s="84">
        <f>P160/'סכום נכסי הקרן'!$C$42</f>
        <v>5.7030032853211079E-5</v>
      </c>
    </row>
    <row r="161" spans="2:18">
      <c r="B161" s="76" t="s">
        <v>2727</v>
      </c>
      <c r="C161" s="86" t="s">
        <v>2604</v>
      </c>
      <c r="D161" s="73">
        <v>7778</v>
      </c>
      <c r="E161" s="73"/>
      <c r="F161" s="73" t="s">
        <v>707</v>
      </c>
      <c r="G161" s="96">
        <v>44012</v>
      </c>
      <c r="H161" s="73"/>
      <c r="I161" s="83">
        <v>5.9700000000000015</v>
      </c>
      <c r="J161" s="86" t="s">
        <v>931</v>
      </c>
      <c r="K161" s="86" t="s">
        <v>162</v>
      </c>
      <c r="L161" s="87">
        <v>3.1709999999999995E-2</v>
      </c>
      <c r="M161" s="87">
        <v>3.4600000000000006E-2</v>
      </c>
      <c r="N161" s="83">
        <v>39554.22</v>
      </c>
      <c r="O161" s="85">
        <v>100</v>
      </c>
      <c r="P161" s="83">
        <v>137.09493000000001</v>
      </c>
      <c r="Q161" s="84">
        <f t="shared" si="2"/>
        <v>2.2627329782662058E-3</v>
      </c>
      <c r="R161" s="84">
        <f>P161/'סכום נכסי הקרן'!$C$42</f>
        <v>8.4601485672970521E-5</v>
      </c>
    </row>
    <row r="162" spans="2:18">
      <c r="B162" s="76" t="s">
        <v>2727</v>
      </c>
      <c r="C162" s="86" t="s">
        <v>2604</v>
      </c>
      <c r="D162" s="73">
        <v>7125</v>
      </c>
      <c r="E162" s="73"/>
      <c r="F162" s="73" t="s">
        <v>707</v>
      </c>
      <c r="G162" s="96">
        <v>43706</v>
      </c>
      <c r="H162" s="73"/>
      <c r="I162" s="83">
        <v>5.9899999999999993</v>
      </c>
      <c r="J162" s="86" t="s">
        <v>931</v>
      </c>
      <c r="K162" s="86" t="s">
        <v>162</v>
      </c>
      <c r="L162" s="87">
        <v>3.1800000000000002E-2</v>
      </c>
      <c r="M162" s="87">
        <v>2.9200000000000004E-2</v>
      </c>
      <c r="N162" s="83">
        <v>23656.34</v>
      </c>
      <c r="O162" s="85">
        <v>103.21</v>
      </c>
      <c r="P162" s="83">
        <v>84.624859999999998</v>
      </c>
      <c r="Q162" s="84">
        <f t="shared" si="2"/>
        <v>1.3967216840415665E-3</v>
      </c>
      <c r="R162" s="84">
        <f>P162/'סכום נכסי הקרן'!$C$42</f>
        <v>5.2222127257858008E-5</v>
      </c>
    </row>
    <row r="163" spans="2:18">
      <c r="B163" s="76" t="s">
        <v>2727</v>
      </c>
      <c r="C163" s="86" t="s">
        <v>2604</v>
      </c>
      <c r="D163" s="73">
        <v>7204</v>
      </c>
      <c r="E163" s="73"/>
      <c r="F163" s="73" t="s">
        <v>707</v>
      </c>
      <c r="G163" s="96">
        <v>43738</v>
      </c>
      <c r="H163" s="73"/>
      <c r="I163" s="83">
        <v>5.99</v>
      </c>
      <c r="J163" s="86" t="s">
        <v>931</v>
      </c>
      <c r="K163" s="86" t="s">
        <v>162</v>
      </c>
      <c r="L163" s="87">
        <v>3.1800000000000002E-2</v>
      </c>
      <c r="M163" s="87">
        <v>2.92E-2</v>
      </c>
      <c r="N163" s="83">
        <v>11646.71</v>
      </c>
      <c r="O163" s="85">
        <v>103.21</v>
      </c>
      <c r="P163" s="83">
        <v>41.663290000000003</v>
      </c>
      <c r="Q163" s="84">
        <f t="shared" si="2"/>
        <v>6.8764687553411806E-4</v>
      </c>
      <c r="R163" s="84">
        <f>P163/'סכום נכסי הקרן'!$C$42</f>
        <v>2.5710478367243894E-5</v>
      </c>
    </row>
    <row r="164" spans="2:18">
      <c r="B164" s="76" t="s">
        <v>2727</v>
      </c>
      <c r="C164" s="86" t="s">
        <v>2604</v>
      </c>
      <c r="D164" s="73">
        <v>7246</v>
      </c>
      <c r="E164" s="73"/>
      <c r="F164" s="73" t="s">
        <v>707</v>
      </c>
      <c r="G164" s="96">
        <v>43769</v>
      </c>
      <c r="H164" s="73"/>
      <c r="I164" s="83">
        <v>5.99</v>
      </c>
      <c r="J164" s="86" t="s">
        <v>931</v>
      </c>
      <c r="K164" s="86" t="s">
        <v>162</v>
      </c>
      <c r="L164" s="87">
        <v>3.1800000000000002E-2</v>
      </c>
      <c r="M164" s="87">
        <v>2.9200000000000007E-2</v>
      </c>
      <c r="N164" s="83">
        <v>22046.25</v>
      </c>
      <c r="O164" s="85">
        <v>103.21</v>
      </c>
      <c r="P164" s="83">
        <v>78.86511999999999</v>
      </c>
      <c r="Q164" s="84">
        <f t="shared" si="2"/>
        <v>1.3016579669205977E-3</v>
      </c>
      <c r="R164" s="84">
        <f>P164/'סכום נכסי הקרן'!$C$42</f>
        <v>4.8667783117706099E-5</v>
      </c>
    </row>
    <row r="165" spans="2:18">
      <c r="B165" s="76" t="s">
        <v>2727</v>
      </c>
      <c r="C165" s="86" t="s">
        <v>2604</v>
      </c>
      <c r="D165" s="73">
        <v>7280</v>
      </c>
      <c r="E165" s="73"/>
      <c r="F165" s="73" t="s">
        <v>707</v>
      </c>
      <c r="G165" s="96">
        <v>43798</v>
      </c>
      <c r="H165" s="73"/>
      <c r="I165" s="83">
        <v>5.9899999999999993</v>
      </c>
      <c r="J165" s="86" t="s">
        <v>931</v>
      </c>
      <c r="K165" s="86" t="s">
        <v>162</v>
      </c>
      <c r="L165" s="87">
        <v>3.1800000000000002E-2</v>
      </c>
      <c r="M165" s="87">
        <v>2.9200000000000004E-2</v>
      </c>
      <c r="N165" s="83">
        <v>3984.73</v>
      </c>
      <c r="O165" s="85">
        <v>103.21</v>
      </c>
      <c r="P165" s="83">
        <v>14.25441</v>
      </c>
      <c r="Q165" s="84">
        <f t="shared" si="2"/>
        <v>2.3526707802197779E-4</v>
      </c>
      <c r="R165" s="84">
        <f>P165/'סכום נכסי הקרן'!$C$42</f>
        <v>8.7964176603149924E-6</v>
      </c>
    </row>
    <row r="166" spans="2:18">
      <c r="B166" s="76" t="s">
        <v>2727</v>
      </c>
      <c r="C166" s="86" t="s">
        <v>2604</v>
      </c>
      <c r="D166" s="73">
        <v>7337</v>
      </c>
      <c r="E166" s="73"/>
      <c r="F166" s="73" t="s">
        <v>707</v>
      </c>
      <c r="G166" s="96">
        <v>43830</v>
      </c>
      <c r="H166" s="73"/>
      <c r="I166" s="83">
        <v>5.9899999999999993</v>
      </c>
      <c r="J166" s="86" t="s">
        <v>931</v>
      </c>
      <c r="K166" s="86" t="s">
        <v>162</v>
      </c>
      <c r="L166" s="87">
        <v>3.1800000000000002E-2</v>
      </c>
      <c r="M166" s="87">
        <v>2.9200000000000004E-2</v>
      </c>
      <c r="N166" s="83">
        <v>26737.360000000001</v>
      </c>
      <c r="O166" s="85">
        <v>103.21</v>
      </c>
      <c r="P166" s="83">
        <v>95.646450000000002</v>
      </c>
      <c r="Q166" s="84">
        <f t="shared" si="2"/>
        <v>1.5786315122600795E-3</v>
      </c>
      <c r="R166" s="84">
        <f>P166/'סכום נכסי הקרן'!$C$42</f>
        <v>5.9023566876947897E-5</v>
      </c>
    </row>
    <row r="167" spans="2:18">
      <c r="B167" s="76" t="s">
        <v>2728</v>
      </c>
      <c r="C167" s="86" t="s">
        <v>2604</v>
      </c>
      <c r="D167" s="73">
        <v>7533</v>
      </c>
      <c r="E167" s="73"/>
      <c r="F167" s="73" t="s">
        <v>707</v>
      </c>
      <c r="G167" s="96">
        <v>43921</v>
      </c>
      <c r="H167" s="73"/>
      <c r="I167" s="83">
        <v>5.62</v>
      </c>
      <c r="J167" s="86" t="s">
        <v>931</v>
      </c>
      <c r="K167" s="86" t="s">
        <v>162</v>
      </c>
      <c r="L167" s="87">
        <v>3.3078999999999997E-2</v>
      </c>
      <c r="M167" s="87">
        <v>2.9099999999999997E-2</v>
      </c>
      <c r="N167" s="83">
        <v>7338.63</v>
      </c>
      <c r="O167" s="85">
        <v>102.65</v>
      </c>
      <c r="P167" s="83">
        <v>26.109720000000003</v>
      </c>
      <c r="Q167" s="84">
        <f t="shared" si="2"/>
        <v>4.3093734025975082E-4</v>
      </c>
      <c r="R167" s="84">
        <f>P167/'סכום נכסי הקרן'!$C$42</f>
        <v>1.6112347134246845E-5</v>
      </c>
    </row>
    <row r="168" spans="2:18">
      <c r="B168" s="76" t="s">
        <v>2728</v>
      </c>
      <c r="C168" s="86" t="s">
        <v>2604</v>
      </c>
      <c r="D168" s="73">
        <v>7647</v>
      </c>
      <c r="E168" s="73"/>
      <c r="F168" s="73" t="s">
        <v>707</v>
      </c>
      <c r="G168" s="96">
        <v>43955</v>
      </c>
      <c r="H168" s="73"/>
      <c r="I168" s="83">
        <v>5.62</v>
      </c>
      <c r="J168" s="86" t="s">
        <v>931</v>
      </c>
      <c r="K168" s="86" t="s">
        <v>162</v>
      </c>
      <c r="L168" s="87">
        <v>3.1800000000000002E-2</v>
      </c>
      <c r="M168" s="87">
        <v>2.81E-2</v>
      </c>
      <c r="N168" s="83">
        <v>27886.799999999999</v>
      </c>
      <c r="O168" s="85">
        <v>102.65</v>
      </c>
      <c r="P168" s="83">
        <v>99.217029999999994</v>
      </c>
      <c r="Q168" s="84">
        <f t="shared" si="2"/>
        <v>1.6375634444441341E-3</v>
      </c>
      <c r="R168" s="84">
        <f>P168/'סכום נכסי הקרן'!$C$42</f>
        <v>6.1226977117678137E-5</v>
      </c>
    </row>
    <row r="169" spans="2:18">
      <c r="B169" s="76" t="s">
        <v>2728</v>
      </c>
      <c r="C169" s="86" t="s">
        <v>2604</v>
      </c>
      <c r="D169" s="73">
        <v>7713</v>
      </c>
      <c r="E169" s="73"/>
      <c r="F169" s="73" t="s">
        <v>707</v>
      </c>
      <c r="G169" s="96">
        <v>43987</v>
      </c>
      <c r="H169" s="73"/>
      <c r="I169" s="83">
        <v>5.6199999999999992</v>
      </c>
      <c r="J169" s="86" t="s">
        <v>931</v>
      </c>
      <c r="K169" s="86" t="s">
        <v>162</v>
      </c>
      <c r="L169" s="87">
        <v>3.1800000000000002E-2</v>
      </c>
      <c r="M169" s="87">
        <v>2.7699999999999999E-2</v>
      </c>
      <c r="N169" s="83">
        <v>42747.53</v>
      </c>
      <c r="O169" s="85">
        <v>102.88</v>
      </c>
      <c r="P169" s="83">
        <v>152.43004000000002</v>
      </c>
      <c r="Q169" s="84">
        <f t="shared" si="2"/>
        <v>2.5158368612642123E-3</v>
      </c>
      <c r="R169" s="84">
        <f>P169/'סכום נכסי הקרן'!$C$42</f>
        <v>9.406480491430517E-5</v>
      </c>
    </row>
    <row r="170" spans="2:18">
      <c r="B170" s="76" t="s">
        <v>2728</v>
      </c>
      <c r="C170" s="86" t="s">
        <v>2604</v>
      </c>
      <c r="D170" s="73">
        <v>6954</v>
      </c>
      <c r="E170" s="73"/>
      <c r="F170" s="73" t="s">
        <v>707</v>
      </c>
      <c r="G170" s="96">
        <v>43593</v>
      </c>
      <c r="H170" s="73"/>
      <c r="I170" s="83">
        <v>5.62</v>
      </c>
      <c r="J170" s="86" t="s">
        <v>931</v>
      </c>
      <c r="K170" s="86" t="s">
        <v>162</v>
      </c>
      <c r="L170" s="87">
        <v>3.3078999999999997E-2</v>
      </c>
      <c r="M170" s="87">
        <v>2.9100000000000001E-2</v>
      </c>
      <c r="N170" s="83">
        <v>34124.639999999999</v>
      </c>
      <c r="O170" s="85">
        <v>102.65</v>
      </c>
      <c r="P170" s="83">
        <v>121.41033999999999</v>
      </c>
      <c r="Q170" s="84">
        <f t="shared" si="2"/>
        <v>2.0038609758983254E-3</v>
      </c>
      <c r="R170" s="84">
        <f>P170/'סכום נכסי הקרן'!$C$42</f>
        <v>7.4922501802659496E-5</v>
      </c>
    </row>
    <row r="171" spans="2:18">
      <c r="B171" s="76" t="s">
        <v>2728</v>
      </c>
      <c r="C171" s="86" t="s">
        <v>2604</v>
      </c>
      <c r="D171" s="73">
        <v>7347</v>
      </c>
      <c r="E171" s="73"/>
      <c r="F171" s="73" t="s">
        <v>707</v>
      </c>
      <c r="G171" s="96">
        <v>43836</v>
      </c>
      <c r="H171" s="73"/>
      <c r="I171" s="83">
        <v>5.5699999999999994</v>
      </c>
      <c r="J171" s="86" t="s">
        <v>931</v>
      </c>
      <c r="K171" s="86" t="s">
        <v>162</v>
      </c>
      <c r="L171" s="87">
        <v>4.2099999999999999E-2</v>
      </c>
      <c r="M171" s="87">
        <v>3.0600000000000002E-2</v>
      </c>
      <c r="N171" s="83">
        <v>130260.67</v>
      </c>
      <c r="O171" s="85">
        <v>102.65</v>
      </c>
      <c r="P171" s="83">
        <v>463.44779999999997</v>
      </c>
      <c r="Q171" s="84">
        <f t="shared" si="2"/>
        <v>7.6491422459234685E-3</v>
      </c>
      <c r="R171" s="84">
        <f>P171/'סכום נכסי הקרן'!$C$42</f>
        <v>2.8599432825028397E-4</v>
      </c>
    </row>
    <row r="172" spans="2:18">
      <c r="B172" s="76" t="s">
        <v>2728</v>
      </c>
      <c r="C172" s="86" t="s">
        <v>2604</v>
      </c>
      <c r="D172" s="73">
        <v>7399</v>
      </c>
      <c r="E172" s="73"/>
      <c r="F172" s="73" t="s">
        <v>707</v>
      </c>
      <c r="G172" s="96">
        <v>43866</v>
      </c>
      <c r="H172" s="73"/>
      <c r="I172" s="83">
        <v>5.5699999999999994</v>
      </c>
      <c r="J172" s="86" t="s">
        <v>931</v>
      </c>
      <c r="K172" s="86" t="s">
        <v>162</v>
      </c>
      <c r="L172" s="87">
        <v>4.2099999999999999E-2</v>
      </c>
      <c r="M172" s="87">
        <v>3.0600000000000002E-2</v>
      </c>
      <c r="N172" s="83">
        <v>73569.77</v>
      </c>
      <c r="O172" s="85">
        <v>102.65</v>
      </c>
      <c r="P172" s="83">
        <v>261.75013999999999</v>
      </c>
      <c r="Q172" s="84">
        <f t="shared" si="2"/>
        <v>4.3201500875619274E-3</v>
      </c>
      <c r="R172" s="84">
        <f>P172/'סכום נכסי הקרן'!$C$42</f>
        <v>1.6152640158981828E-4</v>
      </c>
    </row>
    <row r="173" spans="2:18">
      <c r="B173" s="76" t="s">
        <v>2728</v>
      </c>
      <c r="C173" s="86" t="s">
        <v>2604</v>
      </c>
      <c r="D173" s="73">
        <v>7471</v>
      </c>
      <c r="E173" s="73"/>
      <c r="F173" s="73" t="s">
        <v>707</v>
      </c>
      <c r="G173" s="96">
        <v>43895</v>
      </c>
      <c r="H173" s="73"/>
      <c r="I173" s="83">
        <v>5.57</v>
      </c>
      <c r="J173" s="86" t="s">
        <v>931</v>
      </c>
      <c r="K173" s="86" t="s">
        <v>162</v>
      </c>
      <c r="L173" s="87">
        <v>4.2099999999999999E-2</v>
      </c>
      <c r="M173" s="87">
        <v>3.0600000000000002E-2</v>
      </c>
      <c r="N173" s="83">
        <v>29171.06</v>
      </c>
      <c r="O173" s="85">
        <v>102.65</v>
      </c>
      <c r="P173" s="83">
        <v>103.78622</v>
      </c>
      <c r="Q173" s="84">
        <f t="shared" si="2"/>
        <v>1.7129772974361023E-3</v>
      </c>
      <c r="R173" s="84">
        <f>P173/'סכום נכסי הקרן'!$C$42</f>
        <v>6.4046631078054929E-5</v>
      </c>
    </row>
    <row r="174" spans="2:18">
      <c r="B174" s="76" t="s">
        <v>2728</v>
      </c>
      <c r="C174" s="86" t="s">
        <v>2604</v>
      </c>
      <c r="D174" s="73">
        <v>7587</v>
      </c>
      <c r="E174" s="73"/>
      <c r="F174" s="73" t="s">
        <v>707</v>
      </c>
      <c r="G174" s="96">
        <v>43927</v>
      </c>
      <c r="H174" s="73"/>
      <c r="I174" s="83">
        <v>5.57</v>
      </c>
      <c r="J174" s="86" t="s">
        <v>931</v>
      </c>
      <c r="K174" s="86" t="s">
        <v>162</v>
      </c>
      <c r="L174" s="87">
        <v>4.2099999999999999E-2</v>
      </c>
      <c r="M174" s="87">
        <v>3.0599999999999995E-2</v>
      </c>
      <c r="N174" s="83">
        <v>31923.040000000001</v>
      </c>
      <c r="O174" s="85">
        <v>102.65</v>
      </c>
      <c r="P174" s="83">
        <v>113.57732</v>
      </c>
      <c r="Q174" s="84">
        <f t="shared" si="2"/>
        <v>1.8745780573146934E-3</v>
      </c>
      <c r="R174" s="84">
        <f>P174/'סכום נכסי הקרן'!$C$42</f>
        <v>7.0088733483830419E-5</v>
      </c>
    </row>
    <row r="175" spans="2:18">
      <c r="B175" s="76" t="s">
        <v>2728</v>
      </c>
      <c r="C175" s="86" t="s">
        <v>2604</v>
      </c>
      <c r="D175" s="73">
        <v>7779</v>
      </c>
      <c r="E175" s="73"/>
      <c r="F175" s="73" t="s">
        <v>707</v>
      </c>
      <c r="G175" s="96">
        <v>44012</v>
      </c>
      <c r="H175" s="73"/>
      <c r="I175" s="83">
        <v>5.61</v>
      </c>
      <c r="J175" s="86" t="s">
        <v>931</v>
      </c>
      <c r="K175" s="86" t="s">
        <v>162</v>
      </c>
      <c r="L175" s="87">
        <v>3.3078999999999997E-2</v>
      </c>
      <c r="M175" s="87">
        <v>3.39E-2</v>
      </c>
      <c r="N175" s="83">
        <v>6421.3</v>
      </c>
      <c r="O175" s="85">
        <v>100</v>
      </c>
      <c r="P175" s="83">
        <v>22.256229999999999</v>
      </c>
      <c r="Q175" s="84">
        <f t="shared" si="2"/>
        <v>3.673360174068995E-4</v>
      </c>
      <c r="R175" s="84">
        <f>P175/'סכום נכסי הקרן'!$C$42</f>
        <v>1.373435271077739E-5</v>
      </c>
    </row>
    <row r="176" spans="2:18">
      <c r="B176" s="76" t="s">
        <v>2728</v>
      </c>
      <c r="C176" s="86" t="s">
        <v>2604</v>
      </c>
      <c r="D176" s="73">
        <v>7020</v>
      </c>
      <c r="E176" s="73"/>
      <c r="F176" s="73" t="s">
        <v>707</v>
      </c>
      <c r="G176" s="96">
        <v>43643</v>
      </c>
      <c r="H176" s="73"/>
      <c r="I176" s="83">
        <v>5.5699999999999994</v>
      </c>
      <c r="J176" s="86" t="s">
        <v>931</v>
      </c>
      <c r="K176" s="86" t="s">
        <v>162</v>
      </c>
      <c r="L176" s="87">
        <v>4.2099999999999999E-2</v>
      </c>
      <c r="M176" s="87">
        <v>2.979999999999999E-2</v>
      </c>
      <c r="N176" s="83">
        <v>4036.25</v>
      </c>
      <c r="O176" s="85">
        <v>102.65</v>
      </c>
      <c r="P176" s="83">
        <v>14.36036</v>
      </c>
      <c r="Q176" s="84">
        <f t="shared" si="2"/>
        <v>2.3701576821093885E-4</v>
      </c>
      <c r="R176" s="84">
        <f>P176/'סכום נכסי הקרן'!$C$42</f>
        <v>8.8617995632566347E-6</v>
      </c>
    </row>
    <row r="177" spans="2:18">
      <c r="B177" s="76" t="s">
        <v>2728</v>
      </c>
      <c r="C177" s="86" t="s">
        <v>2604</v>
      </c>
      <c r="D177" s="73">
        <v>7301</v>
      </c>
      <c r="E177" s="73"/>
      <c r="F177" s="73" t="s">
        <v>707</v>
      </c>
      <c r="G177" s="96">
        <v>43804</v>
      </c>
      <c r="H177" s="73"/>
      <c r="I177" s="83">
        <v>5.55</v>
      </c>
      <c r="J177" s="86" t="s">
        <v>931</v>
      </c>
      <c r="K177" s="86" t="s">
        <v>162</v>
      </c>
      <c r="L177" s="87">
        <v>4.2099999999999999E-2</v>
      </c>
      <c r="M177" s="87">
        <v>3.0699999999999998E-2</v>
      </c>
      <c r="N177" s="83">
        <v>55039.73</v>
      </c>
      <c r="O177" s="85">
        <v>102.65</v>
      </c>
      <c r="P177" s="83">
        <v>195.82307</v>
      </c>
      <c r="Q177" s="84">
        <f t="shared" si="2"/>
        <v>3.2320328577747671E-3</v>
      </c>
      <c r="R177" s="84">
        <f>P177/'סכום נכסי הקרן'!$C$42</f>
        <v>1.2084270841410475E-4</v>
      </c>
    </row>
    <row r="178" spans="2:18">
      <c r="B178" s="76" t="s">
        <v>2728</v>
      </c>
      <c r="C178" s="86" t="s">
        <v>2604</v>
      </c>
      <c r="D178" s="73">
        <v>7336</v>
      </c>
      <c r="E178" s="73"/>
      <c r="F178" s="73" t="s">
        <v>707</v>
      </c>
      <c r="G178" s="96">
        <v>43830</v>
      </c>
      <c r="H178" s="73"/>
      <c r="I178" s="83">
        <v>5.57</v>
      </c>
      <c r="J178" s="86" t="s">
        <v>931</v>
      </c>
      <c r="K178" s="86" t="s">
        <v>162</v>
      </c>
      <c r="L178" s="87">
        <v>4.2099999999999999E-2</v>
      </c>
      <c r="M178" s="87">
        <v>2.9500000000000002E-2</v>
      </c>
      <c r="N178" s="83">
        <v>3669.35</v>
      </c>
      <c r="O178" s="85">
        <v>102.65</v>
      </c>
      <c r="P178" s="83">
        <v>13.054979999999999</v>
      </c>
      <c r="Q178" s="84">
        <f t="shared" si="2"/>
        <v>2.154706507133834E-4</v>
      </c>
      <c r="R178" s="84">
        <f>P178/'סכום נכסי הקרן'!$C$42</f>
        <v>8.0562476193023079E-6</v>
      </c>
    </row>
    <row r="179" spans="2:18">
      <c r="B179" s="76" t="s">
        <v>2729</v>
      </c>
      <c r="C179" s="86" t="s">
        <v>2604</v>
      </c>
      <c r="D179" s="73">
        <v>7319</v>
      </c>
      <c r="E179" s="73"/>
      <c r="F179" s="73" t="s">
        <v>707</v>
      </c>
      <c r="G179" s="96">
        <v>43818</v>
      </c>
      <c r="H179" s="73"/>
      <c r="I179" s="83">
        <v>2.16</v>
      </c>
      <c r="J179" s="86" t="s">
        <v>1157</v>
      </c>
      <c r="K179" s="86" t="s">
        <v>162</v>
      </c>
      <c r="L179" s="87">
        <v>2.1729999999999999E-2</v>
      </c>
      <c r="M179" s="87">
        <v>3.7100000000000001E-2</v>
      </c>
      <c r="N179" s="83">
        <v>968308.23</v>
      </c>
      <c r="O179" s="85">
        <v>97.08</v>
      </c>
      <c r="P179" s="83">
        <v>3258.1566699999998</v>
      </c>
      <c r="Q179" s="84">
        <f t="shared" si="2"/>
        <v>5.3775428059717474E-2</v>
      </c>
      <c r="R179" s="84">
        <f>P179/'סכום נכסי הקרן'!$C$42</f>
        <v>2.0106133380519494E-3</v>
      </c>
    </row>
    <row r="180" spans="2:18">
      <c r="B180" s="76" t="s">
        <v>2729</v>
      </c>
      <c r="C180" s="86" t="s">
        <v>2604</v>
      </c>
      <c r="D180" s="73">
        <v>7320</v>
      </c>
      <c r="E180" s="73"/>
      <c r="F180" s="73" t="s">
        <v>707</v>
      </c>
      <c r="G180" s="96">
        <v>43819</v>
      </c>
      <c r="H180" s="73"/>
      <c r="I180" s="83">
        <v>2.16</v>
      </c>
      <c r="J180" s="86" t="s">
        <v>1157</v>
      </c>
      <c r="K180" s="86" t="s">
        <v>162</v>
      </c>
      <c r="L180" s="87">
        <v>2.1729999999999999E-2</v>
      </c>
      <c r="M180" s="87">
        <v>3.7100000000000001E-2</v>
      </c>
      <c r="N180" s="83">
        <v>29557.77</v>
      </c>
      <c r="O180" s="85">
        <v>97.08</v>
      </c>
      <c r="P180" s="83">
        <v>99.455759999999998</v>
      </c>
      <c r="Q180" s="84">
        <f t="shared" si="2"/>
        <v>1.6415036502847257E-3</v>
      </c>
      <c r="R180" s="84">
        <f>P180/'סכום נכסי הקרן'!$C$42</f>
        <v>6.1374297756557406E-5</v>
      </c>
    </row>
    <row r="181" spans="2:18">
      <c r="B181" s="76" t="s">
        <v>2729</v>
      </c>
      <c r="C181" s="86" t="s">
        <v>2604</v>
      </c>
      <c r="D181" s="73">
        <v>7441</v>
      </c>
      <c r="E181" s="73"/>
      <c r="F181" s="73" t="s">
        <v>707</v>
      </c>
      <c r="G181" s="96">
        <v>43885</v>
      </c>
      <c r="H181" s="73"/>
      <c r="I181" s="83">
        <v>2.1599999999999997</v>
      </c>
      <c r="J181" s="86" t="s">
        <v>1157</v>
      </c>
      <c r="K181" s="86" t="s">
        <v>162</v>
      </c>
      <c r="L181" s="87">
        <v>2.1729999999999999E-2</v>
      </c>
      <c r="M181" s="87">
        <v>3.7099999999999994E-2</v>
      </c>
      <c r="N181" s="83">
        <v>8236.5400000000009</v>
      </c>
      <c r="O181" s="85">
        <v>97.08</v>
      </c>
      <c r="P181" s="83">
        <v>27.714279999999999</v>
      </c>
      <c r="Q181" s="84">
        <f t="shared" si="2"/>
        <v>4.5742038254006575E-4</v>
      </c>
      <c r="R181" s="84">
        <f>P181/'סכום נכסי הקרן'!$C$42</f>
        <v>1.710252350219438E-5</v>
      </c>
    </row>
    <row r="182" spans="2:18">
      <c r="B182" s="76" t="s">
        <v>2729</v>
      </c>
      <c r="C182" s="86" t="s">
        <v>2604</v>
      </c>
      <c r="D182" s="73">
        <v>7568</v>
      </c>
      <c r="E182" s="73"/>
      <c r="F182" s="73" t="s">
        <v>707</v>
      </c>
      <c r="G182" s="96">
        <v>43922</v>
      </c>
      <c r="H182" s="73"/>
      <c r="I182" s="83">
        <v>2.1599999999999997</v>
      </c>
      <c r="J182" s="86" t="s">
        <v>1157</v>
      </c>
      <c r="K182" s="86" t="s">
        <v>162</v>
      </c>
      <c r="L182" s="87">
        <v>2.1729999999999999E-2</v>
      </c>
      <c r="M182" s="87">
        <v>3.7099999999999994E-2</v>
      </c>
      <c r="N182" s="83">
        <v>2719.23</v>
      </c>
      <c r="O182" s="85">
        <v>97.08</v>
      </c>
      <c r="P182" s="83">
        <v>9.1496200000000005</v>
      </c>
      <c r="Q182" s="84">
        <f t="shared" si="2"/>
        <v>1.5101322063918804E-4</v>
      </c>
      <c r="R182" s="84">
        <f>P182/'סכום נכסי הקרן'!$C$42</f>
        <v>5.6462441415092779E-6</v>
      </c>
    </row>
    <row r="183" spans="2:18">
      <c r="B183" s="76" t="s">
        <v>2729</v>
      </c>
      <c r="C183" s="86" t="s">
        <v>2604</v>
      </c>
      <c r="D183" s="73">
        <v>7639</v>
      </c>
      <c r="E183" s="73"/>
      <c r="F183" s="73" t="s">
        <v>707</v>
      </c>
      <c r="G183" s="96">
        <v>43949</v>
      </c>
      <c r="H183" s="73"/>
      <c r="I183" s="83">
        <v>2.16</v>
      </c>
      <c r="J183" s="86" t="s">
        <v>1157</v>
      </c>
      <c r="K183" s="86" t="s">
        <v>162</v>
      </c>
      <c r="L183" s="87">
        <v>2.1729999999999999E-2</v>
      </c>
      <c r="M183" s="87">
        <v>3.7100000000000001E-2</v>
      </c>
      <c r="N183" s="83">
        <v>4123.8599999999997</v>
      </c>
      <c r="O183" s="85">
        <v>97.08</v>
      </c>
      <c r="P183" s="83">
        <v>13.875950000000001</v>
      </c>
      <c r="Q183" s="84">
        <f t="shared" si="2"/>
        <v>2.2902064773491594E-4</v>
      </c>
      <c r="R183" s="84">
        <f>P183/'סכום נכסי הקרן'!$C$42</f>
        <v>8.562869430137609E-6</v>
      </c>
    </row>
    <row r="184" spans="2:18">
      <c r="B184" s="76" t="s">
        <v>2730</v>
      </c>
      <c r="C184" s="86" t="s">
        <v>2604</v>
      </c>
      <c r="D184" s="73">
        <v>7407</v>
      </c>
      <c r="E184" s="73"/>
      <c r="F184" s="73" t="s">
        <v>707</v>
      </c>
      <c r="G184" s="96">
        <v>43866</v>
      </c>
      <c r="H184" s="73"/>
      <c r="I184" s="83">
        <v>4.1100000000000003</v>
      </c>
      <c r="J184" s="86" t="s">
        <v>1157</v>
      </c>
      <c r="K184" s="86" t="s">
        <v>162</v>
      </c>
      <c r="L184" s="87">
        <v>2.4265999999999999E-2</v>
      </c>
      <c r="M184" s="87">
        <v>4.6900000000000004E-2</v>
      </c>
      <c r="N184" s="83">
        <v>851326.35</v>
      </c>
      <c r="O184" s="85">
        <v>91.71</v>
      </c>
      <c r="P184" s="83">
        <v>2706.08446</v>
      </c>
      <c r="Q184" s="84">
        <f t="shared" si="2"/>
        <v>4.4663552106673068E-2</v>
      </c>
      <c r="R184" s="84">
        <f>P184/'סכום נכסי הקרן'!$C$42</f>
        <v>1.6699287542766034E-3</v>
      </c>
    </row>
    <row r="185" spans="2:18">
      <c r="B185" s="76" t="s">
        <v>2730</v>
      </c>
      <c r="C185" s="86" t="s">
        <v>2604</v>
      </c>
      <c r="D185" s="73">
        <v>7489</v>
      </c>
      <c r="E185" s="73"/>
      <c r="F185" s="73" t="s">
        <v>707</v>
      </c>
      <c r="G185" s="96">
        <v>43903</v>
      </c>
      <c r="H185" s="73"/>
      <c r="I185" s="83">
        <v>4.1100000000000003</v>
      </c>
      <c r="J185" s="86" t="s">
        <v>1157</v>
      </c>
      <c r="K185" s="86" t="s">
        <v>162</v>
      </c>
      <c r="L185" s="87">
        <v>2.4265999999999999E-2</v>
      </c>
      <c r="M185" s="87">
        <v>4.6900000000000004E-2</v>
      </c>
      <c r="N185" s="83">
        <v>7664.98</v>
      </c>
      <c r="O185" s="85">
        <v>91.71</v>
      </c>
      <c r="P185" s="83">
        <v>24.364450000000001</v>
      </c>
      <c r="Q185" s="84">
        <f t="shared" si="2"/>
        <v>4.0213189876764995E-4</v>
      </c>
      <c r="R185" s="84">
        <f>P185/'סכום נכסי הקרן'!$C$42</f>
        <v>1.5035338415540287E-5</v>
      </c>
    </row>
    <row r="186" spans="2:18">
      <c r="B186" s="76" t="s">
        <v>2730</v>
      </c>
      <c r="C186" s="86" t="s">
        <v>2604</v>
      </c>
      <c r="D186" s="73">
        <v>7590</v>
      </c>
      <c r="E186" s="73"/>
      <c r="F186" s="73" t="s">
        <v>707</v>
      </c>
      <c r="G186" s="96">
        <v>43927</v>
      </c>
      <c r="H186" s="73"/>
      <c r="I186" s="83">
        <v>4.1099999999999994</v>
      </c>
      <c r="J186" s="86" t="s">
        <v>1157</v>
      </c>
      <c r="K186" s="86" t="s">
        <v>162</v>
      </c>
      <c r="L186" s="87">
        <v>2.4265999999999999E-2</v>
      </c>
      <c r="M186" s="87">
        <v>4.6900000000000004E-2</v>
      </c>
      <c r="N186" s="83">
        <v>4769.33</v>
      </c>
      <c r="O186" s="85">
        <v>91.71</v>
      </c>
      <c r="P186" s="83">
        <v>15.1601</v>
      </c>
      <c r="Q186" s="84">
        <f t="shared" si="2"/>
        <v>2.5021536700017648E-4</v>
      </c>
      <c r="R186" s="84">
        <f>P186/'סכום נכסי הקרן'!$C$42</f>
        <v>9.3553203094439765E-6</v>
      </c>
    </row>
    <row r="187" spans="2:18">
      <c r="B187" s="76" t="s">
        <v>2730</v>
      </c>
      <c r="C187" s="86" t="s">
        <v>2604</v>
      </c>
      <c r="D187" s="73">
        <v>7594</v>
      </c>
      <c r="E187" s="73"/>
      <c r="F187" s="73" t="s">
        <v>707</v>
      </c>
      <c r="G187" s="96">
        <v>43929</v>
      </c>
      <c r="H187" s="73"/>
      <c r="I187" s="83">
        <v>4.1099999999999994</v>
      </c>
      <c r="J187" s="86" t="s">
        <v>1157</v>
      </c>
      <c r="K187" s="86" t="s">
        <v>162</v>
      </c>
      <c r="L187" s="87">
        <v>2.4265999999999999E-2</v>
      </c>
      <c r="M187" s="87">
        <v>4.6899999999999997E-2</v>
      </c>
      <c r="N187" s="83">
        <v>1149.24</v>
      </c>
      <c r="O187" s="85">
        <v>91.71</v>
      </c>
      <c r="P187" s="83">
        <v>3.6530200000000002</v>
      </c>
      <c r="Q187" s="84">
        <f t="shared" si="2"/>
        <v>6.0292593054068553E-5</v>
      </c>
      <c r="R187" s="84">
        <f>P187/'סכום נכסי הקרן'!$C$42</f>
        <v>2.2542840876250842E-6</v>
      </c>
    </row>
    <row r="188" spans="2:18">
      <c r="B188" s="76" t="s">
        <v>2730</v>
      </c>
      <c r="C188" s="86" t="s">
        <v>2604</v>
      </c>
      <c r="D188" s="73">
        <v>7651</v>
      </c>
      <c r="E188" s="73"/>
      <c r="F188" s="73" t="s">
        <v>707</v>
      </c>
      <c r="G188" s="96">
        <v>43955</v>
      </c>
      <c r="H188" s="73"/>
      <c r="I188" s="83">
        <v>4.1100000000000003</v>
      </c>
      <c r="J188" s="86" t="s">
        <v>1157</v>
      </c>
      <c r="K188" s="86" t="s">
        <v>162</v>
      </c>
      <c r="L188" s="87">
        <v>2.4265999999999999E-2</v>
      </c>
      <c r="M188" s="87">
        <v>4.6900000000000004E-2</v>
      </c>
      <c r="N188" s="83">
        <v>3934.15</v>
      </c>
      <c r="O188" s="85">
        <v>91.71</v>
      </c>
      <c r="P188" s="83">
        <v>12.50539</v>
      </c>
      <c r="Q188" s="84">
        <f t="shared" si="2"/>
        <v>2.0639974329525115E-4</v>
      </c>
      <c r="R188" s="84">
        <f>P188/'סכום נכסי הקרן'!$C$42</f>
        <v>7.7170948110182393E-6</v>
      </c>
    </row>
    <row r="189" spans="2:18">
      <c r="B189" s="76" t="s">
        <v>2730</v>
      </c>
      <c r="C189" s="86" t="s">
        <v>2604</v>
      </c>
      <c r="D189" s="73">
        <v>7715</v>
      </c>
      <c r="E189" s="73"/>
      <c r="F189" s="73" t="s">
        <v>707</v>
      </c>
      <c r="G189" s="96">
        <v>43986</v>
      </c>
      <c r="H189" s="73"/>
      <c r="I189" s="83">
        <v>4.1099999999999994</v>
      </c>
      <c r="J189" s="86" t="s">
        <v>1157</v>
      </c>
      <c r="K189" s="86" t="s">
        <v>162</v>
      </c>
      <c r="L189" s="87">
        <v>2.4265999999999999E-2</v>
      </c>
      <c r="M189" s="87">
        <v>4.6899999999999997E-2</v>
      </c>
      <c r="N189" s="83">
        <v>3861.81</v>
      </c>
      <c r="O189" s="85">
        <v>91.71</v>
      </c>
      <c r="P189" s="83">
        <v>12.27543</v>
      </c>
      <c r="Q189" s="84">
        <f t="shared" si="2"/>
        <v>2.0260428509937114E-4</v>
      </c>
      <c r="R189" s="84">
        <f>P189/'סכום נכסי הקרן'!$C$42</f>
        <v>7.5751861522125761E-6</v>
      </c>
    </row>
    <row r="190" spans="2:18">
      <c r="B190" s="76" t="s">
        <v>2730</v>
      </c>
      <c r="C190" s="86" t="s">
        <v>2604</v>
      </c>
      <c r="D190" s="73">
        <v>7738</v>
      </c>
      <c r="E190" s="73"/>
      <c r="F190" s="73" t="s">
        <v>707</v>
      </c>
      <c r="G190" s="96">
        <v>43991</v>
      </c>
      <c r="H190" s="73"/>
      <c r="I190" s="83">
        <v>4.1100000000000003</v>
      </c>
      <c r="J190" s="86" t="s">
        <v>1157</v>
      </c>
      <c r="K190" s="86" t="s">
        <v>162</v>
      </c>
      <c r="L190" s="87">
        <v>2.4265999999999999E-2</v>
      </c>
      <c r="M190" s="87">
        <v>4.6900000000000004E-2</v>
      </c>
      <c r="N190" s="83">
        <v>790.05</v>
      </c>
      <c r="O190" s="85">
        <v>91.71</v>
      </c>
      <c r="P190" s="83">
        <v>2.5112899999999998</v>
      </c>
      <c r="Q190" s="84">
        <f t="shared" si="2"/>
        <v>4.1448496315583216E-5</v>
      </c>
      <c r="R190" s="84">
        <f>P190/'סכום נכסי הקרן'!$C$42</f>
        <v>1.5497208026268667E-6</v>
      </c>
    </row>
    <row r="191" spans="2:18">
      <c r="B191" s="76" t="s">
        <v>2731</v>
      </c>
      <c r="C191" s="86" t="s">
        <v>2604</v>
      </c>
      <c r="D191" s="73">
        <v>7323</v>
      </c>
      <c r="E191" s="73"/>
      <c r="F191" s="73" t="s">
        <v>707</v>
      </c>
      <c r="G191" s="96">
        <v>43822</v>
      </c>
      <c r="H191" s="73"/>
      <c r="I191" s="83">
        <v>3.4799999999999995</v>
      </c>
      <c r="J191" s="86" t="s">
        <v>931</v>
      </c>
      <c r="K191" s="86" t="s">
        <v>162</v>
      </c>
      <c r="L191" s="87">
        <v>4.3078999999999999E-2</v>
      </c>
      <c r="M191" s="87">
        <v>3.5899999999999994E-2</v>
      </c>
      <c r="N191" s="83">
        <v>74673.23</v>
      </c>
      <c r="O191" s="85">
        <v>102.95</v>
      </c>
      <c r="P191" s="83">
        <v>266.45253000000002</v>
      </c>
      <c r="Q191" s="84">
        <f t="shared" ref="Q191:Q213" si="3">P191/$P$10</f>
        <v>4.3977623882478041E-3</v>
      </c>
      <c r="R191" s="84">
        <f>P191/'סכום נכסי הקרן'!$C$42</f>
        <v>1.6442825346875883E-4</v>
      </c>
    </row>
    <row r="192" spans="2:18">
      <c r="B192" s="76" t="s">
        <v>2731</v>
      </c>
      <c r="C192" s="86" t="s">
        <v>2604</v>
      </c>
      <c r="D192" s="73">
        <v>7324</v>
      </c>
      <c r="E192" s="73"/>
      <c r="F192" s="73" t="s">
        <v>707</v>
      </c>
      <c r="G192" s="96">
        <v>43822</v>
      </c>
      <c r="H192" s="73"/>
      <c r="I192" s="83">
        <v>3.47</v>
      </c>
      <c r="J192" s="86" t="s">
        <v>931</v>
      </c>
      <c r="K192" s="86" t="s">
        <v>162</v>
      </c>
      <c r="L192" s="87">
        <v>4.3624999999999997E-2</v>
      </c>
      <c r="M192" s="87">
        <v>3.5200000000000002E-2</v>
      </c>
      <c r="N192" s="83">
        <v>75980.11</v>
      </c>
      <c r="O192" s="85">
        <v>103.32</v>
      </c>
      <c r="P192" s="83">
        <v>272.09017999999998</v>
      </c>
      <c r="Q192" s="84">
        <f t="shared" si="3"/>
        <v>4.4908110266979814E-3</v>
      </c>
      <c r="R192" s="84">
        <f>P192/'סכום נכסי הקרן'!$C$42</f>
        <v>1.6790725568790885E-4</v>
      </c>
    </row>
    <row r="193" spans="2:18">
      <c r="B193" s="76" t="s">
        <v>2731</v>
      </c>
      <c r="C193" s="86" t="s">
        <v>2604</v>
      </c>
      <c r="D193" s="73">
        <v>7325</v>
      </c>
      <c r="E193" s="73"/>
      <c r="F193" s="73" t="s">
        <v>707</v>
      </c>
      <c r="G193" s="96">
        <v>43822</v>
      </c>
      <c r="H193" s="73"/>
      <c r="I193" s="83">
        <v>3.4600000000000004</v>
      </c>
      <c r="J193" s="86" t="s">
        <v>931</v>
      </c>
      <c r="K193" s="86" t="s">
        <v>162</v>
      </c>
      <c r="L193" s="87">
        <v>4.7601000000000004E-2</v>
      </c>
      <c r="M193" s="87">
        <v>3.5700000000000003E-2</v>
      </c>
      <c r="N193" s="83">
        <v>75980.11</v>
      </c>
      <c r="O193" s="85">
        <v>103.85</v>
      </c>
      <c r="P193" s="83">
        <v>273.48590999999999</v>
      </c>
      <c r="Q193" s="84">
        <f t="shared" si="3"/>
        <v>4.5138473585284548E-3</v>
      </c>
      <c r="R193" s="84">
        <f>P193/'סכום נכסי הקרן'!$C$42</f>
        <v>1.6876856275154962E-4</v>
      </c>
    </row>
    <row r="194" spans="2:18">
      <c r="B194" s="76" t="s">
        <v>2731</v>
      </c>
      <c r="C194" s="86" t="s">
        <v>2604</v>
      </c>
      <c r="D194" s="73">
        <v>7552</v>
      </c>
      <c r="E194" s="73"/>
      <c r="F194" s="73" t="s">
        <v>707</v>
      </c>
      <c r="G194" s="96">
        <v>43921</v>
      </c>
      <c r="H194" s="73"/>
      <c r="I194" s="83">
        <v>3.4899999999999998</v>
      </c>
      <c r="J194" s="86" t="s">
        <v>931</v>
      </c>
      <c r="K194" s="86" t="s">
        <v>162</v>
      </c>
      <c r="L194" s="87">
        <v>4.3078999999999999E-2</v>
      </c>
      <c r="M194" s="87">
        <v>3.3299999999999996E-2</v>
      </c>
      <c r="N194" s="83">
        <v>1672.06</v>
      </c>
      <c r="O194" s="85">
        <v>103.85</v>
      </c>
      <c r="P194" s="83">
        <v>6.0184700000000007</v>
      </c>
      <c r="Q194" s="84">
        <f t="shared" si="3"/>
        <v>9.9334020212897824E-5</v>
      </c>
      <c r="R194" s="84">
        <f>P194/'סכום נכסי הקרן'!$C$42</f>
        <v>3.7140068088455414E-6</v>
      </c>
    </row>
    <row r="195" spans="2:18">
      <c r="B195" s="76" t="s">
        <v>2732</v>
      </c>
      <c r="C195" s="86" t="s">
        <v>2604</v>
      </c>
      <c r="D195" s="73">
        <v>7056</v>
      </c>
      <c r="E195" s="73"/>
      <c r="F195" s="73" t="s">
        <v>707</v>
      </c>
      <c r="G195" s="96">
        <v>43664</v>
      </c>
      <c r="H195" s="73"/>
      <c r="I195" s="83">
        <v>0.66</v>
      </c>
      <c r="J195" s="86" t="s">
        <v>1157</v>
      </c>
      <c r="K195" s="86" t="s">
        <v>162</v>
      </c>
      <c r="L195" s="87">
        <v>2.1480000000000003E-2</v>
      </c>
      <c r="M195" s="87">
        <v>3.4499999999999996E-2</v>
      </c>
      <c r="N195" s="83">
        <v>526508.87</v>
      </c>
      <c r="O195" s="85">
        <v>99.36</v>
      </c>
      <c r="P195" s="83">
        <v>1813.2004999999999</v>
      </c>
      <c r="Q195" s="84">
        <f t="shared" si="3"/>
        <v>2.9926625058700369E-2</v>
      </c>
      <c r="R195" s="84">
        <f>P195/'סכום נכסי הקרן'!$C$42</f>
        <v>1.1189287315218218E-3</v>
      </c>
    </row>
    <row r="196" spans="2:18">
      <c r="B196" s="76" t="s">
        <v>2732</v>
      </c>
      <c r="C196" s="86" t="s">
        <v>2604</v>
      </c>
      <c r="D196" s="73">
        <v>7504</v>
      </c>
      <c r="E196" s="73"/>
      <c r="F196" s="73" t="s">
        <v>707</v>
      </c>
      <c r="G196" s="96">
        <v>43914</v>
      </c>
      <c r="H196" s="73"/>
      <c r="I196" s="83">
        <v>0.65999999999999992</v>
      </c>
      <c r="J196" s="86" t="s">
        <v>1157</v>
      </c>
      <c r="K196" s="86" t="s">
        <v>162</v>
      </c>
      <c r="L196" s="87">
        <v>2.1480000000000003E-2</v>
      </c>
      <c r="M196" s="87">
        <v>3.4500000000000003E-2</v>
      </c>
      <c r="N196" s="83">
        <v>523.45000000000005</v>
      </c>
      <c r="O196" s="85">
        <v>99.36</v>
      </c>
      <c r="P196" s="83">
        <v>1.80267</v>
      </c>
      <c r="Q196" s="84">
        <f t="shared" si="3"/>
        <v>2.9752820603439826E-5</v>
      </c>
      <c r="R196" s="84">
        <f>P196/'סכום נכסי הקרן'!$C$42</f>
        <v>1.112430344273809E-6</v>
      </c>
    </row>
    <row r="197" spans="2:18">
      <c r="B197" s="76" t="s">
        <v>2732</v>
      </c>
      <c r="C197" s="86" t="s">
        <v>2604</v>
      </c>
      <c r="D197" s="73">
        <v>7296</v>
      </c>
      <c r="E197" s="73"/>
      <c r="F197" s="73" t="s">
        <v>707</v>
      </c>
      <c r="G197" s="96">
        <v>43801</v>
      </c>
      <c r="H197" s="73"/>
      <c r="I197" s="83">
        <v>0.66</v>
      </c>
      <c r="J197" s="86" t="s">
        <v>1157</v>
      </c>
      <c r="K197" s="86" t="s">
        <v>162</v>
      </c>
      <c r="L197" s="87">
        <v>2.1480000000000003E-2</v>
      </c>
      <c r="M197" s="87">
        <v>3.4599999999999999E-2</v>
      </c>
      <c r="N197" s="83">
        <v>2248.52</v>
      </c>
      <c r="O197" s="85">
        <v>99.36</v>
      </c>
      <c r="P197" s="83">
        <v>7.7434599999999998</v>
      </c>
      <c r="Q197" s="84">
        <f t="shared" si="3"/>
        <v>1.2780474309214229E-4</v>
      </c>
      <c r="R197" s="84">
        <f>P197/'סכום נכסי הקרן'!$C$42</f>
        <v>4.7785007093203241E-6</v>
      </c>
    </row>
    <row r="198" spans="2:18">
      <c r="B198" s="76" t="s">
        <v>2733</v>
      </c>
      <c r="C198" s="86" t="s">
        <v>2604</v>
      </c>
      <c r="D198" s="73">
        <v>7373</v>
      </c>
      <c r="E198" s="73"/>
      <c r="F198" s="73" t="s">
        <v>707</v>
      </c>
      <c r="G198" s="96">
        <v>43857</v>
      </c>
      <c r="H198" s="73"/>
      <c r="I198" s="83">
        <v>4.6100000000000003</v>
      </c>
      <c r="J198" s="86" t="s">
        <v>2609</v>
      </c>
      <c r="K198" s="86" t="s">
        <v>162</v>
      </c>
      <c r="L198" s="87">
        <v>2.6782E-2</v>
      </c>
      <c r="M198" s="87">
        <v>3.4799999999999998E-2</v>
      </c>
      <c r="N198" s="83">
        <v>78118.66</v>
      </c>
      <c r="O198" s="85">
        <v>96.72</v>
      </c>
      <c r="P198" s="83">
        <v>261.87837999999999</v>
      </c>
      <c r="Q198" s="84">
        <f t="shared" si="3"/>
        <v>4.322266671137504E-3</v>
      </c>
      <c r="R198" s="84">
        <f>P198/'סכום נכסי הקרן'!$C$42</f>
        <v>1.6160553868498805E-4</v>
      </c>
    </row>
    <row r="199" spans="2:18">
      <c r="B199" s="76" t="s">
        <v>2734</v>
      </c>
      <c r="C199" s="86" t="s">
        <v>2604</v>
      </c>
      <c r="D199" s="73">
        <v>7646</v>
      </c>
      <c r="E199" s="73"/>
      <c r="F199" s="73" t="s">
        <v>707</v>
      </c>
      <c r="G199" s="96">
        <v>43951</v>
      </c>
      <c r="H199" s="73"/>
      <c r="I199" s="83">
        <v>11.000000000000002</v>
      </c>
      <c r="J199" s="86" t="s">
        <v>931</v>
      </c>
      <c r="K199" s="86" t="s">
        <v>165</v>
      </c>
      <c r="L199" s="87">
        <v>2.9923999999999999E-2</v>
      </c>
      <c r="M199" s="87">
        <v>3.3100000000000004E-2</v>
      </c>
      <c r="N199" s="83">
        <v>2775.39</v>
      </c>
      <c r="O199" s="85">
        <v>98.7</v>
      </c>
      <c r="P199" s="83">
        <v>11.6533</v>
      </c>
      <c r="Q199" s="84">
        <f t="shared" si="3"/>
        <v>1.9233611495063729E-4</v>
      </c>
      <c r="R199" s="84">
        <f>P199/'סכום נכסי הקרן'!$C$42</f>
        <v>7.1912688017917749E-6</v>
      </c>
    </row>
    <row r="200" spans="2:18">
      <c r="B200" s="76" t="s">
        <v>2734</v>
      </c>
      <c r="C200" s="86" t="s">
        <v>2604</v>
      </c>
      <c r="D200" s="73">
        <v>7701</v>
      </c>
      <c r="E200" s="73"/>
      <c r="F200" s="73" t="s">
        <v>707</v>
      </c>
      <c r="G200" s="96">
        <v>43979</v>
      </c>
      <c r="H200" s="73"/>
      <c r="I200" s="83">
        <v>11</v>
      </c>
      <c r="J200" s="86" t="s">
        <v>931</v>
      </c>
      <c r="K200" s="86" t="s">
        <v>165</v>
      </c>
      <c r="L200" s="87">
        <v>2.9923999999999999E-2</v>
      </c>
      <c r="M200" s="87">
        <v>3.3099999999999997E-2</v>
      </c>
      <c r="N200" s="83">
        <v>167.76</v>
      </c>
      <c r="O200" s="85">
        <v>98.7</v>
      </c>
      <c r="P200" s="83">
        <v>0.70440000000000003</v>
      </c>
      <c r="Q200" s="84">
        <f t="shared" si="3"/>
        <v>1.1626025192111155E-5</v>
      </c>
      <c r="R200" s="84">
        <f>P200/'סכום נכסי הקרן'!$C$42</f>
        <v>4.3468629006222502E-7</v>
      </c>
    </row>
    <row r="201" spans="2:18">
      <c r="B201" s="76" t="s">
        <v>2734</v>
      </c>
      <c r="C201" s="86" t="s">
        <v>2604</v>
      </c>
      <c r="D201" s="73">
        <v>77801</v>
      </c>
      <c r="E201" s="73"/>
      <c r="F201" s="73" t="s">
        <v>707</v>
      </c>
      <c r="G201" s="96">
        <v>44012</v>
      </c>
      <c r="H201" s="73"/>
      <c r="I201" s="83">
        <v>11.03</v>
      </c>
      <c r="J201" s="86" t="s">
        <v>931</v>
      </c>
      <c r="K201" s="86" t="s">
        <v>165</v>
      </c>
      <c r="L201" s="87">
        <v>2.9902999999999999E-2</v>
      </c>
      <c r="M201" s="87">
        <v>3.1799999999999995E-2</v>
      </c>
      <c r="N201" s="83">
        <v>10503.41</v>
      </c>
      <c r="O201" s="85">
        <v>100</v>
      </c>
      <c r="P201" s="83">
        <v>44.682559999999995</v>
      </c>
      <c r="Q201" s="84">
        <f t="shared" si="3"/>
        <v>7.3747951193642552E-4</v>
      </c>
      <c r="R201" s="84">
        <f>P201/'סכום נכסי הקרן'!$C$42</f>
        <v>2.7573674385126022E-5</v>
      </c>
    </row>
    <row r="202" spans="2:18">
      <c r="B202" s="76" t="s">
        <v>2734</v>
      </c>
      <c r="C202" s="86" t="s">
        <v>2604</v>
      </c>
      <c r="D202" s="73">
        <v>7436</v>
      </c>
      <c r="E202" s="73"/>
      <c r="F202" s="73" t="s">
        <v>707</v>
      </c>
      <c r="G202" s="96">
        <v>43871</v>
      </c>
      <c r="H202" s="73"/>
      <c r="I202" s="83">
        <v>10.999999999999998</v>
      </c>
      <c r="J202" s="86" t="s">
        <v>931</v>
      </c>
      <c r="K202" s="86" t="s">
        <v>165</v>
      </c>
      <c r="L202" s="87">
        <v>2.9923999999999999E-2</v>
      </c>
      <c r="M202" s="87">
        <v>3.3099999999999997E-2</v>
      </c>
      <c r="N202" s="83">
        <v>21062.66</v>
      </c>
      <c r="O202" s="85">
        <v>98.7</v>
      </c>
      <c r="P202" s="83">
        <v>88.437850000000012</v>
      </c>
      <c r="Q202" s="84">
        <f t="shared" si="3"/>
        <v>1.4596545599604594E-3</v>
      </c>
      <c r="R202" s="84">
        <f>P202/'סכום נכסי הקרן'!$C$42</f>
        <v>5.4575129070953359E-5</v>
      </c>
    </row>
    <row r="203" spans="2:18">
      <c r="B203" s="76" t="s">
        <v>2734</v>
      </c>
      <c r="C203" s="86" t="s">
        <v>2604</v>
      </c>
      <c r="D203" s="73">
        <v>7455</v>
      </c>
      <c r="E203" s="73"/>
      <c r="F203" s="73" t="s">
        <v>707</v>
      </c>
      <c r="G203" s="96">
        <v>43889</v>
      </c>
      <c r="H203" s="73"/>
      <c r="I203" s="83">
        <v>11</v>
      </c>
      <c r="J203" s="86" t="s">
        <v>931</v>
      </c>
      <c r="K203" s="86" t="s">
        <v>165</v>
      </c>
      <c r="L203" s="87">
        <v>2.9923999999999999E-2</v>
      </c>
      <c r="M203" s="87">
        <v>3.3099999999999997E-2</v>
      </c>
      <c r="N203" s="83">
        <v>14449.72</v>
      </c>
      <c r="O203" s="85">
        <v>98.7</v>
      </c>
      <c r="P203" s="83">
        <v>60.671419999999998</v>
      </c>
      <c r="Q203" s="84">
        <f t="shared" si="3"/>
        <v>1.0013734488375306E-3</v>
      </c>
      <c r="R203" s="84">
        <f>P203/'סכום נכסי הקרן'!$C$42</f>
        <v>3.7440423726017998E-5</v>
      </c>
    </row>
    <row r="204" spans="2:18">
      <c r="B204" s="76" t="s">
        <v>2734</v>
      </c>
      <c r="C204" s="86" t="s">
        <v>2604</v>
      </c>
      <c r="D204" s="73">
        <v>7536</v>
      </c>
      <c r="E204" s="73"/>
      <c r="F204" s="73" t="s">
        <v>707</v>
      </c>
      <c r="G204" s="96">
        <v>43921</v>
      </c>
      <c r="H204" s="73"/>
      <c r="I204" s="83">
        <v>11</v>
      </c>
      <c r="J204" s="86" t="s">
        <v>931</v>
      </c>
      <c r="K204" s="86" t="s">
        <v>165</v>
      </c>
      <c r="L204" s="87">
        <v>2.9923999999999999E-2</v>
      </c>
      <c r="M204" s="87">
        <v>3.3099999999999997E-2</v>
      </c>
      <c r="N204" s="83">
        <v>2237.54</v>
      </c>
      <c r="O204" s="85">
        <v>98.7</v>
      </c>
      <c r="P204" s="83">
        <v>9.3949699999999989</v>
      </c>
      <c r="Q204" s="84">
        <f t="shared" si="3"/>
        <v>1.5506268866997234E-4</v>
      </c>
      <c r="R204" s="84">
        <f>P204/'סכום נכסי הקרן'!$C$42</f>
        <v>5.7976499922571002E-6</v>
      </c>
    </row>
    <row r="205" spans="2:18">
      <c r="B205" s="76" t="s">
        <v>2735</v>
      </c>
      <c r="C205" s="86" t="s">
        <v>2604</v>
      </c>
      <c r="D205" s="73">
        <v>7770</v>
      </c>
      <c r="E205" s="73"/>
      <c r="F205" s="73" t="s">
        <v>707</v>
      </c>
      <c r="G205" s="96">
        <v>44004</v>
      </c>
      <c r="H205" s="73"/>
      <c r="I205" s="83">
        <v>4.5</v>
      </c>
      <c r="J205" s="86" t="s">
        <v>2609</v>
      </c>
      <c r="K205" s="86" t="s">
        <v>166</v>
      </c>
      <c r="L205" s="87">
        <v>4.7785000000000001E-2</v>
      </c>
      <c r="M205" s="87">
        <v>4.1400000000000006E-2</v>
      </c>
      <c r="N205" s="83">
        <v>1176407.1599999999</v>
      </c>
      <c r="O205" s="85">
        <v>99.61</v>
      </c>
      <c r="P205" s="83">
        <v>2779.9066400000002</v>
      </c>
      <c r="Q205" s="84">
        <f t="shared" si="3"/>
        <v>4.5881977041960641E-2</v>
      </c>
      <c r="R205" s="84">
        <f>P205/'סכום נכסי הקרן'!$C$42</f>
        <v>1.7154845316027048E-3</v>
      </c>
    </row>
    <row r="206" spans="2:18">
      <c r="B206" s="76" t="s">
        <v>2735</v>
      </c>
      <c r="C206" s="86" t="s">
        <v>2604</v>
      </c>
      <c r="D206" s="73">
        <v>7771</v>
      </c>
      <c r="E206" s="73"/>
      <c r="F206" s="73" t="s">
        <v>707</v>
      </c>
      <c r="G206" s="96">
        <v>44004</v>
      </c>
      <c r="H206" s="73"/>
      <c r="I206" s="83">
        <v>4.5</v>
      </c>
      <c r="J206" s="86" t="s">
        <v>2609</v>
      </c>
      <c r="K206" s="86" t="s">
        <v>166</v>
      </c>
      <c r="L206" s="87">
        <v>4.7782999999999999E-2</v>
      </c>
      <c r="M206" s="87">
        <v>4.1399999999999985E-2</v>
      </c>
      <c r="N206" s="83">
        <v>71232.28</v>
      </c>
      <c r="O206" s="85">
        <v>99.61</v>
      </c>
      <c r="P206" s="83">
        <v>168.32531</v>
      </c>
      <c r="Q206" s="84">
        <f t="shared" si="3"/>
        <v>2.7781861080776824E-3</v>
      </c>
      <c r="R206" s="84">
        <f>P206/'סכום נכסי הקרן'!$C$42</f>
        <v>1.0387379972668078E-4</v>
      </c>
    </row>
    <row r="207" spans="2:18">
      <c r="B207" s="76" t="s">
        <v>2736</v>
      </c>
      <c r="C207" s="86" t="s">
        <v>2604</v>
      </c>
      <c r="D207" s="73">
        <v>7382</v>
      </c>
      <c r="E207" s="73"/>
      <c r="F207" s="73" t="s">
        <v>707</v>
      </c>
      <c r="G207" s="96">
        <v>43860</v>
      </c>
      <c r="H207" s="73"/>
      <c r="I207" s="83">
        <v>4.84</v>
      </c>
      <c r="J207" s="86" t="s">
        <v>931</v>
      </c>
      <c r="K207" s="86" t="s">
        <v>162</v>
      </c>
      <c r="L207" s="87">
        <v>2.9281999999999999E-2</v>
      </c>
      <c r="M207" s="87">
        <v>2.7000000000000003E-2</v>
      </c>
      <c r="N207" s="83">
        <v>784886.91</v>
      </c>
      <c r="O207" s="85">
        <v>101.63</v>
      </c>
      <c r="P207" s="83">
        <v>2764.7609600000001</v>
      </c>
      <c r="Q207" s="84">
        <f t="shared" si="3"/>
        <v>4.563199967507868E-2</v>
      </c>
      <c r="R207" s="84">
        <f>P207/'סכום נכסי הקרן'!$C$42</f>
        <v>1.7061381098967569E-3</v>
      </c>
    </row>
    <row r="208" spans="2:18">
      <c r="B208" s="76" t="s">
        <v>2737</v>
      </c>
      <c r="C208" s="86" t="s">
        <v>2604</v>
      </c>
      <c r="D208" s="73">
        <v>7482</v>
      </c>
      <c r="E208" s="73"/>
      <c r="F208" s="73" t="s">
        <v>707</v>
      </c>
      <c r="G208" s="96">
        <v>43896</v>
      </c>
      <c r="H208" s="73"/>
      <c r="I208" s="83">
        <v>3.97</v>
      </c>
      <c r="J208" s="86" t="s">
        <v>931</v>
      </c>
      <c r="K208" s="86" t="s">
        <v>162</v>
      </c>
      <c r="L208" s="87">
        <v>2.5503000000000001E-2</v>
      </c>
      <c r="M208" s="87">
        <v>2.2099999999999998E-2</v>
      </c>
      <c r="N208" s="83">
        <v>25135.03</v>
      </c>
      <c r="O208" s="85">
        <v>101.67</v>
      </c>
      <c r="P208" s="83">
        <v>88.572869999999995</v>
      </c>
      <c r="Q208" s="84">
        <f t="shared" si="3"/>
        <v>1.4618830465042395E-3</v>
      </c>
      <c r="R208" s="84">
        <f>P208/'סכום נכסי הקרן'!$C$42</f>
        <v>5.4658450114230187E-5</v>
      </c>
    </row>
    <row r="209" spans="2:18">
      <c r="B209" s="76" t="s">
        <v>2737</v>
      </c>
      <c r="C209" s="86" t="s">
        <v>2604</v>
      </c>
      <c r="D209" s="73">
        <v>7505</v>
      </c>
      <c r="E209" s="73"/>
      <c r="F209" s="73" t="s">
        <v>707</v>
      </c>
      <c r="G209" s="96">
        <v>43914</v>
      </c>
      <c r="H209" s="73"/>
      <c r="I209" s="83">
        <v>3.97</v>
      </c>
      <c r="J209" s="86" t="s">
        <v>931</v>
      </c>
      <c r="K209" s="86" t="s">
        <v>162</v>
      </c>
      <c r="L209" s="87">
        <v>2.5503000000000001E-2</v>
      </c>
      <c r="M209" s="87">
        <v>2.2099999999999998E-2</v>
      </c>
      <c r="N209" s="83">
        <v>68247.429999999993</v>
      </c>
      <c r="O209" s="85">
        <v>101.67</v>
      </c>
      <c r="P209" s="83">
        <v>240.49585999999999</v>
      </c>
      <c r="Q209" s="84">
        <f t="shared" si="3"/>
        <v>3.9693511172039144E-3</v>
      </c>
      <c r="R209" s="84">
        <f>P209/'סכום נכסי הקרן'!$C$42</f>
        <v>1.4841035371766645E-4</v>
      </c>
    </row>
    <row r="210" spans="2:18">
      <c r="B210" s="76" t="s">
        <v>2737</v>
      </c>
      <c r="C210" s="86" t="s">
        <v>2604</v>
      </c>
      <c r="D210" s="73">
        <v>7615</v>
      </c>
      <c r="E210" s="73"/>
      <c r="F210" s="73" t="s">
        <v>707</v>
      </c>
      <c r="G210" s="96">
        <v>43943</v>
      </c>
      <c r="H210" s="73"/>
      <c r="I210" s="83">
        <v>3.97</v>
      </c>
      <c r="J210" s="86" t="s">
        <v>931</v>
      </c>
      <c r="K210" s="86" t="s">
        <v>162</v>
      </c>
      <c r="L210" s="87">
        <v>2.5503000000000001E-2</v>
      </c>
      <c r="M210" s="87">
        <v>2.2099999999999998E-2</v>
      </c>
      <c r="N210" s="83">
        <v>74073.429999999993</v>
      </c>
      <c r="O210" s="85">
        <v>101.67</v>
      </c>
      <c r="P210" s="83">
        <v>261.02602000000002</v>
      </c>
      <c r="Q210" s="84">
        <f t="shared" si="3"/>
        <v>4.3081985864799974E-3</v>
      </c>
      <c r="R210" s="84">
        <f>P210/'סכום נכסי הקרן'!$C$42</f>
        <v>1.610795460583591E-4</v>
      </c>
    </row>
    <row r="211" spans="2:18">
      <c r="B211" s="76" t="s">
        <v>2737</v>
      </c>
      <c r="C211" s="86" t="s">
        <v>2604</v>
      </c>
      <c r="D211" s="73">
        <v>7697</v>
      </c>
      <c r="E211" s="73"/>
      <c r="F211" s="73" t="s">
        <v>707</v>
      </c>
      <c r="G211" s="96">
        <v>43979</v>
      </c>
      <c r="H211" s="73"/>
      <c r="I211" s="83">
        <v>3.98</v>
      </c>
      <c r="J211" s="86" t="s">
        <v>931</v>
      </c>
      <c r="K211" s="86" t="s">
        <v>162</v>
      </c>
      <c r="L211" s="87">
        <v>2.4883000000000002E-2</v>
      </c>
      <c r="M211" s="87">
        <v>2.1700000000000001E-2</v>
      </c>
      <c r="N211" s="83">
        <v>10819.72</v>
      </c>
      <c r="O211" s="85">
        <v>101.67</v>
      </c>
      <c r="P211" s="83">
        <v>38.127420000000001</v>
      </c>
      <c r="Q211" s="84">
        <f t="shared" si="3"/>
        <v>6.2928782712975962E-4</v>
      </c>
      <c r="R211" s="84">
        <f>P211/'סכום נכסי הקרן'!$C$42</f>
        <v>2.35284877192565E-5</v>
      </c>
    </row>
    <row r="212" spans="2:18">
      <c r="B212" s="76" t="s">
        <v>2737</v>
      </c>
      <c r="C212" s="86" t="s">
        <v>2604</v>
      </c>
      <c r="D212" s="73">
        <v>7754</v>
      </c>
      <c r="E212" s="73"/>
      <c r="F212" s="73" t="s">
        <v>707</v>
      </c>
      <c r="G212" s="96">
        <v>44000</v>
      </c>
      <c r="H212" s="73"/>
      <c r="I212" s="83">
        <v>3.9800000000000004</v>
      </c>
      <c r="J212" s="86" t="s">
        <v>931</v>
      </c>
      <c r="K212" s="86" t="s">
        <v>162</v>
      </c>
      <c r="L212" s="87">
        <v>2.5687999999999999E-2</v>
      </c>
      <c r="M212" s="87">
        <v>2.1600000000000005E-2</v>
      </c>
      <c r="N212" s="83">
        <v>47440.29</v>
      </c>
      <c r="O212" s="85">
        <v>101.68</v>
      </c>
      <c r="P212" s="83">
        <v>167.19039999999998</v>
      </c>
      <c r="Q212" s="84">
        <f t="shared" si="3"/>
        <v>2.7594545745019032E-3</v>
      </c>
      <c r="R212" s="84">
        <f>P212/'סכום נכסי הקרן'!$C$42</f>
        <v>1.0317344507384925E-4</v>
      </c>
    </row>
    <row r="213" spans="2:18">
      <c r="B213" s="76" t="s">
        <v>2737</v>
      </c>
      <c r="C213" s="86" t="s">
        <v>2604</v>
      </c>
      <c r="D213" s="73">
        <v>7210</v>
      </c>
      <c r="E213" s="73"/>
      <c r="F213" s="73" t="s">
        <v>707</v>
      </c>
      <c r="G213" s="96">
        <v>43741</v>
      </c>
      <c r="H213" s="73"/>
      <c r="I213" s="83">
        <v>3.9700000000000011</v>
      </c>
      <c r="J213" s="86" t="s">
        <v>931</v>
      </c>
      <c r="K213" s="86" t="s">
        <v>162</v>
      </c>
      <c r="L213" s="87">
        <v>2.5503000000000001E-2</v>
      </c>
      <c r="M213" s="87">
        <v>2.2099999999999998E-2</v>
      </c>
      <c r="N213" s="83">
        <v>12484.29</v>
      </c>
      <c r="O213" s="85">
        <v>101.67</v>
      </c>
      <c r="P213" s="83">
        <v>43.993169999999999</v>
      </c>
      <c r="Q213" s="84">
        <f t="shared" si="3"/>
        <v>7.2610122473144335E-4</v>
      </c>
      <c r="R213" s="84">
        <f>P213/'סכום נכסי הקרן'!$C$42</f>
        <v>2.7148250788439486E-5</v>
      </c>
    </row>
    <row r="217" spans="2:18">
      <c r="B217" s="88" t="s">
        <v>256</v>
      </c>
    </row>
    <row r="218" spans="2:18">
      <c r="B218" s="88" t="s">
        <v>111</v>
      </c>
    </row>
    <row r="219" spans="2:18">
      <c r="B219" s="88" t="s">
        <v>238</v>
      </c>
    </row>
    <row r="220" spans="2:18">
      <c r="B220" s="88" t="s">
        <v>246</v>
      </c>
    </row>
  </sheetData>
  <sheetProtection sheet="1" objects="1" scenarios="1"/>
  <mergeCells count="1">
    <mergeCell ref="B6:R6"/>
  </mergeCells>
  <phoneticPr fontId="3" type="noConversion"/>
  <conditionalFormatting sqref="B128:B130">
    <cfRule type="cellIs" dxfId="9" priority="8" operator="equal">
      <formula>2958465</formula>
    </cfRule>
    <cfRule type="cellIs" dxfId="8" priority="9" operator="equal">
      <formula>"NR3"</formula>
    </cfRule>
    <cfRule type="cellIs" dxfId="7" priority="10" operator="equal">
      <formula>"דירוג פנימי"</formula>
    </cfRule>
  </conditionalFormatting>
  <conditionalFormatting sqref="B128:B130">
    <cfRule type="cellIs" dxfId="6" priority="7" operator="equal">
      <formula>2958465</formula>
    </cfRule>
  </conditionalFormatting>
  <conditionalFormatting sqref="B11:B127">
    <cfRule type="cellIs" dxfId="5" priority="6" operator="equal">
      <formula>"NR3"</formula>
    </cfRule>
  </conditionalFormatting>
  <conditionalFormatting sqref="B131:B213">
    <cfRule type="cellIs" dxfId="4" priority="1" operator="equal">
      <formula>"NR3"</formula>
    </cfRule>
  </conditionalFormatting>
  <dataValidations count="1">
    <dataValidation allowBlank="1" showInputMessage="1" showErrorMessage="1" sqref="C5 D1:R5 C7:R9 B1:B9 B214:R1048576 AE59:XFD59 AE55:XFD57 S59:AC59 S58:XFD58 S1:XFD54 S60:XFD1048576 A1:A1048576 S55:AC57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6" t="s">
        <v>178</v>
      </c>
      <c r="C1" s="67" t="s" vm="1">
        <v>265</v>
      </c>
    </row>
    <row r="2" spans="2:64">
      <c r="B2" s="46" t="s">
        <v>177</v>
      </c>
      <c r="C2" s="67" t="s">
        <v>266</v>
      </c>
    </row>
    <row r="3" spans="2:64">
      <c r="B3" s="46" t="s">
        <v>179</v>
      </c>
      <c r="C3" s="67" t="s">
        <v>267</v>
      </c>
    </row>
    <row r="4" spans="2:64">
      <c r="B4" s="46" t="s">
        <v>180</v>
      </c>
      <c r="C4" s="67">
        <v>8802</v>
      </c>
    </row>
    <row r="6" spans="2:64" ht="26.25" customHeight="1">
      <c r="B6" s="128" t="s">
        <v>211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2:64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240</v>
      </c>
      <c r="L7" s="48" t="s">
        <v>239</v>
      </c>
      <c r="M7" s="48" t="s">
        <v>110</v>
      </c>
      <c r="N7" s="48" t="s">
        <v>181</v>
      </c>
      <c r="O7" s="50" t="s">
        <v>183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247</v>
      </c>
      <c r="L8" s="32"/>
      <c r="M8" s="32" t="s">
        <v>243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3">
        <v>0</v>
      </c>
      <c r="N10" s="90"/>
      <c r="O10" s="90"/>
      <c r="P10" s="1"/>
      <c r="Q10" s="1"/>
      <c r="R10" s="1"/>
      <c r="S10" s="1"/>
      <c r="T10" s="1"/>
      <c r="U10" s="1"/>
      <c r="BL10" s="1"/>
    </row>
    <row r="11" spans="2:64" ht="20.25" customHeight="1">
      <c r="B11" s="88" t="s">
        <v>256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64">
      <c r="B12" s="88" t="s">
        <v>111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64">
      <c r="B13" s="88" t="s">
        <v>238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2:64">
      <c r="B14" s="88" t="s">
        <v>246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64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64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2:1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2: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2: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2: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2:1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2: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2: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2: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2: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2: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2: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2: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2:1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2: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2:1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2:15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2:15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2:15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2:1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2:1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2:15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2:15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2:15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2:1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2:15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2:1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2:15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2:1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2: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2: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2:15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2:15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2:15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2: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2: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2:1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2:1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2: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2: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2: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2: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2:15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2: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2:15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2:1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2:15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2:1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2:15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2:1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2:15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2:15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2:15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2:1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2:1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2:1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2:1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2: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2:1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2: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2: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2: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2: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2: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2: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2: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2: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2: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2: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L29 N1:XFD29 M1:M9 M11:M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A19" sqref="A19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6" t="s">
        <v>178</v>
      </c>
      <c r="C1" s="67" t="s" vm="1">
        <v>265</v>
      </c>
    </row>
    <row r="2" spans="2:56">
      <c r="B2" s="46" t="s">
        <v>177</v>
      </c>
      <c r="C2" s="67" t="s">
        <v>266</v>
      </c>
    </row>
    <row r="3" spans="2:56">
      <c r="B3" s="46" t="s">
        <v>179</v>
      </c>
      <c r="C3" s="67" t="s">
        <v>267</v>
      </c>
    </row>
    <row r="4" spans="2:56">
      <c r="B4" s="46" t="s">
        <v>180</v>
      </c>
      <c r="C4" s="67">
        <v>8802</v>
      </c>
    </row>
    <row r="6" spans="2:56" ht="26.25" customHeight="1">
      <c r="B6" s="128" t="s">
        <v>212</v>
      </c>
      <c r="C6" s="129"/>
      <c r="D6" s="129"/>
      <c r="E6" s="129"/>
      <c r="F6" s="129"/>
      <c r="G6" s="129"/>
      <c r="H6" s="129"/>
      <c r="I6" s="129"/>
      <c r="J6" s="130"/>
    </row>
    <row r="7" spans="2:56" s="3" customFormat="1" ht="78.7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223</v>
      </c>
      <c r="H7" s="49" t="s">
        <v>181</v>
      </c>
      <c r="I7" s="49" t="s">
        <v>182</v>
      </c>
      <c r="J7" s="64" t="s">
        <v>250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0" t="s">
        <v>41</v>
      </c>
      <c r="C10" s="90"/>
      <c r="D10" s="90"/>
      <c r="E10" s="123">
        <v>2.6190285805761312E-2</v>
      </c>
      <c r="F10" s="73"/>
      <c r="G10" s="83">
        <v>12691.020980000001</v>
      </c>
      <c r="H10" s="84">
        <v>1</v>
      </c>
      <c r="I10" s="84">
        <v>7.8313987988510372E-3</v>
      </c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4" t="s">
        <v>237</v>
      </c>
      <c r="C11" s="90"/>
      <c r="D11" s="90"/>
      <c r="E11" s="123">
        <v>2.6190285805761312E-2</v>
      </c>
      <c r="F11" s="86" t="s">
        <v>163</v>
      </c>
      <c r="G11" s="83">
        <v>12691.020980000001</v>
      </c>
      <c r="H11" s="84">
        <v>1</v>
      </c>
      <c r="I11" s="84">
        <v>7.8313987988510372E-3</v>
      </c>
      <c r="J11" s="73"/>
      <c r="L11" s="76"/>
      <c r="M11" s="120"/>
      <c r="N11" s="84"/>
    </row>
    <row r="12" spans="2:56">
      <c r="B12" s="91" t="s">
        <v>86</v>
      </c>
      <c r="C12" s="95"/>
      <c r="D12" s="95"/>
      <c r="E12" s="124">
        <v>5.1720638446439413E-2</v>
      </c>
      <c r="F12" s="112" t="s">
        <v>163</v>
      </c>
      <c r="G12" s="80">
        <v>6417.7794999999996</v>
      </c>
      <c r="H12" s="81">
        <v>0.50569449929315291</v>
      </c>
      <c r="I12" s="81">
        <v>3.9602952943499749E-3</v>
      </c>
      <c r="J12" s="71"/>
      <c r="L12" s="76"/>
      <c r="M12" s="120"/>
      <c r="N12" s="84"/>
    </row>
    <row r="13" spans="2:56">
      <c r="B13" s="76" t="s">
        <v>2610</v>
      </c>
      <c r="C13" s="121">
        <v>43830</v>
      </c>
      <c r="D13" s="90" t="s">
        <v>2611</v>
      </c>
      <c r="E13" s="84">
        <v>1.1466275318723754E-2</v>
      </c>
      <c r="F13" s="86" t="s">
        <v>163</v>
      </c>
      <c r="G13" s="83">
        <v>1568.87851</v>
      </c>
      <c r="H13" s="84">
        <v>0.12362114226053386</v>
      </c>
      <c r="I13" s="84">
        <v>9.6812646501173803E-4</v>
      </c>
      <c r="J13" s="73" t="s">
        <v>2612</v>
      </c>
      <c r="L13" s="76"/>
      <c r="M13" s="120"/>
      <c r="N13" s="84"/>
    </row>
    <row r="14" spans="2:56">
      <c r="B14" s="76" t="s">
        <v>2613</v>
      </c>
      <c r="C14" s="121">
        <v>43646</v>
      </c>
      <c r="D14" s="90" t="s">
        <v>2614</v>
      </c>
      <c r="E14" s="84">
        <v>5.8212977210814545E-3</v>
      </c>
      <c r="F14" s="86" t="s">
        <v>163</v>
      </c>
      <c r="G14" s="83">
        <v>621.47398999999996</v>
      </c>
      <c r="H14" s="84">
        <v>4.8969581799556676E-2</v>
      </c>
      <c r="I14" s="84">
        <v>3.8350032408528573E-4</v>
      </c>
      <c r="J14" s="73" t="s">
        <v>2615</v>
      </c>
      <c r="L14" s="76"/>
      <c r="M14" s="120"/>
      <c r="N14" s="84"/>
    </row>
    <row r="15" spans="2:56">
      <c r="B15" s="76" t="s">
        <v>2616</v>
      </c>
      <c r="C15" s="121">
        <v>43738</v>
      </c>
      <c r="D15" s="90" t="s">
        <v>2614</v>
      </c>
      <c r="E15" s="84">
        <v>7.1999999999999995E-2</v>
      </c>
      <c r="F15" s="86" t="s">
        <v>163</v>
      </c>
      <c r="G15" s="83">
        <v>4227.4269999999997</v>
      </c>
      <c r="H15" s="84">
        <v>0.33310377523306239</v>
      </c>
      <c r="I15" s="84">
        <v>2.6086685052529508E-3</v>
      </c>
      <c r="J15" s="73" t="s">
        <v>2617</v>
      </c>
      <c r="L15" s="76"/>
      <c r="M15" s="120"/>
      <c r="N15" s="84"/>
    </row>
    <row r="16" spans="2:56">
      <c r="B16" s="94"/>
      <c r="C16" s="90"/>
      <c r="D16" s="90"/>
      <c r="E16" s="73"/>
      <c r="F16" s="73"/>
      <c r="G16" s="73"/>
      <c r="H16" s="84"/>
      <c r="I16" s="73"/>
      <c r="J16" s="73"/>
      <c r="L16" s="76"/>
      <c r="M16" s="120"/>
      <c r="N16" s="84"/>
    </row>
    <row r="17" spans="2:14">
      <c r="B17" s="91" t="s">
        <v>87</v>
      </c>
      <c r="C17" s="95"/>
      <c r="D17" s="95"/>
      <c r="E17" s="122">
        <v>0</v>
      </c>
      <c r="F17" s="112" t="s">
        <v>163</v>
      </c>
      <c r="G17" s="80">
        <v>6273.2414800000006</v>
      </c>
      <c r="H17" s="81">
        <v>0.49430550070684698</v>
      </c>
      <c r="I17" s="81">
        <v>3.8711035045010619E-3</v>
      </c>
      <c r="J17" s="71"/>
      <c r="L17" s="76"/>
      <c r="M17" s="120"/>
      <c r="N17" s="84"/>
    </row>
    <row r="18" spans="2:14">
      <c r="B18" s="76" t="s">
        <v>2618</v>
      </c>
      <c r="C18" s="121">
        <v>43738</v>
      </c>
      <c r="D18" s="90" t="s">
        <v>28</v>
      </c>
      <c r="E18" s="84">
        <v>0</v>
      </c>
      <c r="F18" s="86" t="s">
        <v>163</v>
      </c>
      <c r="G18" s="83">
        <v>4379.0754800000004</v>
      </c>
      <c r="H18" s="84">
        <v>0.34505304867914577</v>
      </c>
      <c r="I18" s="84">
        <v>2.7022480309657503E-3</v>
      </c>
      <c r="J18" s="73" t="s">
        <v>2619</v>
      </c>
      <c r="L18" s="76"/>
      <c r="M18" s="120"/>
      <c r="N18" s="84"/>
    </row>
    <row r="19" spans="2:14">
      <c r="B19" s="76" t="s">
        <v>2620</v>
      </c>
      <c r="C19" s="121">
        <v>43738</v>
      </c>
      <c r="D19" s="90" t="s">
        <v>28</v>
      </c>
      <c r="E19" s="84">
        <v>0</v>
      </c>
      <c r="F19" s="86" t="s">
        <v>163</v>
      </c>
      <c r="G19" s="83">
        <v>1894.1659999999999</v>
      </c>
      <c r="H19" s="84">
        <v>0.14925245202770121</v>
      </c>
      <c r="I19" s="84">
        <v>1.1688554735353113E-3</v>
      </c>
      <c r="J19" s="73" t="s">
        <v>2621</v>
      </c>
      <c r="L19" s="76"/>
      <c r="M19" s="120"/>
      <c r="N19" s="84"/>
    </row>
    <row r="20" spans="2:14">
      <c r="B20" s="94"/>
      <c r="C20" s="90"/>
      <c r="D20" s="90"/>
      <c r="E20" s="73"/>
      <c r="F20" s="73"/>
      <c r="G20" s="73"/>
      <c r="H20" s="84"/>
      <c r="I20" s="73"/>
      <c r="J20" s="73"/>
      <c r="L20" s="76"/>
      <c r="M20" s="120"/>
      <c r="N20" s="84"/>
    </row>
    <row r="21" spans="2:14">
      <c r="B21" s="90"/>
      <c r="C21" s="90"/>
      <c r="D21" s="90"/>
      <c r="E21" s="90"/>
      <c r="F21" s="90"/>
      <c r="G21" s="90"/>
      <c r="H21" s="90"/>
      <c r="I21" s="90"/>
      <c r="J21" s="90"/>
      <c r="L21" s="76"/>
      <c r="M21" s="120"/>
      <c r="N21" s="84"/>
    </row>
    <row r="22" spans="2:14">
      <c r="G22" s="90"/>
      <c r="H22" s="90"/>
      <c r="I22" s="90"/>
      <c r="J22" s="90"/>
      <c r="L22" s="76"/>
      <c r="M22" s="120"/>
      <c r="N22" s="84"/>
    </row>
    <row r="23" spans="2:14">
      <c r="G23" s="90"/>
      <c r="H23" s="90"/>
      <c r="I23" s="90"/>
      <c r="J23" s="90"/>
      <c r="L23" s="76"/>
      <c r="M23" s="120"/>
      <c r="N23" s="84"/>
    </row>
    <row r="24" spans="2:14">
      <c r="G24" s="90"/>
      <c r="H24" s="90"/>
      <c r="I24" s="90"/>
      <c r="J24" s="90"/>
      <c r="L24" s="76"/>
      <c r="M24" s="120"/>
      <c r="N24" s="84"/>
    </row>
    <row r="25" spans="2:14">
      <c r="G25" s="90"/>
      <c r="H25" s="90"/>
      <c r="I25" s="90"/>
      <c r="J25" s="90"/>
      <c r="L25" s="76"/>
      <c r="M25" s="120"/>
      <c r="N25" s="84"/>
    </row>
    <row r="26" spans="2:14">
      <c r="G26" s="90"/>
      <c r="H26" s="90"/>
      <c r="I26" s="90"/>
      <c r="J26" s="90"/>
      <c r="L26" s="76"/>
      <c r="M26" s="120"/>
      <c r="N26" s="84"/>
    </row>
    <row r="27" spans="2:14">
      <c r="G27" s="90"/>
      <c r="H27" s="90"/>
      <c r="I27" s="90"/>
      <c r="J27" s="90"/>
      <c r="L27" s="76"/>
      <c r="M27" s="120"/>
      <c r="N27" s="84"/>
    </row>
    <row r="28" spans="2:14">
      <c r="G28" s="90"/>
      <c r="H28" s="90"/>
      <c r="I28" s="90"/>
      <c r="J28" s="90"/>
      <c r="L28" s="76"/>
      <c r="M28" s="120"/>
      <c r="N28" s="84"/>
    </row>
    <row r="29" spans="2:14">
      <c r="G29" s="90"/>
      <c r="H29" s="90"/>
      <c r="I29" s="90"/>
      <c r="J29" s="90"/>
      <c r="L29" s="76"/>
      <c r="M29" s="120"/>
      <c r="N29" s="84"/>
    </row>
    <row r="30" spans="2:14">
      <c r="B30" s="90"/>
      <c r="C30" s="90"/>
      <c r="D30" s="90"/>
      <c r="E30" s="90"/>
      <c r="F30" s="90"/>
      <c r="G30" s="90"/>
      <c r="H30" s="90"/>
      <c r="I30" s="90"/>
      <c r="J30" s="90"/>
      <c r="L30" s="76"/>
      <c r="M30" s="120"/>
      <c r="N30" s="84"/>
    </row>
    <row r="31" spans="2:14">
      <c r="B31" s="90"/>
      <c r="C31" s="90"/>
      <c r="D31" s="90"/>
      <c r="E31" s="90"/>
      <c r="F31" s="90"/>
      <c r="G31" s="90"/>
      <c r="H31" s="90"/>
      <c r="I31" s="90"/>
      <c r="J31" s="90"/>
      <c r="L31" s="76"/>
      <c r="M31" s="120"/>
      <c r="N31" s="84"/>
    </row>
    <row r="32" spans="2:14">
      <c r="B32" s="90"/>
      <c r="C32" s="90"/>
      <c r="D32" s="90"/>
      <c r="E32" s="90"/>
      <c r="F32" s="90"/>
      <c r="G32" s="90"/>
      <c r="H32" s="90"/>
      <c r="I32" s="90"/>
      <c r="J32" s="90"/>
      <c r="L32" s="76"/>
      <c r="M32" s="120"/>
      <c r="N32" s="84"/>
    </row>
    <row r="33" spans="2:14">
      <c r="B33" s="90"/>
      <c r="C33" s="90"/>
      <c r="D33" s="90"/>
      <c r="E33" s="90"/>
      <c r="F33" s="90"/>
      <c r="G33" s="90"/>
      <c r="H33" s="90"/>
      <c r="I33" s="90"/>
      <c r="J33" s="90"/>
      <c r="L33" s="76"/>
      <c r="M33" s="120"/>
      <c r="N33" s="84"/>
    </row>
    <row r="34" spans="2:14">
      <c r="B34" s="90"/>
      <c r="C34" s="90"/>
      <c r="D34" s="90"/>
      <c r="E34" s="90"/>
      <c r="F34" s="90"/>
      <c r="G34" s="90"/>
      <c r="H34" s="90"/>
      <c r="I34" s="90"/>
      <c r="J34" s="90"/>
      <c r="L34" s="76"/>
      <c r="M34" s="120"/>
      <c r="N34" s="84"/>
    </row>
    <row r="35" spans="2:14">
      <c r="B35" s="90"/>
      <c r="C35" s="90"/>
      <c r="D35" s="90"/>
      <c r="E35" s="90"/>
      <c r="F35" s="90"/>
      <c r="G35" s="90"/>
      <c r="H35" s="90"/>
      <c r="I35" s="90"/>
      <c r="J35" s="90"/>
      <c r="L35" s="76"/>
      <c r="M35" s="120"/>
      <c r="N35" s="84"/>
    </row>
    <row r="36" spans="2:14">
      <c r="B36" s="90"/>
      <c r="C36" s="90"/>
      <c r="D36" s="90"/>
      <c r="E36" s="90"/>
      <c r="F36" s="90"/>
      <c r="G36" s="90"/>
      <c r="H36" s="90"/>
      <c r="I36" s="90"/>
      <c r="J36" s="90"/>
      <c r="L36" s="76"/>
      <c r="M36" s="120"/>
      <c r="N36" s="84"/>
    </row>
    <row r="37" spans="2:14">
      <c r="B37" s="90"/>
      <c r="C37" s="90"/>
      <c r="D37" s="90"/>
      <c r="E37" s="90"/>
      <c r="F37" s="90"/>
      <c r="G37" s="90"/>
      <c r="H37" s="90"/>
      <c r="I37" s="90"/>
      <c r="J37" s="90"/>
      <c r="L37" s="76"/>
      <c r="M37" s="120"/>
      <c r="N37" s="84"/>
    </row>
    <row r="38" spans="2:14">
      <c r="B38" s="90"/>
      <c r="C38" s="90"/>
      <c r="D38" s="90"/>
      <c r="E38" s="90"/>
      <c r="F38" s="90"/>
      <c r="G38" s="90"/>
      <c r="H38" s="90"/>
      <c r="I38" s="90"/>
      <c r="J38" s="90"/>
      <c r="L38" s="76"/>
      <c r="M38" s="120"/>
      <c r="N38" s="84"/>
    </row>
    <row r="39" spans="2:14">
      <c r="B39" s="90"/>
      <c r="C39" s="90"/>
      <c r="D39" s="90"/>
      <c r="E39" s="90"/>
      <c r="F39" s="90"/>
      <c r="G39" s="90"/>
      <c r="H39" s="90"/>
      <c r="I39" s="90"/>
      <c r="J39" s="90"/>
      <c r="L39" s="76"/>
      <c r="M39" s="120"/>
      <c r="N39" s="84"/>
    </row>
    <row r="40" spans="2:14">
      <c r="B40" s="90"/>
      <c r="C40" s="90"/>
      <c r="D40" s="90"/>
      <c r="E40" s="90"/>
      <c r="F40" s="90"/>
      <c r="G40" s="90"/>
      <c r="H40" s="90"/>
      <c r="I40" s="90"/>
      <c r="J40" s="90"/>
      <c r="L40" s="76"/>
      <c r="M40" s="120"/>
      <c r="N40" s="84"/>
    </row>
    <row r="41" spans="2:14">
      <c r="B41" s="90"/>
      <c r="C41" s="90"/>
      <c r="D41" s="90"/>
      <c r="E41" s="90"/>
      <c r="F41" s="90"/>
      <c r="G41" s="90"/>
      <c r="H41" s="90"/>
      <c r="I41" s="90"/>
      <c r="J41" s="90"/>
      <c r="L41" s="76"/>
      <c r="M41" s="96"/>
      <c r="N41" s="84"/>
    </row>
    <row r="42" spans="2:14">
      <c r="B42" s="90"/>
      <c r="C42" s="90"/>
      <c r="D42" s="90"/>
      <c r="E42" s="90"/>
      <c r="F42" s="90"/>
      <c r="G42" s="90"/>
      <c r="H42" s="90"/>
      <c r="I42" s="90"/>
      <c r="J42" s="90"/>
      <c r="L42" s="76"/>
      <c r="M42" s="120"/>
      <c r="N42" s="84"/>
    </row>
    <row r="43" spans="2:14">
      <c r="B43" s="90"/>
      <c r="C43" s="90"/>
      <c r="D43" s="90"/>
      <c r="E43" s="90"/>
      <c r="F43" s="90"/>
      <c r="G43" s="90"/>
      <c r="H43" s="90"/>
      <c r="I43" s="90"/>
      <c r="J43" s="90"/>
      <c r="L43" s="76"/>
      <c r="M43" s="120"/>
      <c r="N43" s="84"/>
    </row>
    <row r="44" spans="2:14">
      <c r="B44" s="90"/>
      <c r="C44" s="90"/>
      <c r="D44" s="90"/>
      <c r="E44" s="90"/>
      <c r="F44" s="90"/>
      <c r="G44" s="90"/>
      <c r="H44" s="90"/>
      <c r="I44" s="90"/>
      <c r="J44" s="90"/>
      <c r="L44" s="76"/>
      <c r="M44" s="120"/>
      <c r="N44" s="84"/>
    </row>
    <row r="45" spans="2:14">
      <c r="B45" s="90"/>
      <c r="C45" s="90"/>
      <c r="D45" s="90"/>
      <c r="E45" s="90"/>
      <c r="F45" s="90"/>
      <c r="G45" s="90"/>
      <c r="H45" s="90"/>
      <c r="I45" s="90"/>
      <c r="J45" s="90"/>
      <c r="L45" s="76"/>
      <c r="M45" s="120"/>
      <c r="N45" s="84"/>
    </row>
    <row r="46" spans="2:14">
      <c r="B46" s="90"/>
      <c r="C46" s="90"/>
      <c r="D46" s="90"/>
      <c r="E46" s="90"/>
      <c r="F46" s="90"/>
      <c r="G46" s="90"/>
      <c r="H46" s="90"/>
      <c r="I46" s="90"/>
      <c r="J46" s="90"/>
      <c r="L46" s="76"/>
      <c r="M46" s="120"/>
      <c r="N46" s="84"/>
    </row>
    <row r="47" spans="2:14">
      <c r="B47" s="90"/>
      <c r="C47" s="90"/>
      <c r="D47" s="90"/>
      <c r="E47" s="90"/>
      <c r="F47" s="90"/>
      <c r="G47" s="90"/>
      <c r="H47" s="90"/>
      <c r="I47" s="90"/>
      <c r="J47" s="90"/>
      <c r="L47" s="76"/>
      <c r="M47" s="120"/>
      <c r="N47" s="84"/>
    </row>
    <row r="48" spans="2:14">
      <c r="B48" s="90"/>
      <c r="C48" s="90"/>
      <c r="D48" s="90"/>
      <c r="E48" s="90"/>
      <c r="F48" s="90"/>
      <c r="G48" s="90"/>
      <c r="H48" s="90"/>
      <c r="I48" s="90"/>
      <c r="J48" s="90"/>
      <c r="L48" s="76"/>
      <c r="M48" s="96"/>
      <c r="N48" s="84"/>
    </row>
    <row r="49" spans="2:14">
      <c r="B49" s="90"/>
      <c r="C49" s="90"/>
      <c r="D49" s="90"/>
      <c r="E49" s="90"/>
      <c r="F49" s="90"/>
      <c r="G49" s="90"/>
      <c r="H49" s="90"/>
      <c r="I49" s="90"/>
      <c r="J49" s="90"/>
      <c r="L49" s="91"/>
      <c r="M49" s="120"/>
      <c r="N49" s="81"/>
    </row>
    <row r="50" spans="2:14">
      <c r="B50" s="90"/>
      <c r="C50" s="90"/>
      <c r="D50" s="90"/>
      <c r="E50" s="90"/>
      <c r="F50" s="90"/>
      <c r="G50" s="90"/>
      <c r="H50" s="90"/>
      <c r="I50" s="90"/>
      <c r="J50" s="90"/>
      <c r="L50" s="76"/>
      <c r="M50" s="120"/>
      <c r="N50" s="84"/>
    </row>
    <row r="51" spans="2:14">
      <c r="B51" s="90"/>
      <c r="C51" s="90"/>
      <c r="D51" s="90"/>
      <c r="E51" s="90"/>
      <c r="F51" s="90"/>
      <c r="G51" s="90"/>
      <c r="H51" s="90"/>
      <c r="I51" s="90"/>
      <c r="J51" s="90"/>
      <c r="L51" s="76"/>
      <c r="M51" s="96"/>
      <c r="N51" s="84"/>
    </row>
    <row r="52" spans="2:14">
      <c r="B52" s="90"/>
      <c r="C52" s="90"/>
      <c r="D52" s="90"/>
      <c r="E52" s="90"/>
      <c r="F52" s="90"/>
      <c r="G52" s="90"/>
      <c r="H52" s="90"/>
      <c r="I52" s="90"/>
      <c r="J52" s="90"/>
      <c r="L52" s="76"/>
      <c r="M52" s="96"/>
      <c r="N52" s="84"/>
    </row>
    <row r="53" spans="2:14">
      <c r="B53" s="90"/>
      <c r="C53" s="90"/>
      <c r="D53" s="90"/>
      <c r="E53" s="90"/>
      <c r="F53" s="90"/>
      <c r="G53" s="90"/>
      <c r="H53" s="90"/>
      <c r="I53" s="90"/>
      <c r="J53" s="90"/>
      <c r="L53" s="2"/>
      <c r="M53" s="120"/>
    </row>
    <row r="54" spans="2:14">
      <c r="B54" s="90"/>
      <c r="C54" s="90"/>
      <c r="D54" s="90"/>
      <c r="E54" s="90"/>
      <c r="F54" s="90"/>
      <c r="G54" s="90"/>
      <c r="H54" s="90"/>
      <c r="I54" s="90"/>
      <c r="J54" s="90"/>
    </row>
    <row r="55" spans="2:14">
      <c r="B55" s="90"/>
      <c r="C55" s="90"/>
      <c r="D55" s="90"/>
      <c r="E55" s="90"/>
      <c r="F55" s="90"/>
      <c r="G55" s="90"/>
      <c r="H55" s="90"/>
      <c r="I55" s="90"/>
      <c r="J55" s="90"/>
    </row>
    <row r="56" spans="2:14">
      <c r="B56" s="90"/>
      <c r="C56" s="90"/>
      <c r="D56" s="90"/>
      <c r="E56" s="90"/>
      <c r="F56" s="90"/>
      <c r="G56" s="90"/>
      <c r="H56" s="90"/>
      <c r="I56" s="90"/>
      <c r="J56" s="90"/>
    </row>
    <row r="57" spans="2:14">
      <c r="B57" s="90"/>
      <c r="C57" s="90"/>
      <c r="D57" s="90"/>
      <c r="E57" s="90"/>
      <c r="F57" s="90"/>
      <c r="G57" s="90"/>
      <c r="H57" s="90"/>
      <c r="I57" s="90"/>
      <c r="J57" s="90"/>
    </row>
    <row r="58" spans="2:14">
      <c r="B58" s="90"/>
      <c r="C58" s="90"/>
      <c r="D58" s="90"/>
      <c r="E58" s="90"/>
      <c r="F58" s="90"/>
      <c r="G58" s="90"/>
      <c r="H58" s="90"/>
      <c r="I58" s="90"/>
      <c r="J58" s="90"/>
    </row>
    <row r="59" spans="2:14">
      <c r="B59" s="90"/>
      <c r="C59" s="90"/>
      <c r="D59" s="90"/>
      <c r="E59" s="90"/>
      <c r="F59" s="90"/>
      <c r="G59" s="90"/>
      <c r="H59" s="90"/>
      <c r="I59" s="90"/>
      <c r="J59" s="90"/>
    </row>
    <row r="60" spans="2:14">
      <c r="B60" s="90"/>
      <c r="C60" s="90"/>
      <c r="D60" s="90"/>
      <c r="E60" s="90"/>
      <c r="F60" s="90"/>
      <c r="G60" s="90"/>
      <c r="H60" s="90"/>
      <c r="I60" s="90"/>
      <c r="J60" s="90"/>
    </row>
    <row r="61" spans="2:14">
      <c r="B61" s="90"/>
      <c r="C61" s="90"/>
      <c r="D61" s="90"/>
      <c r="E61" s="90"/>
      <c r="F61" s="90"/>
      <c r="G61" s="90"/>
      <c r="H61" s="90"/>
      <c r="I61" s="90"/>
      <c r="J61" s="90"/>
    </row>
    <row r="62" spans="2:14">
      <c r="B62" s="90"/>
      <c r="C62" s="90"/>
      <c r="D62" s="90"/>
      <c r="E62" s="90"/>
      <c r="F62" s="90"/>
      <c r="G62" s="90"/>
      <c r="H62" s="90"/>
      <c r="I62" s="90"/>
      <c r="J62" s="90"/>
    </row>
    <row r="63" spans="2:14">
      <c r="B63" s="90"/>
      <c r="C63" s="90"/>
      <c r="D63" s="90"/>
      <c r="E63" s="90"/>
      <c r="F63" s="90"/>
      <c r="G63" s="90"/>
      <c r="H63" s="90"/>
      <c r="I63" s="90"/>
      <c r="J63" s="90"/>
    </row>
    <row r="64" spans="2:14">
      <c r="B64" s="90"/>
      <c r="C64" s="90"/>
      <c r="D64" s="90"/>
      <c r="E64" s="90"/>
      <c r="F64" s="90"/>
      <c r="G64" s="90"/>
      <c r="H64" s="90"/>
      <c r="I64" s="90"/>
      <c r="J64" s="90"/>
    </row>
    <row r="65" spans="2:10">
      <c r="B65" s="90"/>
      <c r="C65" s="90"/>
      <c r="D65" s="90"/>
      <c r="E65" s="90"/>
      <c r="F65" s="90"/>
      <c r="G65" s="90"/>
      <c r="H65" s="90"/>
      <c r="I65" s="90"/>
      <c r="J65" s="90"/>
    </row>
    <row r="66" spans="2:10">
      <c r="B66" s="90"/>
      <c r="C66" s="90"/>
      <c r="D66" s="90"/>
      <c r="E66" s="90"/>
      <c r="F66" s="90"/>
      <c r="G66" s="90"/>
      <c r="H66" s="90"/>
      <c r="I66" s="90"/>
      <c r="J66" s="90"/>
    </row>
    <row r="67" spans="2:10">
      <c r="B67" s="90"/>
      <c r="C67" s="90"/>
      <c r="D67" s="90"/>
      <c r="E67" s="90"/>
      <c r="F67" s="90"/>
      <c r="G67" s="90"/>
      <c r="H67" s="90"/>
      <c r="I67" s="90"/>
      <c r="J67" s="90"/>
    </row>
    <row r="68" spans="2:10">
      <c r="B68" s="90"/>
      <c r="C68" s="90"/>
      <c r="D68" s="90"/>
      <c r="E68" s="90"/>
      <c r="F68" s="90"/>
      <c r="G68" s="90"/>
      <c r="H68" s="90"/>
      <c r="I68" s="90"/>
      <c r="J68" s="90"/>
    </row>
    <row r="69" spans="2:10">
      <c r="B69" s="90"/>
      <c r="C69" s="90"/>
      <c r="D69" s="90"/>
      <c r="E69" s="90"/>
      <c r="F69" s="90"/>
      <c r="G69" s="90"/>
      <c r="H69" s="90"/>
      <c r="I69" s="90"/>
      <c r="J69" s="90"/>
    </row>
    <row r="70" spans="2:10">
      <c r="B70" s="90"/>
      <c r="C70" s="90"/>
      <c r="D70" s="90"/>
      <c r="E70" s="90"/>
      <c r="F70" s="90"/>
      <c r="G70" s="90"/>
      <c r="H70" s="90"/>
      <c r="I70" s="90"/>
      <c r="J70" s="90"/>
    </row>
    <row r="71" spans="2:10">
      <c r="B71" s="90"/>
      <c r="C71" s="90"/>
      <c r="D71" s="90"/>
      <c r="E71" s="90"/>
      <c r="F71" s="90"/>
      <c r="G71" s="90"/>
      <c r="H71" s="90"/>
      <c r="I71" s="90"/>
      <c r="J71" s="90"/>
    </row>
    <row r="72" spans="2:10">
      <c r="B72" s="90"/>
      <c r="C72" s="90"/>
      <c r="D72" s="90"/>
      <c r="E72" s="90"/>
      <c r="F72" s="90"/>
      <c r="G72" s="90"/>
      <c r="H72" s="90"/>
      <c r="I72" s="90"/>
      <c r="J72" s="90"/>
    </row>
    <row r="73" spans="2:10">
      <c r="B73" s="90"/>
      <c r="C73" s="90"/>
      <c r="D73" s="90"/>
      <c r="E73" s="90"/>
      <c r="F73" s="90"/>
      <c r="G73" s="90"/>
      <c r="H73" s="90"/>
      <c r="I73" s="90"/>
      <c r="J73" s="90"/>
    </row>
    <row r="74" spans="2:10">
      <c r="B74" s="90"/>
      <c r="C74" s="90"/>
      <c r="D74" s="90"/>
      <c r="E74" s="90"/>
      <c r="F74" s="90"/>
      <c r="G74" s="90"/>
      <c r="H74" s="90"/>
      <c r="I74" s="90"/>
      <c r="J74" s="90"/>
    </row>
    <row r="75" spans="2:10">
      <c r="B75" s="90"/>
      <c r="C75" s="90"/>
      <c r="D75" s="90"/>
      <c r="E75" s="90"/>
      <c r="F75" s="90"/>
      <c r="G75" s="90"/>
      <c r="H75" s="90"/>
      <c r="I75" s="90"/>
      <c r="J75" s="90"/>
    </row>
    <row r="76" spans="2:10">
      <c r="B76" s="90"/>
      <c r="C76" s="90"/>
      <c r="D76" s="90"/>
      <c r="E76" s="90"/>
      <c r="F76" s="90"/>
      <c r="G76" s="90"/>
      <c r="H76" s="90"/>
      <c r="I76" s="90"/>
      <c r="J76" s="90"/>
    </row>
    <row r="77" spans="2:10">
      <c r="B77" s="90"/>
      <c r="C77" s="90"/>
      <c r="D77" s="90"/>
      <c r="E77" s="90"/>
      <c r="F77" s="90"/>
      <c r="G77" s="90"/>
      <c r="H77" s="90"/>
      <c r="I77" s="90"/>
      <c r="J77" s="90"/>
    </row>
    <row r="78" spans="2:10">
      <c r="B78" s="90"/>
      <c r="C78" s="90"/>
      <c r="D78" s="90"/>
      <c r="E78" s="90"/>
      <c r="F78" s="90"/>
      <c r="G78" s="90"/>
      <c r="H78" s="90"/>
      <c r="I78" s="90"/>
      <c r="J78" s="90"/>
    </row>
    <row r="79" spans="2:10">
      <c r="B79" s="90"/>
      <c r="C79" s="90"/>
      <c r="D79" s="90"/>
      <c r="E79" s="90"/>
      <c r="F79" s="90"/>
      <c r="G79" s="90"/>
      <c r="H79" s="90"/>
      <c r="I79" s="90"/>
      <c r="J79" s="90"/>
    </row>
    <row r="80" spans="2:10">
      <c r="B80" s="90"/>
      <c r="C80" s="90"/>
      <c r="D80" s="90"/>
      <c r="E80" s="90"/>
      <c r="F80" s="90"/>
      <c r="G80" s="90"/>
      <c r="H80" s="90"/>
      <c r="I80" s="90"/>
      <c r="J80" s="90"/>
    </row>
    <row r="81" spans="2:10">
      <c r="B81" s="90"/>
      <c r="C81" s="90"/>
      <c r="D81" s="90"/>
      <c r="E81" s="90"/>
      <c r="F81" s="90"/>
      <c r="G81" s="90"/>
      <c r="H81" s="90"/>
      <c r="I81" s="90"/>
      <c r="J81" s="90"/>
    </row>
    <row r="82" spans="2:10">
      <c r="B82" s="90"/>
      <c r="C82" s="90"/>
      <c r="D82" s="90"/>
      <c r="E82" s="90"/>
      <c r="F82" s="90"/>
      <c r="G82" s="90"/>
      <c r="H82" s="90"/>
      <c r="I82" s="90"/>
      <c r="J82" s="90"/>
    </row>
    <row r="83" spans="2:10">
      <c r="B83" s="90"/>
      <c r="C83" s="90"/>
      <c r="D83" s="90"/>
      <c r="E83" s="90"/>
      <c r="F83" s="90"/>
      <c r="G83" s="90"/>
      <c r="H83" s="90"/>
      <c r="I83" s="90"/>
      <c r="J83" s="90"/>
    </row>
    <row r="84" spans="2:10">
      <c r="B84" s="90"/>
      <c r="C84" s="90"/>
      <c r="D84" s="90"/>
      <c r="E84" s="90"/>
      <c r="F84" s="90"/>
      <c r="G84" s="90"/>
      <c r="H84" s="90"/>
      <c r="I84" s="90"/>
      <c r="J84" s="90"/>
    </row>
    <row r="85" spans="2:10">
      <c r="B85" s="90"/>
      <c r="C85" s="90"/>
      <c r="D85" s="90"/>
      <c r="E85" s="90"/>
      <c r="F85" s="90"/>
      <c r="G85" s="90"/>
      <c r="H85" s="90"/>
      <c r="I85" s="90"/>
      <c r="J85" s="90"/>
    </row>
    <row r="86" spans="2:10">
      <c r="B86" s="90"/>
      <c r="C86" s="90"/>
      <c r="D86" s="90"/>
      <c r="E86" s="90"/>
      <c r="F86" s="90"/>
      <c r="G86" s="90"/>
      <c r="H86" s="90"/>
      <c r="I86" s="90"/>
      <c r="J86" s="90"/>
    </row>
    <row r="87" spans="2:10">
      <c r="B87" s="90"/>
      <c r="C87" s="90"/>
      <c r="D87" s="90"/>
      <c r="E87" s="90"/>
      <c r="F87" s="90"/>
      <c r="G87" s="90"/>
      <c r="H87" s="90"/>
      <c r="I87" s="90"/>
      <c r="J87" s="90"/>
    </row>
    <row r="88" spans="2:10">
      <c r="B88" s="90"/>
      <c r="C88" s="90"/>
      <c r="D88" s="90"/>
      <c r="E88" s="90"/>
      <c r="F88" s="90"/>
      <c r="G88" s="90"/>
      <c r="H88" s="90"/>
      <c r="I88" s="90"/>
      <c r="J88" s="90"/>
    </row>
    <row r="89" spans="2:10">
      <c r="B89" s="90"/>
      <c r="C89" s="90"/>
      <c r="D89" s="90"/>
      <c r="E89" s="90"/>
      <c r="F89" s="90"/>
      <c r="G89" s="90"/>
      <c r="H89" s="90"/>
      <c r="I89" s="90"/>
      <c r="J89" s="90"/>
    </row>
    <row r="90" spans="2:10">
      <c r="B90" s="90"/>
      <c r="C90" s="90"/>
      <c r="D90" s="90"/>
      <c r="E90" s="90"/>
      <c r="F90" s="90"/>
      <c r="G90" s="90"/>
      <c r="H90" s="90"/>
      <c r="I90" s="90"/>
      <c r="J90" s="90"/>
    </row>
    <row r="91" spans="2:10">
      <c r="B91" s="90"/>
      <c r="C91" s="90"/>
      <c r="D91" s="90"/>
      <c r="E91" s="90"/>
      <c r="F91" s="90"/>
      <c r="G91" s="90"/>
      <c r="H91" s="90"/>
      <c r="I91" s="90"/>
      <c r="J91" s="90"/>
    </row>
    <row r="92" spans="2:10">
      <c r="B92" s="90"/>
      <c r="C92" s="90"/>
      <c r="D92" s="90"/>
      <c r="E92" s="90"/>
      <c r="F92" s="90"/>
      <c r="G92" s="90"/>
      <c r="H92" s="90"/>
      <c r="I92" s="90"/>
      <c r="J92" s="90"/>
    </row>
    <row r="93" spans="2:10">
      <c r="B93" s="90"/>
      <c r="C93" s="90"/>
      <c r="D93" s="90"/>
      <c r="E93" s="90"/>
      <c r="F93" s="90"/>
      <c r="G93" s="90"/>
      <c r="H93" s="90"/>
      <c r="I93" s="90"/>
      <c r="J93" s="90"/>
    </row>
    <row r="94" spans="2:10">
      <c r="B94" s="90"/>
      <c r="C94" s="90"/>
      <c r="D94" s="90"/>
      <c r="E94" s="90"/>
      <c r="F94" s="90"/>
      <c r="G94" s="90"/>
      <c r="H94" s="90"/>
      <c r="I94" s="90"/>
      <c r="J94" s="90"/>
    </row>
    <row r="95" spans="2:10">
      <c r="B95" s="90"/>
      <c r="C95" s="90"/>
      <c r="D95" s="90"/>
      <c r="E95" s="90"/>
      <c r="F95" s="90"/>
      <c r="G95" s="90"/>
      <c r="H95" s="90"/>
      <c r="I95" s="90"/>
      <c r="J95" s="90"/>
    </row>
    <row r="96" spans="2:10">
      <c r="B96" s="90"/>
      <c r="C96" s="90"/>
      <c r="D96" s="90"/>
      <c r="E96" s="90"/>
      <c r="F96" s="90"/>
      <c r="G96" s="90"/>
      <c r="H96" s="90"/>
      <c r="I96" s="90"/>
      <c r="J96" s="90"/>
    </row>
    <row r="97" spans="2:10">
      <c r="B97" s="90"/>
      <c r="C97" s="90"/>
      <c r="D97" s="90"/>
      <c r="E97" s="90"/>
      <c r="F97" s="90"/>
      <c r="G97" s="90"/>
      <c r="H97" s="90"/>
      <c r="I97" s="90"/>
      <c r="J97" s="90"/>
    </row>
    <row r="98" spans="2:10">
      <c r="B98" s="90"/>
      <c r="C98" s="90"/>
      <c r="D98" s="90"/>
      <c r="E98" s="90"/>
      <c r="F98" s="90"/>
      <c r="G98" s="90"/>
      <c r="H98" s="90"/>
      <c r="I98" s="90"/>
      <c r="J98" s="90"/>
    </row>
    <row r="99" spans="2:10">
      <c r="B99" s="90"/>
      <c r="C99" s="90"/>
      <c r="D99" s="90"/>
      <c r="E99" s="90"/>
      <c r="F99" s="90"/>
      <c r="G99" s="90"/>
      <c r="H99" s="90"/>
      <c r="I99" s="90"/>
      <c r="J99" s="90"/>
    </row>
    <row r="100" spans="2:10"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2:10"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2:10"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2:10"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2:10"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2:10"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2:10"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2:10"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2:10"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2:10"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2:10"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2:10"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2:10"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2:10"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2:10"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2:10"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2:10"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2:10"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2:10"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2:10"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L1:N10 L53:N1048576 O28:AF29 AH28:XFD29 O30:XFD1048576 K1:K1048576 O1:XFD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6" t="s">
        <v>178</v>
      </c>
      <c r="C1" s="67" t="s" vm="1">
        <v>265</v>
      </c>
    </row>
    <row r="2" spans="2:60">
      <c r="B2" s="46" t="s">
        <v>177</v>
      </c>
      <c r="C2" s="67" t="s">
        <v>266</v>
      </c>
    </row>
    <row r="3" spans="2:60">
      <c r="B3" s="46" t="s">
        <v>179</v>
      </c>
      <c r="C3" s="67" t="s">
        <v>267</v>
      </c>
    </row>
    <row r="4" spans="2:60">
      <c r="B4" s="46" t="s">
        <v>180</v>
      </c>
      <c r="C4" s="67">
        <v>8802</v>
      </c>
    </row>
    <row r="6" spans="2:60" ht="26.25" customHeight="1">
      <c r="B6" s="128" t="s">
        <v>213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60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181</v>
      </c>
      <c r="K7" s="64" t="s">
        <v>182</v>
      </c>
    </row>
    <row r="8" spans="2:60" s="3" customFormat="1" ht="21.75" customHeight="1">
      <c r="B8" s="15"/>
      <c r="C8" s="57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0"/>
      <c r="C10" s="90"/>
      <c r="D10" s="90"/>
      <c r="E10" s="90"/>
      <c r="F10" s="90"/>
      <c r="G10" s="90"/>
      <c r="H10" s="90"/>
      <c r="I10" s="113">
        <v>0</v>
      </c>
      <c r="J10" s="90"/>
      <c r="K10" s="9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7"/>
      <c r="C11" s="90"/>
      <c r="D11" s="90"/>
      <c r="E11" s="90"/>
      <c r="F11" s="90"/>
      <c r="G11" s="90"/>
      <c r="H11" s="90"/>
      <c r="I11" s="90"/>
      <c r="J11" s="90"/>
      <c r="K11" s="90"/>
    </row>
    <row r="12" spans="2:60">
      <c r="B12" s="107"/>
      <c r="C12" s="90"/>
      <c r="D12" s="90"/>
      <c r="E12" s="90"/>
      <c r="F12" s="90"/>
      <c r="G12" s="90"/>
      <c r="H12" s="90"/>
      <c r="I12" s="90"/>
      <c r="J12" s="90"/>
      <c r="K12" s="9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0"/>
      <c r="C13" s="90"/>
      <c r="D13" s="90"/>
      <c r="E13" s="90"/>
      <c r="F13" s="90"/>
      <c r="G13" s="90"/>
      <c r="H13" s="90"/>
      <c r="I13" s="90"/>
      <c r="J13" s="90"/>
      <c r="K13" s="9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2:60">
      <c r="B15" s="90"/>
      <c r="C15" s="90"/>
      <c r="D15" s="90"/>
      <c r="E15" s="90"/>
      <c r="F15" s="90"/>
      <c r="G15" s="90"/>
      <c r="H15" s="90"/>
      <c r="I15" s="90"/>
      <c r="J15" s="90"/>
      <c r="K15" s="9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0"/>
      <c r="C16" s="90"/>
      <c r="D16" s="90"/>
      <c r="E16" s="90"/>
      <c r="F16" s="90"/>
      <c r="G16" s="90"/>
      <c r="H16" s="90"/>
      <c r="I16" s="90"/>
      <c r="J16" s="90"/>
      <c r="K16" s="9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H27 J1:XFD27 I1:I9 I11:I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8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6" t="s">
        <v>178</v>
      </c>
      <c r="C1" s="67" t="s" vm="1">
        <v>265</v>
      </c>
    </row>
    <row r="2" spans="2:60">
      <c r="B2" s="46" t="s">
        <v>177</v>
      </c>
      <c r="C2" s="67" t="s">
        <v>266</v>
      </c>
    </row>
    <row r="3" spans="2:60">
      <c r="B3" s="46" t="s">
        <v>179</v>
      </c>
      <c r="C3" s="67" t="s">
        <v>267</v>
      </c>
    </row>
    <row r="4" spans="2:60">
      <c r="B4" s="46" t="s">
        <v>180</v>
      </c>
      <c r="C4" s="67">
        <v>8802</v>
      </c>
    </row>
    <row r="6" spans="2:60" ht="26.25" customHeight="1">
      <c r="B6" s="128" t="s">
        <v>214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60" s="3" customFormat="1" ht="63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181</v>
      </c>
      <c r="K7" s="51" t="s">
        <v>182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0" t="s">
        <v>57</v>
      </c>
      <c r="C10" s="73"/>
      <c r="D10" s="73"/>
      <c r="E10" s="73"/>
      <c r="F10" s="73"/>
      <c r="G10" s="73"/>
      <c r="H10" s="87">
        <v>0</v>
      </c>
      <c r="I10" s="83">
        <f>I11</f>
        <v>-216.57130270300001</v>
      </c>
      <c r="J10" s="84">
        <f>I10/$I$10</f>
        <v>1</v>
      </c>
      <c r="K10" s="84">
        <f>I10/'סכום נכסי הקרן'!$C$42</f>
        <v>-1.3364647374490373E-4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4" t="s">
        <v>233</v>
      </c>
      <c r="C11" s="73"/>
      <c r="D11" s="73"/>
      <c r="E11" s="73"/>
      <c r="F11" s="73"/>
      <c r="G11" s="73"/>
      <c r="H11" s="87">
        <v>0</v>
      </c>
      <c r="I11" s="83">
        <f>I12+I13+I14</f>
        <v>-216.57130270300001</v>
      </c>
      <c r="J11" s="84">
        <f t="shared" ref="J11:J14" si="0">I11/$I$10</f>
        <v>1</v>
      </c>
      <c r="K11" s="84">
        <f>I11/'סכום נכסי הקרן'!$C$42</f>
        <v>-1.3364647374490373E-4</v>
      </c>
    </row>
    <row r="12" spans="2:60">
      <c r="B12" s="72" t="s">
        <v>2622</v>
      </c>
      <c r="C12" s="73" t="s">
        <v>2623</v>
      </c>
      <c r="D12" s="73" t="s">
        <v>703</v>
      </c>
      <c r="E12" s="73" t="s">
        <v>351</v>
      </c>
      <c r="F12" s="87">
        <v>0</v>
      </c>
      <c r="G12" s="86" t="s">
        <v>163</v>
      </c>
      <c r="H12" s="87">
        <v>0</v>
      </c>
      <c r="I12" s="83">
        <v>15.974588156000001</v>
      </c>
      <c r="J12" s="84">
        <f t="shared" si="0"/>
        <v>-7.3761333826888029E-2</v>
      </c>
      <c r="K12" s="84">
        <f>I12/'סכום נכסי הקרן'!$C$42</f>
        <v>9.8579421646842698E-6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6" t="s">
        <v>704</v>
      </c>
      <c r="C13" s="73" t="s">
        <v>705</v>
      </c>
      <c r="D13" s="73" t="s">
        <v>707</v>
      </c>
      <c r="E13" s="73"/>
      <c r="F13" s="87">
        <v>0</v>
      </c>
      <c r="G13" s="86" t="s">
        <v>163</v>
      </c>
      <c r="H13" s="84">
        <v>0</v>
      </c>
      <c r="I13" s="83">
        <v>-101.34164607400001</v>
      </c>
      <c r="J13" s="84">
        <f t="shared" si="0"/>
        <v>0.46793663245853578</v>
      </c>
      <c r="K13" s="84">
        <f>I13/'סכום נכסי הקרן'!$C$42</f>
        <v>-6.2538080864148375E-5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6" t="s">
        <v>1434</v>
      </c>
      <c r="C14" s="73" t="s">
        <v>1435</v>
      </c>
      <c r="D14" s="73" t="s">
        <v>707</v>
      </c>
      <c r="E14" s="90"/>
      <c r="F14" s="87">
        <v>0</v>
      </c>
      <c r="G14" s="86" t="s">
        <v>163</v>
      </c>
      <c r="H14" s="84">
        <v>0</v>
      </c>
      <c r="I14" s="83">
        <v>-131.20424478499999</v>
      </c>
      <c r="J14" s="84">
        <f t="shared" si="0"/>
        <v>0.6058247013683522</v>
      </c>
      <c r="K14" s="84">
        <f>I14/'סכום נכסי הקרן'!$C$42</f>
        <v>-8.0966335045439631E-5</v>
      </c>
    </row>
    <row r="15" spans="2:60">
      <c r="B15" s="76"/>
      <c r="C15" s="73"/>
      <c r="D15" s="86"/>
      <c r="E15" s="86"/>
      <c r="F15" s="73"/>
      <c r="G15" s="86"/>
      <c r="H15" s="73"/>
      <c r="I15" s="73"/>
      <c r="J15" s="73"/>
      <c r="K15" s="73"/>
      <c r="L15" s="86"/>
      <c r="M15" s="87"/>
      <c r="N15" s="73"/>
      <c r="O15" s="83"/>
      <c r="P15" s="85"/>
      <c r="Q15" s="73"/>
      <c r="R15" s="83"/>
      <c r="S15" s="73"/>
      <c r="T15" s="84"/>
      <c r="U15" s="84"/>
      <c r="V15" s="1"/>
      <c r="W15" s="1"/>
      <c r="X15" s="1"/>
      <c r="Y15" s="1"/>
      <c r="Z15" s="1"/>
    </row>
    <row r="16" spans="2:60">
      <c r="B16" s="76"/>
      <c r="C16" s="73"/>
      <c r="D16" s="86"/>
      <c r="E16" s="86"/>
      <c r="F16" s="73"/>
      <c r="G16" s="86"/>
      <c r="H16" s="86"/>
      <c r="I16" s="83"/>
      <c r="J16" s="85"/>
      <c r="K16" s="73"/>
      <c r="L16" s="83"/>
      <c r="M16" s="73"/>
      <c r="N16" s="84"/>
      <c r="O16" s="8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11">
      <c r="B17" s="107"/>
      <c r="C17" s="90"/>
      <c r="D17" s="90"/>
      <c r="E17" s="90"/>
      <c r="F17" s="90"/>
      <c r="G17" s="90"/>
      <c r="H17" s="90"/>
      <c r="I17" s="90"/>
      <c r="J17" s="90"/>
      <c r="K17" s="90"/>
    </row>
    <row r="18" spans="2:11"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2:11"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2:11"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2:11"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2:11"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2:11"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2:11"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2:11"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2:1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2:11"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2:11"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2:11"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2:1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2:11"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2:11"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2:1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2:11"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2:11"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2:11"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2:11"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2:11"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2:11"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2:11"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2:11"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2:11"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2:11"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2:1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2:11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2:11"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2:11"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2:11"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2:11"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2:11"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2:11"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2:11"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2:11"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2:11"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2:11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2:1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2:11"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2:11"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2:11"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2:11"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2:11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2:11"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2:1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2:11"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2:11"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2:11"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2:11"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2:11"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2:11"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2:11"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2:11"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2:11"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5">
    <cfRule type="cellIs" dxfId="3" priority="4" operator="equal">
      <formula>"NR3"</formula>
    </cfRule>
  </conditionalFormatting>
  <conditionalFormatting sqref="B15">
    <cfRule type="containsText" dxfId="2" priority="3" operator="containsText" text="הפרשה ">
      <formula>NOT(ISERROR(SEARCH("הפרשה ",B15)))</formula>
    </cfRule>
  </conditionalFormatting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8">
    <dataValidation allowBlank="1" showInputMessage="1" showErrorMessage="1" sqref="A17:C1048576 AH28:XFD29 D30:XFD1048576 D28:AF29 B1:B12 C5:C12 D17:XFD27 A1:A14 D1:I12 E13:H14 J1:XFD14"/>
    <dataValidation type="list" allowBlank="1" showInputMessage="1" showErrorMessage="1" sqref="G15">
      <formula1>$BK$7:$BK$29</formula1>
    </dataValidation>
    <dataValidation type="list" allowBlank="1" showInputMessage="1" showErrorMessage="1" sqref="L15">
      <formula1>$BN$7:$BN$20</formula1>
    </dataValidation>
    <dataValidation type="list" allowBlank="1" showInputMessage="1" showErrorMessage="1" sqref="E15">
      <formula1>$BI$7:$BI$24</formula1>
    </dataValidation>
    <dataValidation type="list" allowBlank="1" showInputMessage="1" showErrorMessage="1" sqref="I15">
      <formula1>$BM$7:$BM$10</formula1>
    </dataValidation>
    <dataValidation type="list" allowBlank="1" showInputMessage="1" showErrorMessage="1" sqref="G16">
      <formula1>$BH$6:$BH$29</formula1>
    </dataValidation>
    <dataValidation type="list" allowBlank="1" showInputMessage="1" showErrorMessage="1" sqref="H16">
      <formula1>$BJ$6:$BJ$19</formula1>
    </dataValidation>
    <dataValidation type="list" allowBlank="1" showInputMessage="1" showErrorMessage="1" sqref="E16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15"/>
  <sheetViews>
    <sheetView rightToLeft="1" workbookViewId="0">
      <selection activeCell="N20" sqref="N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6" t="s">
        <v>178</v>
      </c>
      <c r="C1" s="67" t="s" vm="1">
        <v>265</v>
      </c>
    </row>
    <row r="2" spans="2:47">
      <c r="B2" s="46" t="s">
        <v>177</v>
      </c>
      <c r="C2" s="67" t="s">
        <v>266</v>
      </c>
    </row>
    <row r="3" spans="2:47">
      <c r="B3" s="46" t="s">
        <v>179</v>
      </c>
      <c r="C3" s="67" t="s">
        <v>267</v>
      </c>
    </row>
    <row r="4" spans="2:47">
      <c r="B4" s="46" t="s">
        <v>180</v>
      </c>
      <c r="C4" s="67">
        <v>8802</v>
      </c>
    </row>
    <row r="6" spans="2:47" ht="26.25" customHeight="1">
      <c r="B6" s="128" t="s">
        <v>215</v>
      </c>
      <c r="C6" s="129"/>
      <c r="D6" s="130"/>
    </row>
    <row r="7" spans="2:47" s="3" customFormat="1" ht="33">
      <c r="B7" s="47" t="s">
        <v>115</v>
      </c>
      <c r="C7" s="52" t="s">
        <v>107</v>
      </c>
      <c r="D7" s="53" t="s">
        <v>106</v>
      </c>
    </row>
    <row r="8" spans="2:47" s="3" customFormat="1">
      <c r="B8" s="15"/>
      <c r="C8" s="32" t="s">
        <v>243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5" t="s">
        <v>2626</v>
      </c>
      <c r="C10" s="80">
        <f>C11+C36</f>
        <v>144882.08409629448</v>
      </c>
      <c r="D10" s="9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0" t="s">
        <v>26</v>
      </c>
      <c r="C11" s="80">
        <v>27438.333456294476</v>
      </c>
      <c r="D11" s="119"/>
    </row>
    <row r="12" spans="2:47">
      <c r="B12" s="76" t="s">
        <v>2627</v>
      </c>
      <c r="C12" s="83">
        <v>2814.89</v>
      </c>
      <c r="D12" s="96">
        <v>47178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6" t="s">
        <v>2628</v>
      </c>
      <c r="C13" s="83">
        <v>1820.59</v>
      </c>
      <c r="D13" s="96">
        <v>46753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6" t="s">
        <v>2101</v>
      </c>
      <c r="C14" s="83">
        <v>2017.54</v>
      </c>
      <c r="D14" s="96">
        <v>47209</v>
      </c>
    </row>
    <row r="15" spans="2:47">
      <c r="B15" s="76" t="s">
        <v>2678</v>
      </c>
      <c r="C15" s="83">
        <v>3424.90427</v>
      </c>
      <c r="D15" s="96">
        <v>44926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6" t="s">
        <v>2679</v>
      </c>
      <c r="C16" s="83">
        <v>639.62166999999999</v>
      </c>
      <c r="D16" s="96">
        <v>44255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6" t="s">
        <v>2102</v>
      </c>
      <c r="C17" s="83">
        <v>1096.79</v>
      </c>
      <c r="D17" s="96">
        <v>47209</v>
      </c>
    </row>
    <row r="18" spans="2:4">
      <c r="B18" s="76" t="s">
        <v>2629</v>
      </c>
      <c r="C18" s="83">
        <v>74.38</v>
      </c>
      <c r="D18" s="96">
        <v>48214</v>
      </c>
    </row>
    <row r="19" spans="2:4">
      <c r="B19" s="76" t="s">
        <v>2630</v>
      </c>
      <c r="C19" s="83">
        <v>267.36</v>
      </c>
      <c r="D19" s="96">
        <v>46631</v>
      </c>
    </row>
    <row r="20" spans="2:4">
      <c r="B20" s="76" t="s">
        <v>2631</v>
      </c>
      <c r="C20" s="83">
        <v>151.58000000000001</v>
      </c>
      <c r="D20" s="96">
        <v>48214</v>
      </c>
    </row>
    <row r="21" spans="2:4">
      <c r="B21" s="76" t="s">
        <v>2632</v>
      </c>
      <c r="C21" s="83">
        <v>131.91999999999999</v>
      </c>
      <c r="D21" s="96">
        <v>48214</v>
      </c>
    </row>
    <row r="22" spans="2:4">
      <c r="B22" s="76" t="s">
        <v>2633</v>
      </c>
      <c r="C22" s="83">
        <v>273.86</v>
      </c>
      <c r="D22" s="96">
        <v>48214</v>
      </c>
    </row>
    <row r="23" spans="2:4">
      <c r="B23" s="76" t="s">
        <v>2634</v>
      </c>
      <c r="C23" s="83">
        <v>407.96</v>
      </c>
      <c r="D23" s="96">
        <v>48214</v>
      </c>
    </row>
    <row r="24" spans="2:4">
      <c r="B24" s="76" t="s">
        <v>2635</v>
      </c>
      <c r="C24" s="83">
        <v>152.62</v>
      </c>
      <c r="D24" s="96">
        <v>48214</v>
      </c>
    </row>
    <row r="25" spans="2:4">
      <c r="B25" s="76" t="s">
        <v>2114</v>
      </c>
      <c r="C25" s="83">
        <v>616.6</v>
      </c>
      <c r="D25" s="96">
        <v>48214</v>
      </c>
    </row>
    <row r="26" spans="2:4">
      <c r="B26" s="76" t="s">
        <v>2636</v>
      </c>
      <c r="C26" s="83">
        <v>98.59</v>
      </c>
      <c r="D26" s="96">
        <v>48214</v>
      </c>
    </row>
    <row r="27" spans="2:4">
      <c r="B27" s="76" t="s">
        <v>2110</v>
      </c>
      <c r="C27" s="83">
        <v>4369.17</v>
      </c>
      <c r="D27" s="96">
        <v>46661</v>
      </c>
    </row>
    <row r="28" spans="2:4">
      <c r="B28" s="76" t="s">
        <v>2680</v>
      </c>
      <c r="C28" s="83">
        <v>584.68379000000004</v>
      </c>
      <c r="D28" s="96">
        <v>44196</v>
      </c>
    </row>
    <row r="29" spans="2:4">
      <c r="B29" s="76" t="s">
        <v>2681</v>
      </c>
      <c r="C29" s="83">
        <v>4.2301099999999998</v>
      </c>
      <c r="D29" s="96">
        <v>44246</v>
      </c>
    </row>
    <row r="30" spans="2:4">
      <c r="B30" s="76" t="s">
        <v>2682</v>
      </c>
      <c r="C30" s="83">
        <v>4176.3698962944818</v>
      </c>
      <c r="D30" s="96">
        <v>51774</v>
      </c>
    </row>
    <row r="31" spans="2:4">
      <c r="B31" s="76" t="s">
        <v>2683</v>
      </c>
      <c r="C31" s="83">
        <v>577.97423000000003</v>
      </c>
      <c r="D31" s="96">
        <v>46100</v>
      </c>
    </row>
    <row r="32" spans="2:4">
      <c r="B32" s="76" t="s">
        <v>2684</v>
      </c>
      <c r="C32" s="83">
        <v>3297.89797</v>
      </c>
      <c r="D32" s="96">
        <v>44545</v>
      </c>
    </row>
    <row r="33" spans="2:4">
      <c r="B33" s="76" t="s">
        <v>2685</v>
      </c>
      <c r="C33" s="83">
        <v>270.17617999999999</v>
      </c>
      <c r="D33" s="96">
        <v>44196</v>
      </c>
    </row>
    <row r="34" spans="2:4">
      <c r="B34" s="76" t="s">
        <v>2686</v>
      </c>
      <c r="C34" s="83">
        <v>168.62533999999999</v>
      </c>
      <c r="D34" s="96">
        <v>44739</v>
      </c>
    </row>
    <row r="35" spans="2:4">
      <c r="B35" s="76"/>
      <c r="C35" s="83"/>
      <c r="D35" s="96"/>
    </row>
    <row r="36" spans="2:4">
      <c r="B36" s="70" t="s">
        <v>2637</v>
      </c>
      <c r="C36" s="80">
        <v>117443.75064</v>
      </c>
      <c r="D36" s="119"/>
    </row>
    <row r="37" spans="2:4">
      <c r="B37" s="76" t="s">
        <v>2638</v>
      </c>
      <c r="C37" s="83">
        <v>678.58</v>
      </c>
      <c r="D37" s="96">
        <v>45778</v>
      </c>
    </row>
    <row r="38" spans="2:4">
      <c r="B38" s="76" t="s">
        <v>2639</v>
      </c>
      <c r="C38" s="83">
        <v>2094.91</v>
      </c>
      <c r="D38" s="96">
        <v>46296</v>
      </c>
    </row>
    <row r="39" spans="2:4">
      <c r="B39" s="76" t="s">
        <v>2640</v>
      </c>
      <c r="C39" s="83">
        <v>1243.3900000000001</v>
      </c>
      <c r="D39" s="96">
        <v>46296</v>
      </c>
    </row>
    <row r="40" spans="2:4">
      <c r="B40" s="76" t="s">
        <v>2126</v>
      </c>
      <c r="C40" s="83">
        <v>1115.97</v>
      </c>
      <c r="D40" s="96">
        <v>47270</v>
      </c>
    </row>
    <row r="41" spans="2:4">
      <c r="B41" s="76" t="s">
        <v>2641</v>
      </c>
      <c r="C41" s="83">
        <v>532.71</v>
      </c>
      <c r="D41" s="96">
        <v>46600</v>
      </c>
    </row>
    <row r="42" spans="2:4">
      <c r="B42" s="76" t="s">
        <v>2129</v>
      </c>
      <c r="C42" s="83">
        <v>2854.05</v>
      </c>
      <c r="D42" s="96">
        <v>47209</v>
      </c>
    </row>
    <row r="43" spans="2:4">
      <c r="B43" s="76" t="s">
        <v>2642</v>
      </c>
      <c r="C43" s="83">
        <v>8652.75</v>
      </c>
      <c r="D43" s="96">
        <v>46447</v>
      </c>
    </row>
    <row r="44" spans="2:4">
      <c r="B44" s="76" t="s">
        <v>2643</v>
      </c>
      <c r="C44" s="83">
        <v>268.19</v>
      </c>
      <c r="D44" s="96">
        <v>45352</v>
      </c>
    </row>
    <row r="45" spans="2:4">
      <c r="B45" s="76" t="s">
        <v>2130</v>
      </c>
      <c r="C45" s="83">
        <v>2374.09</v>
      </c>
      <c r="D45" s="96">
        <v>47119</v>
      </c>
    </row>
    <row r="46" spans="2:4">
      <c r="B46" s="76" t="s">
        <v>2644</v>
      </c>
      <c r="C46" s="83">
        <v>90.59</v>
      </c>
      <c r="D46" s="96">
        <v>47119</v>
      </c>
    </row>
    <row r="47" spans="2:4">
      <c r="B47" s="76" t="s">
        <v>2116</v>
      </c>
      <c r="C47" s="83">
        <v>1180.1400000000001</v>
      </c>
      <c r="D47" s="96">
        <v>47119</v>
      </c>
    </row>
    <row r="48" spans="2:4">
      <c r="B48" s="76" t="s">
        <v>2687</v>
      </c>
      <c r="C48" s="83">
        <v>316.86273</v>
      </c>
      <c r="D48" s="96">
        <v>44332</v>
      </c>
    </row>
    <row r="49" spans="2:4">
      <c r="B49" s="76" t="s">
        <v>2134</v>
      </c>
      <c r="C49" s="83">
        <v>2539.46</v>
      </c>
      <c r="D49" s="96">
        <v>47119</v>
      </c>
    </row>
    <row r="50" spans="2:4">
      <c r="B50" s="76" t="s">
        <v>2645</v>
      </c>
      <c r="C50" s="83">
        <v>104.24</v>
      </c>
      <c r="D50" s="96">
        <v>47119</v>
      </c>
    </row>
    <row r="51" spans="2:4">
      <c r="B51" s="76" t="s">
        <v>2646</v>
      </c>
      <c r="C51" s="83">
        <v>1234.22</v>
      </c>
      <c r="D51" s="96">
        <v>46722</v>
      </c>
    </row>
    <row r="52" spans="2:4">
      <c r="B52" s="76" t="s">
        <v>2647</v>
      </c>
      <c r="C52" s="83">
        <v>4126.4799999999996</v>
      </c>
      <c r="D52" s="96">
        <v>47696</v>
      </c>
    </row>
    <row r="53" spans="2:4">
      <c r="B53" s="76" t="s">
        <v>2648</v>
      </c>
      <c r="C53" s="83">
        <v>5158.1000000000004</v>
      </c>
      <c r="D53" s="96">
        <v>47696</v>
      </c>
    </row>
    <row r="54" spans="2:4">
      <c r="B54" s="76" t="s">
        <v>2137</v>
      </c>
      <c r="C54" s="83">
        <v>576.78</v>
      </c>
      <c r="D54" s="96">
        <v>45536</v>
      </c>
    </row>
    <row r="55" spans="2:4">
      <c r="B55" s="76" t="s">
        <v>2139</v>
      </c>
      <c r="C55" s="83">
        <v>1861.96</v>
      </c>
      <c r="D55" s="96">
        <v>50041</v>
      </c>
    </row>
    <row r="56" spans="2:4">
      <c r="B56" s="76" t="s">
        <v>2140</v>
      </c>
      <c r="C56" s="83">
        <v>435.01</v>
      </c>
      <c r="D56" s="96">
        <v>46966</v>
      </c>
    </row>
    <row r="57" spans="2:4">
      <c r="B57" s="76" t="s">
        <v>2649</v>
      </c>
      <c r="C57" s="83">
        <v>250.07</v>
      </c>
      <c r="D57" s="96">
        <v>45992</v>
      </c>
    </row>
    <row r="58" spans="2:4">
      <c r="B58" s="76" t="s">
        <v>2650</v>
      </c>
      <c r="C58" s="83">
        <v>5768.5</v>
      </c>
      <c r="D58" s="96">
        <v>47849</v>
      </c>
    </row>
    <row r="59" spans="2:4">
      <c r="B59" s="76" t="s">
        <v>2651</v>
      </c>
      <c r="C59" s="83">
        <v>8.44</v>
      </c>
      <c r="D59" s="96">
        <v>46296</v>
      </c>
    </row>
    <row r="60" spans="2:4">
      <c r="B60" s="76" t="s">
        <v>2652</v>
      </c>
      <c r="C60" s="83">
        <v>1.81</v>
      </c>
      <c r="D60" s="96">
        <v>46296</v>
      </c>
    </row>
    <row r="61" spans="2:4">
      <c r="B61" s="76" t="s">
        <v>2688</v>
      </c>
      <c r="C61" s="83">
        <v>2417.42434</v>
      </c>
      <c r="D61" s="96">
        <v>45615</v>
      </c>
    </row>
    <row r="62" spans="2:4">
      <c r="B62" s="76" t="s">
        <v>2653</v>
      </c>
      <c r="C62" s="83">
        <v>5924.9</v>
      </c>
      <c r="D62" s="96">
        <v>47392</v>
      </c>
    </row>
    <row r="63" spans="2:4">
      <c r="B63" s="76" t="s">
        <v>2146</v>
      </c>
      <c r="C63" s="83">
        <v>26.08</v>
      </c>
      <c r="D63" s="96">
        <v>46174</v>
      </c>
    </row>
    <row r="64" spans="2:4">
      <c r="B64" s="76" t="s">
        <v>2689</v>
      </c>
      <c r="C64" s="83">
        <v>1575.2495900000001</v>
      </c>
      <c r="D64" s="96">
        <v>46626</v>
      </c>
    </row>
    <row r="65" spans="2:4">
      <c r="B65" s="76" t="s">
        <v>2654</v>
      </c>
      <c r="C65" s="83">
        <v>82.91</v>
      </c>
      <c r="D65" s="96">
        <v>46174</v>
      </c>
    </row>
    <row r="66" spans="2:4">
      <c r="B66" s="76" t="s">
        <v>2148</v>
      </c>
      <c r="C66" s="83">
        <v>131.47</v>
      </c>
      <c r="D66" s="96">
        <v>46174</v>
      </c>
    </row>
    <row r="67" spans="2:4">
      <c r="B67" s="76" t="s">
        <v>2112</v>
      </c>
      <c r="C67" s="83">
        <v>214.54</v>
      </c>
      <c r="D67" s="96">
        <v>47239</v>
      </c>
    </row>
    <row r="68" spans="2:4">
      <c r="B68" s="76" t="s">
        <v>2655</v>
      </c>
      <c r="C68" s="83">
        <v>340.5</v>
      </c>
      <c r="D68" s="96">
        <v>45474</v>
      </c>
    </row>
    <row r="69" spans="2:4">
      <c r="B69" s="76" t="s">
        <v>2656</v>
      </c>
      <c r="C69" s="83">
        <v>7121.35</v>
      </c>
      <c r="D69" s="96">
        <v>46388</v>
      </c>
    </row>
    <row r="70" spans="2:4">
      <c r="B70" s="76" t="s">
        <v>2657</v>
      </c>
      <c r="C70" s="83">
        <v>1458.07</v>
      </c>
      <c r="D70" s="96">
        <v>45748</v>
      </c>
    </row>
    <row r="71" spans="2:4">
      <c r="B71" s="76" t="s">
        <v>2151</v>
      </c>
      <c r="C71" s="83">
        <v>51.11</v>
      </c>
      <c r="D71" s="96">
        <v>46722</v>
      </c>
    </row>
    <row r="72" spans="2:4">
      <c r="B72" s="76" t="s">
        <v>2690</v>
      </c>
      <c r="C72" s="83">
        <v>1233.6312</v>
      </c>
      <c r="D72" s="96">
        <v>44819</v>
      </c>
    </row>
    <row r="73" spans="2:4">
      <c r="B73" s="76" t="s">
        <v>2658</v>
      </c>
      <c r="C73" s="83">
        <v>1080.73</v>
      </c>
      <c r="D73" s="96">
        <v>47178</v>
      </c>
    </row>
    <row r="74" spans="2:4">
      <c r="B74" s="76" t="s">
        <v>2153</v>
      </c>
      <c r="C74" s="83">
        <v>8.9700000000000006</v>
      </c>
      <c r="D74" s="96">
        <v>46174</v>
      </c>
    </row>
    <row r="75" spans="2:4">
      <c r="B75" s="76" t="s">
        <v>2154</v>
      </c>
      <c r="C75" s="83">
        <v>2744.04</v>
      </c>
      <c r="D75" s="96">
        <v>47423</v>
      </c>
    </row>
    <row r="76" spans="2:4">
      <c r="B76" s="76" t="s">
        <v>2155</v>
      </c>
      <c r="C76" s="83">
        <v>101.74</v>
      </c>
      <c r="D76" s="96">
        <v>47362</v>
      </c>
    </row>
    <row r="77" spans="2:4">
      <c r="B77" s="76" t="s">
        <v>2659</v>
      </c>
      <c r="C77" s="83">
        <v>155.75</v>
      </c>
      <c r="D77" s="96">
        <v>45047</v>
      </c>
    </row>
    <row r="78" spans="2:4">
      <c r="B78" s="76" t="s">
        <v>2660</v>
      </c>
      <c r="C78" s="83">
        <v>214.43</v>
      </c>
      <c r="D78" s="96">
        <v>45689</v>
      </c>
    </row>
    <row r="79" spans="2:4">
      <c r="B79" s="76" t="s">
        <v>2661</v>
      </c>
      <c r="C79" s="83">
        <v>2794.59</v>
      </c>
      <c r="D79" s="96">
        <v>46569</v>
      </c>
    </row>
    <row r="80" spans="2:4">
      <c r="B80" s="76" t="s">
        <v>2157</v>
      </c>
      <c r="C80" s="83">
        <v>882.4</v>
      </c>
      <c r="D80" s="96">
        <v>47239</v>
      </c>
    </row>
    <row r="81" spans="2:4">
      <c r="B81" s="76" t="s">
        <v>2662</v>
      </c>
      <c r="C81" s="83">
        <v>118.51</v>
      </c>
      <c r="D81" s="96">
        <v>46722</v>
      </c>
    </row>
    <row r="82" spans="2:4">
      <c r="B82" s="76" t="s">
        <v>2663</v>
      </c>
      <c r="C82" s="83">
        <v>1256.28</v>
      </c>
      <c r="D82" s="96">
        <v>46569</v>
      </c>
    </row>
    <row r="83" spans="2:4">
      <c r="B83" s="76" t="s">
        <v>2664</v>
      </c>
      <c r="C83" s="83">
        <v>1242.42</v>
      </c>
      <c r="D83" s="96">
        <v>46508</v>
      </c>
    </row>
    <row r="84" spans="2:4">
      <c r="B84" s="76" t="s">
        <v>2691</v>
      </c>
      <c r="C84" s="83">
        <v>1160.9343799999999</v>
      </c>
      <c r="D84" s="96">
        <v>44821</v>
      </c>
    </row>
    <row r="85" spans="2:4">
      <c r="B85" s="76" t="s">
        <v>2163</v>
      </c>
      <c r="C85" s="83">
        <v>1714.56</v>
      </c>
      <c r="D85" s="96">
        <v>46844</v>
      </c>
    </row>
    <row r="86" spans="2:4">
      <c r="B86" s="76" t="s">
        <v>2166</v>
      </c>
      <c r="C86" s="83">
        <v>1326.62</v>
      </c>
      <c r="D86" s="96">
        <v>45839</v>
      </c>
    </row>
    <row r="87" spans="2:4">
      <c r="B87" s="76" t="s">
        <v>2692</v>
      </c>
      <c r="C87" s="83">
        <v>156.74254000000002</v>
      </c>
      <c r="D87" s="96">
        <v>46059</v>
      </c>
    </row>
    <row r="88" spans="2:4">
      <c r="B88" s="76" t="s">
        <v>2693</v>
      </c>
      <c r="C88" s="83">
        <v>234.76579999999998</v>
      </c>
      <c r="D88" s="96">
        <v>44256</v>
      </c>
    </row>
    <row r="89" spans="2:4">
      <c r="B89" s="76" t="s">
        <v>2168</v>
      </c>
      <c r="C89" s="83">
        <v>604.30999999999995</v>
      </c>
      <c r="D89" s="96">
        <v>47969</v>
      </c>
    </row>
    <row r="90" spans="2:4">
      <c r="B90" s="76" t="s">
        <v>2169</v>
      </c>
      <c r="C90" s="83">
        <v>51.47</v>
      </c>
      <c r="D90" s="96">
        <v>47209</v>
      </c>
    </row>
    <row r="91" spans="2:4">
      <c r="B91" s="76" t="s">
        <v>2665</v>
      </c>
      <c r="C91" s="83">
        <v>1286.24</v>
      </c>
      <c r="D91" s="96">
        <v>44044</v>
      </c>
    </row>
    <row r="92" spans="2:4">
      <c r="B92" s="76" t="s">
        <v>2666</v>
      </c>
      <c r="C92" s="83">
        <v>2195.0500000000002</v>
      </c>
      <c r="D92" s="96">
        <v>46784</v>
      </c>
    </row>
    <row r="93" spans="2:4">
      <c r="B93" s="76" t="s">
        <v>2171</v>
      </c>
      <c r="C93" s="83">
        <v>3741.08</v>
      </c>
      <c r="D93" s="96">
        <v>47392</v>
      </c>
    </row>
    <row r="94" spans="2:4">
      <c r="B94" s="76" t="s">
        <v>2667</v>
      </c>
      <c r="C94" s="83">
        <v>270.38</v>
      </c>
      <c r="D94" s="96">
        <v>48183</v>
      </c>
    </row>
    <row r="95" spans="2:4">
      <c r="B95" s="76" t="s">
        <v>2120</v>
      </c>
      <c r="C95" s="83">
        <v>16.850000000000001</v>
      </c>
      <c r="D95" s="96">
        <v>45931</v>
      </c>
    </row>
    <row r="96" spans="2:4">
      <c r="B96" s="76" t="s">
        <v>2668</v>
      </c>
      <c r="C96" s="83">
        <v>3014.31</v>
      </c>
      <c r="D96" s="96">
        <v>46539</v>
      </c>
    </row>
    <row r="97" spans="2:4">
      <c r="B97" s="76" t="s">
        <v>2694</v>
      </c>
      <c r="C97" s="83">
        <v>355.77553</v>
      </c>
      <c r="D97" s="96">
        <v>44611</v>
      </c>
    </row>
    <row r="98" spans="2:4">
      <c r="B98" s="76" t="s">
        <v>2695</v>
      </c>
      <c r="C98" s="83">
        <v>152.47951</v>
      </c>
      <c r="D98" s="96">
        <v>45648</v>
      </c>
    </row>
    <row r="99" spans="2:4">
      <c r="B99" s="76" t="s">
        <v>2669</v>
      </c>
      <c r="C99" s="83">
        <v>3592.49</v>
      </c>
      <c r="D99" s="96">
        <v>48427</v>
      </c>
    </row>
    <row r="100" spans="2:4">
      <c r="B100" s="76" t="s">
        <v>2670</v>
      </c>
      <c r="C100" s="83">
        <v>3190.65</v>
      </c>
      <c r="D100" s="96">
        <v>48427</v>
      </c>
    </row>
    <row r="101" spans="2:4">
      <c r="B101" s="76" t="s">
        <v>2176</v>
      </c>
      <c r="C101" s="83">
        <v>88.95</v>
      </c>
      <c r="D101" s="96">
        <v>46813</v>
      </c>
    </row>
    <row r="102" spans="2:4">
      <c r="B102" s="76" t="s">
        <v>2671</v>
      </c>
      <c r="C102" s="83">
        <v>610.59</v>
      </c>
      <c r="D102" s="96">
        <v>48700</v>
      </c>
    </row>
    <row r="103" spans="2:4">
      <c r="B103" s="76" t="s">
        <v>2672</v>
      </c>
      <c r="C103" s="83">
        <v>504.12</v>
      </c>
      <c r="D103" s="96">
        <v>45839</v>
      </c>
    </row>
    <row r="104" spans="2:4">
      <c r="B104" s="76" t="s">
        <v>2696</v>
      </c>
      <c r="C104" s="83">
        <v>865.63307999999995</v>
      </c>
      <c r="D104" s="96">
        <v>45602</v>
      </c>
    </row>
    <row r="105" spans="2:4">
      <c r="B105" s="76" t="s">
        <v>2178</v>
      </c>
      <c r="C105" s="83">
        <v>787.66</v>
      </c>
      <c r="D105" s="96">
        <v>47088</v>
      </c>
    </row>
    <row r="106" spans="2:4">
      <c r="B106" s="76" t="s">
        <v>2179</v>
      </c>
      <c r="C106" s="83">
        <v>46.77</v>
      </c>
      <c r="D106" s="96">
        <v>46722</v>
      </c>
    </row>
    <row r="107" spans="2:4">
      <c r="B107" s="76" t="s">
        <v>2673</v>
      </c>
      <c r="C107" s="83">
        <v>809.86</v>
      </c>
      <c r="D107" s="96">
        <v>46631</v>
      </c>
    </row>
    <row r="108" spans="2:4">
      <c r="B108" s="76" t="s">
        <v>2674</v>
      </c>
      <c r="C108" s="83">
        <v>2850.51</v>
      </c>
      <c r="D108" s="96">
        <v>47574</v>
      </c>
    </row>
    <row r="109" spans="2:4">
      <c r="B109" s="76" t="s">
        <v>2697</v>
      </c>
      <c r="C109" s="83">
        <v>2334.56315</v>
      </c>
      <c r="D109" s="96">
        <v>46325</v>
      </c>
    </row>
    <row r="110" spans="2:4">
      <c r="B110" s="76" t="s">
        <v>2675</v>
      </c>
      <c r="C110" s="83">
        <v>930.9</v>
      </c>
      <c r="D110" s="96">
        <v>48061</v>
      </c>
    </row>
    <row r="111" spans="2:4">
      <c r="B111" s="76" t="s">
        <v>2698</v>
      </c>
      <c r="C111" s="83">
        <v>4361.3387899999998</v>
      </c>
      <c r="D111" s="96">
        <v>44104</v>
      </c>
    </row>
    <row r="112" spans="2:4">
      <c r="B112" s="76" t="s">
        <v>2181</v>
      </c>
      <c r="C112" s="83">
        <v>1972.24</v>
      </c>
      <c r="D112" s="96">
        <v>48000</v>
      </c>
    </row>
    <row r="113" spans="2:4">
      <c r="B113" s="76" t="s">
        <v>2676</v>
      </c>
      <c r="C113" s="83">
        <v>94.97</v>
      </c>
      <c r="D113" s="96">
        <v>46478</v>
      </c>
    </row>
    <row r="114" spans="2:4">
      <c r="B114" s="76" t="s">
        <v>2677</v>
      </c>
      <c r="C114" s="83">
        <v>3476.54</v>
      </c>
      <c r="D114" s="96">
        <v>46631</v>
      </c>
    </row>
    <row r="115" spans="2:4">
      <c r="B115" s="76"/>
      <c r="C115" s="83"/>
      <c r="D115" s="9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6" t="s">
        <v>178</v>
      </c>
      <c r="C1" s="67" t="s" vm="1">
        <v>265</v>
      </c>
    </row>
    <row r="2" spans="2:18">
      <c r="B2" s="46" t="s">
        <v>177</v>
      </c>
      <c r="C2" s="67" t="s">
        <v>266</v>
      </c>
    </row>
    <row r="3" spans="2:18">
      <c r="B3" s="46" t="s">
        <v>179</v>
      </c>
      <c r="C3" s="67" t="s">
        <v>267</v>
      </c>
    </row>
    <row r="4" spans="2:18">
      <c r="B4" s="46" t="s">
        <v>180</v>
      </c>
      <c r="C4" s="67">
        <v>8802</v>
      </c>
    </row>
    <row r="6" spans="2:18" ht="26.25" customHeight="1">
      <c r="B6" s="128" t="s">
        <v>218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245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3">
        <v>0</v>
      </c>
      <c r="N10" s="90"/>
      <c r="O10" s="90"/>
      <c r="P10" s="90"/>
      <c r="Q10" s="5"/>
    </row>
    <row r="11" spans="2:18" ht="20.25" customHeight="1">
      <c r="B11" s="88" t="s">
        <v>256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8" t="s">
        <v>111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8" t="s">
        <v>246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6" t="s">
        <v>178</v>
      </c>
      <c r="C1" s="67" t="s" vm="1">
        <v>265</v>
      </c>
    </row>
    <row r="2" spans="2:18">
      <c r="B2" s="46" t="s">
        <v>177</v>
      </c>
      <c r="C2" s="67" t="s">
        <v>266</v>
      </c>
    </row>
    <row r="3" spans="2:18">
      <c r="B3" s="46" t="s">
        <v>179</v>
      </c>
      <c r="C3" s="67" t="s">
        <v>267</v>
      </c>
    </row>
    <row r="4" spans="2:18">
      <c r="B4" s="46" t="s">
        <v>180</v>
      </c>
      <c r="C4" s="67">
        <v>8802</v>
      </c>
    </row>
    <row r="6" spans="2:18" ht="26.25" customHeight="1">
      <c r="B6" s="128" t="s">
        <v>219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3">
        <v>0</v>
      </c>
      <c r="N10" s="90"/>
      <c r="O10" s="90"/>
      <c r="P10" s="90"/>
      <c r="Q10" s="5"/>
    </row>
    <row r="11" spans="2:18" ht="20.25" customHeight="1">
      <c r="B11" s="88" t="s">
        <v>256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8" t="s">
        <v>111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8" t="s">
        <v>246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1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1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1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1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2:1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6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6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6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6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2:16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2:16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2:16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2:16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2:16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16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16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16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16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16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0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6" t="s">
        <v>178</v>
      </c>
      <c r="C1" s="67" t="s" vm="1">
        <v>265</v>
      </c>
    </row>
    <row r="2" spans="2:53">
      <c r="B2" s="46" t="s">
        <v>177</v>
      </c>
      <c r="C2" s="67" t="s">
        <v>266</v>
      </c>
    </row>
    <row r="3" spans="2:53">
      <c r="B3" s="46" t="s">
        <v>179</v>
      </c>
      <c r="C3" s="67" t="s">
        <v>267</v>
      </c>
    </row>
    <row r="4" spans="2:53">
      <c r="B4" s="46" t="s">
        <v>180</v>
      </c>
      <c r="C4" s="67">
        <v>8802</v>
      </c>
    </row>
    <row r="6" spans="2:53" ht="21.75" customHeight="1">
      <c r="B6" s="131" t="s">
        <v>208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53" ht="27.75" customHeight="1">
      <c r="B7" s="134" t="s">
        <v>88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AU7" s="3"/>
      <c r="AV7" s="3"/>
    </row>
    <row r="8" spans="2:53" s="3" customFormat="1" ht="66" customHeight="1">
      <c r="B8" s="22" t="s">
        <v>114</v>
      </c>
      <c r="C8" s="30" t="s">
        <v>45</v>
      </c>
      <c r="D8" s="30" t="s">
        <v>118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255</v>
      </c>
      <c r="O8" s="30" t="s">
        <v>62</v>
      </c>
      <c r="P8" s="30" t="s">
        <v>242</v>
      </c>
      <c r="Q8" s="30" t="s">
        <v>181</v>
      </c>
      <c r="R8" s="59" t="s">
        <v>183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16" t="s">
        <v>243</v>
      </c>
      <c r="O9" s="32" t="s">
        <v>248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8" t="s">
        <v>27</v>
      </c>
      <c r="C11" s="69"/>
      <c r="D11" s="69"/>
      <c r="E11" s="69"/>
      <c r="F11" s="69"/>
      <c r="G11" s="69"/>
      <c r="H11" s="77">
        <v>8.1450520170676306</v>
      </c>
      <c r="I11" s="69"/>
      <c r="J11" s="69"/>
      <c r="K11" s="78">
        <v>2.5684148627953002E-3</v>
      </c>
      <c r="L11" s="77"/>
      <c r="M11" s="79"/>
      <c r="N11" s="69"/>
      <c r="O11" s="77">
        <v>96063.632822357002</v>
      </c>
      <c r="P11" s="69"/>
      <c r="Q11" s="78">
        <f>O11/$O$11</f>
        <v>1</v>
      </c>
      <c r="R11" s="78">
        <f>O11/'סכום נכסי הקרן'!$C$42</f>
        <v>5.9281011018526619E-2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0" t="s">
        <v>233</v>
      </c>
      <c r="C12" s="71"/>
      <c r="D12" s="71"/>
      <c r="E12" s="71"/>
      <c r="F12" s="71"/>
      <c r="G12" s="71"/>
      <c r="H12" s="80">
        <v>7.53430473608804</v>
      </c>
      <c r="I12" s="71"/>
      <c r="J12" s="71"/>
      <c r="K12" s="81">
        <v>1.3055226282208635E-3</v>
      </c>
      <c r="L12" s="80"/>
      <c r="M12" s="82"/>
      <c r="N12" s="71"/>
      <c r="O12" s="80">
        <v>91986.976485464984</v>
      </c>
      <c r="P12" s="71"/>
      <c r="Q12" s="81">
        <f t="shared" ref="Q12:Q25" si="0">O12/$O$11</f>
        <v>0.95756295887299347</v>
      </c>
      <c r="R12" s="81">
        <f>O12/'סכום נכסי הקרן'!$C$42</f>
        <v>5.676530031588288E-2</v>
      </c>
      <c r="AW12" s="4"/>
    </row>
    <row r="13" spans="2:53">
      <c r="B13" s="72" t="s">
        <v>25</v>
      </c>
      <c r="C13" s="73"/>
      <c r="D13" s="73"/>
      <c r="E13" s="73"/>
      <c r="F13" s="73"/>
      <c r="G13" s="73"/>
      <c r="H13" s="83">
        <v>6.7313754465244378</v>
      </c>
      <c r="I13" s="73"/>
      <c r="J13" s="73"/>
      <c r="K13" s="84">
        <v>-3.7454726483710488E-3</v>
      </c>
      <c r="L13" s="83"/>
      <c r="M13" s="85"/>
      <c r="N13" s="73"/>
      <c r="O13" s="83">
        <v>46170.155774596009</v>
      </c>
      <c r="P13" s="73"/>
      <c r="Q13" s="84">
        <f t="shared" si="0"/>
        <v>0.48062054721556163</v>
      </c>
      <c r="R13" s="84">
        <f>O13/'סכום נכסי הקרן'!$C$42</f>
        <v>2.8491671955216003E-2</v>
      </c>
    </row>
    <row r="14" spans="2:53">
      <c r="B14" s="74" t="s">
        <v>24</v>
      </c>
      <c r="C14" s="71"/>
      <c r="D14" s="71"/>
      <c r="E14" s="71"/>
      <c r="F14" s="71"/>
      <c r="G14" s="71"/>
      <c r="H14" s="80">
        <v>6.7313754465244378</v>
      </c>
      <c r="I14" s="71"/>
      <c r="J14" s="71"/>
      <c r="K14" s="81">
        <v>-3.7454726483710488E-3</v>
      </c>
      <c r="L14" s="80"/>
      <c r="M14" s="82"/>
      <c r="N14" s="71"/>
      <c r="O14" s="80">
        <v>46170.155774596009</v>
      </c>
      <c r="P14" s="71"/>
      <c r="Q14" s="81">
        <f t="shared" si="0"/>
        <v>0.48062054721556163</v>
      </c>
      <c r="R14" s="81">
        <f>O14/'סכום נכסי הקרן'!$C$42</f>
        <v>2.8491671955216003E-2</v>
      </c>
    </row>
    <row r="15" spans="2:53">
      <c r="B15" s="75" t="s">
        <v>268</v>
      </c>
      <c r="C15" s="73" t="s">
        <v>269</v>
      </c>
      <c r="D15" s="86" t="s">
        <v>119</v>
      </c>
      <c r="E15" s="73" t="s">
        <v>270</v>
      </c>
      <c r="F15" s="73"/>
      <c r="G15" s="73"/>
      <c r="H15" s="83">
        <v>1.0399999999998402</v>
      </c>
      <c r="I15" s="86" t="s">
        <v>163</v>
      </c>
      <c r="J15" s="87">
        <v>0.04</v>
      </c>
      <c r="K15" s="84">
        <v>-8.0000000000043513E-4</v>
      </c>
      <c r="L15" s="83">
        <v>3912275.2627280001</v>
      </c>
      <c r="M15" s="85">
        <v>140.97</v>
      </c>
      <c r="N15" s="73"/>
      <c r="O15" s="83">
        <v>5515.1344429970004</v>
      </c>
      <c r="P15" s="84">
        <v>2.5162875141992693E-4</v>
      </c>
      <c r="Q15" s="84">
        <f t="shared" si="0"/>
        <v>5.7411262524244833E-2</v>
      </c>
      <c r="R15" s="84">
        <f>O15/'סכום נכסי הקרן'!$C$42</f>
        <v>3.4033976862872825E-3</v>
      </c>
    </row>
    <row r="16" spans="2:53" ht="20.25">
      <c r="B16" s="75" t="s">
        <v>271</v>
      </c>
      <c r="C16" s="73" t="s">
        <v>272</v>
      </c>
      <c r="D16" s="86" t="s">
        <v>119</v>
      </c>
      <c r="E16" s="73" t="s">
        <v>270</v>
      </c>
      <c r="F16" s="73"/>
      <c r="G16" s="73"/>
      <c r="H16" s="83">
        <v>3.7599999999997391</v>
      </c>
      <c r="I16" s="86" t="s">
        <v>163</v>
      </c>
      <c r="J16" s="87">
        <v>0.04</v>
      </c>
      <c r="K16" s="84">
        <v>-4.9999999999990937E-3</v>
      </c>
      <c r="L16" s="83">
        <v>3657241.7661390002</v>
      </c>
      <c r="M16" s="85">
        <v>150.97999999999999</v>
      </c>
      <c r="N16" s="73"/>
      <c r="O16" s="83">
        <v>5521.7036840689998</v>
      </c>
      <c r="P16" s="84">
        <v>3.147938659226018E-4</v>
      </c>
      <c r="Q16" s="84">
        <f t="shared" si="0"/>
        <v>5.7479646790787695E-2</v>
      </c>
      <c r="R16" s="84">
        <f>O16/'סכום נכסי הקרן'!$C$42</f>
        <v>3.4074515747457034E-3</v>
      </c>
      <c r="AU16" s="4"/>
    </row>
    <row r="17" spans="2:48" ht="20.25">
      <c r="B17" s="75" t="s">
        <v>273</v>
      </c>
      <c r="C17" s="73" t="s">
        <v>274</v>
      </c>
      <c r="D17" s="86" t="s">
        <v>119</v>
      </c>
      <c r="E17" s="73" t="s">
        <v>270</v>
      </c>
      <c r="F17" s="73"/>
      <c r="G17" s="73"/>
      <c r="H17" s="83">
        <v>6.7699999999993281</v>
      </c>
      <c r="I17" s="86" t="s">
        <v>163</v>
      </c>
      <c r="J17" s="87">
        <v>7.4999999999999997E-3</v>
      </c>
      <c r="K17" s="84">
        <v>-6.6999999999987877E-3</v>
      </c>
      <c r="L17" s="83">
        <v>4077711.4859549999</v>
      </c>
      <c r="M17" s="85">
        <v>111.25</v>
      </c>
      <c r="N17" s="73"/>
      <c r="O17" s="83">
        <v>4536.4538493649998</v>
      </c>
      <c r="P17" s="84">
        <v>2.5527421980677076E-4</v>
      </c>
      <c r="Q17" s="84">
        <f t="shared" si="0"/>
        <v>4.7223425932203821E-2</v>
      </c>
      <c r="R17" s="84">
        <f>O17/'סכום נכסי הקרן'!$C$42</f>
        <v>2.7994524330195504E-3</v>
      </c>
      <c r="AV17" s="4"/>
    </row>
    <row r="18" spans="2:48">
      <c r="B18" s="75" t="s">
        <v>275</v>
      </c>
      <c r="C18" s="73" t="s">
        <v>276</v>
      </c>
      <c r="D18" s="86" t="s">
        <v>119</v>
      </c>
      <c r="E18" s="73" t="s">
        <v>270</v>
      </c>
      <c r="F18" s="73"/>
      <c r="G18" s="73"/>
      <c r="H18" s="83">
        <v>13.070000000001427</v>
      </c>
      <c r="I18" s="86" t="s">
        <v>163</v>
      </c>
      <c r="J18" s="87">
        <v>0.04</v>
      </c>
      <c r="K18" s="84">
        <v>-3.700000000002378E-3</v>
      </c>
      <c r="L18" s="83">
        <v>1233711.3597919999</v>
      </c>
      <c r="M18" s="85">
        <v>204.5</v>
      </c>
      <c r="N18" s="73"/>
      <c r="O18" s="83">
        <v>2522.9397371200002</v>
      </c>
      <c r="P18" s="84">
        <v>7.6053603320954161E-5</v>
      </c>
      <c r="Q18" s="84">
        <f t="shared" si="0"/>
        <v>2.6263213903074813E-2</v>
      </c>
      <c r="R18" s="84">
        <f>O18/'סכום נכסי הקרן'!$C$42</f>
        <v>1.5569098727700994E-3</v>
      </c>
      <c r="AU18" s="3"/>
    </row>
    <row r="19" spans="2:48">
      <c r="B19" s="75" t="s">
        <v>277</v>
      </c>
      <c r="C19" s="73" t="s">
        <v>278</v>
      </c>
      <c r="D19" s="86" t="s">
        <v>119</v>
      </c>
      <c r="E19" s="73" t="s">
        <v>270</v>
      </c>
      <c r="F19" s="73"/>
      <c r="G19" s="73"/>
      <c r="H19" s="83">
        <v>17.249999999999851</v>
      </c>
      <c r="I19" s="86" t="s">
        <v>163</v>
      </c>
      <c r="J19" s="87">
        <v>2.75E-2</v>
      </c>
      <c r="K19" s="84">
        <v>-8.0000000000119992E-4</v>
      </c>
      <c r="L19" s="83">
        <v>1913408.0286890001</v>
      </c>
      <c r="M19" s="85">
        <v>174.21</v>
      </c>
      <c r="N19" s="73"/>
      <c r="O19" s="83">
        <v>3333.3481835699999</v>
      </c>
      <c r="P19" s="84">
        <v>1.0825464077103641E-4</v>
      </c>
      <c r="Q19" s="84">
        <f t="shared" si="0"/>
        <v>3.4699376711414834E-2</v>
      </c>
      <c r="R19" s="84">
        <f>O19/'סכום נכסי הקרן'!$C$42</f>
        <v>2.0570141331653887E-3</v>
      </c>
      <c r="AV19" s="3"/>
    </row>
    <row r="20" spans="2:48">
      <c r="B20" s="75" t="s">
        <v>279</v>
      </c>
      <c r="C20" s="73" t="s">
        <v>280</v>
      </c>
      <c r="D20" s="86" t="s">
        <v>119</v>
      </c>
      <c r="E20" s="73" t="s">
        <v>270</v>
      </c>
      <c r="F20" s="73"/>
      <c r="G20" s="73"/>
      <c r="H20" s="83">
        <v>3.1499999999999018</v>
      </c>
      <c r="I20" s="86" t="s">
        <v>163</v>
      </c>
      <c r="J20" s="87">
        <v>1.7500000000000002E-2</v>
      </c>
      <c r="K20" s="84">
        <v>-4.3000000000001301E-3</v>
      </c>
      <c r="L20" s="83">
        <v>5566348.0941040004</v>
      </c>
      <c r="M20" s="85">
        <v>110.28</v>
      </c>
      <c r="N20" s="73"/>
      <c r="O20" s="83">
        <v>6138.5685461439998</v>
      </c>
      <c r="P20" s="84">
        <v>3.2938050715413986E-4</v>
      </c>
      <c r="Q20" s="84">
        <f t="shared" si="0"/>
        <v>6.390106605166157E-2</v>
      </c>
      <c r="R20" s="84">
        <f>O20/'סכום נכסי הקרן'!$C$42</f>
        <v>3.7881198007041475E-3</v>
      </c>
    </row>
    <row r="21" spans="2:48">
      <c r="B21" s="75" t="s">
        <v>281</v>
      </c>
      <c r="C21" s="73" t="s">
        <v>282</v>
      </c>
      <c r="D21" s="86" t="s">
        <v>119</v>
      </c>
      <c r="E21" s="73" t="s">
        <v>270</v>
      </c>
      <c r="F21" s="73"/>
      <c r="G21" s="73"/>
      <c r="H21" s="83">
        <v>0.33000000001245045</v>
      </c>
      <c r="I21" s="86" t="s">
        <v>163</v>
      </c>
      <c r="J21" s="87">
        <v>1E-3</v>
      </c>
      <c r="K21" s="84">
        <v>-8.3999999997509903E-3</v>
      </c>
      <c r="L21" s="83">
        <v>12701.066322999999</v>
      </c>
      <c r="M21" s="85">
        <v>101.18</v>
      </c>
      <c r="N21" s="73"/>
      <c r="O21" s="83">
        <v>12.850938548</v>
      </c>
      <c r="P21" s="84">
        <v>1.0550130910106195E-6</v>
      </c>
      <c r="Q21" s="84">
        <f t="shared" si="0"/>
        <v>1.3377527135335638E-4</v>
      </c>
      <c r="R21" s="84">
        <f>O21/'סכום נכסי הקרן'!$C$42</f>
        <v>7.930333335104709E-6</v>
      </c>
    </row>
    <row r="22" spans="2:48">
      <c r="B22" s="75" t="s">
        <v>283</v>
      </c>
      <c r="C22" s="73" t="s">
        <v>284</v>
      </c>
      <c r="D22" s="86" t="s">
        <v>119</v>
      </c>
      <c r="E22" s="73" t="s">
        <v>270</v>
      </c>
      <c r="F22" s="73"/>
      <c r="G22" s="73"/>
      <c r="H22" s="83">
        <v>5.2300000000003468</v>
      </c>
      <c r="I22" s="86" t="s">
        <v>163</v>
      </c>
      <c r="J22" s="87">
        <v>7.4999999999999997E-3</v>
      </c>
      <c r="K22" s="84">
        <v>-6.1000000000010265E-3</v>
      </c>
      <c r="L22" s="83">
        <v>4762815.3462349996</v>
      </c>
      <c r="M22" s="85">
        <v>108.32</v>
      </c>
      <c r="N22" s="73"/>
      <c r="O22" s="83">
        <v>5159.0816687269999</v>
      </c>
      <c r="P22" s="84">
        <v>2.8113332341269439E-4</v>
      </c>
      <c r="Q22" s="84">
        <f t="shared" si="0"/>
        <v>5.3704836233575387E-2</v>
      </c>
      <c r="R22" s="84">
        <f>O22/'סכום נכסי הקרן'!$C$42</f>
        <v>3.1836769885107501E-3</v>
      </c>
    </row>
    <row r="23" spans="2:48">
      <c r="B23" s="75" t="s">
        <v>285</v>
      </c>
      <c r="C23" s="73" t="s">
        <v>286</v>
      </c>
      <c r="D23" s="86" t="s">
        <v>119</v>
      </c>
      <c r="E23" s="73" t="s">
        <v>270</v>
      </c>
      <c r="F23" s="73"/>
      <c r="G23" s="73"/>
      <c r="H23" s="83">
        <v>8.7499999999998384</v>
      </c>
      <c r="I23" s="86" t="s">
        <v>163</v>
      </c>
      <c r="J23" s="87">
        <v>5.0000000000000001E-3</v>
      </c>
      <c r="K23" s="84">
        <v>-6.8999999999989504E-3</v>
      </c>
      <c r="L23" s="83">
        <v>4208219.4579779999</v>
      </c>
      <c r="M23" s="85">
        <v>111</v>
      </c>
      <c r="N23" s="73"/>
      <c r="O23" s="83">
        <v>4671.1234254210003</v>
      </c>
      <c r="P23" s="84">
        <v>3.0923915174848059E-4</v>
      </c>
      <c r="Q23" s="84">
        <f t="shared" si="0"/>
        <v>4.8625304792074074E-2</v>
      </c>
      <c r="R23" s="84">
        <f>O23/'סכום נכסי הקרן'!$C$42</f>
        <v>2.8825572291581586E-3</v>
      </c>
    </row>
    <row r="24" spans="2:48">
      <c r="B24" s="75" t="s">
        <v>287</v>
      </c>
      <c r="C24" s="73" t="s">
        <v>288</v>
      </c>
      <c r="D24" s="86" t="s">
        <v>119</v>
      </c>
      <c r="E24" s="73" t="s">
        <v>270</v>
      </c>
      <c r="F24" s="73"/>
      <c r="G24" s="73"/>
      <c r="H24" s="83">
        <v>22.479999999996291</v>
      </c>
      <c r="I24" s="86" t="s">
        <v>163</v>
      </c>
      <c r="J24" s="87">
        <v>0.01</v>
      </c>
      <c r="K24" s="84">
        <v>1.4999999999982154E-3</v>
      </c>
      <c r="L24" s="83">
        <v>2300432.2507779999</v>
      </c>
      <c r="M24" s="85">
        <v>121.79</v>
      </c>
      <c r="N24" s="73"/>
      <c r="O24" s="83">
        <v>2801.6963580299998</v>
      </c>
      <c r="P24" s="84">
        <v>1.3932620521643469E-4</v>
      </c>
      <c r="Q24" s="84">
        <f t="shared" si="0"/>
        <v>2.9165005275315362E-2</v>
      </c>
      <c r="R24" s="84">
        <f>O24/'סכום נכסי הקרן'!$C$42</f>
        <v>1.728930999081357E-3</v>
      </c>
    </row>
    <row r="25" spans="2:48">
      <c r="B25" s="75" t="s">
        <v>289</v>
      </c>
      <c r="C25" s="73" t="s">
        <v>290</v>
      </c>
      <c r="D25" s="86" t="s">
        <v>119</v>
      </c>
      <c r="E25" s="73" t="s">
        <v>270</v>
      </c>
      <c r="F25" s="73"/>
      <c r="G25" s="73"/>
      <c r="H25" s="83">
        <v>2.1700000000000257</v>
      </c>
      <c r="I25" s="86" t="s">
        <v>163</v>
      </c>
      <c r="J25" s="87">
        <v>2.75E-2</v>
      </c>
      <c r="K25" s="84">
        <v>-2.0999999999999166E-3</v>
      </c>
      <c r="L25" s="83">
        <v>5288756.3095079996</v>
      </c>
      <c r="M25" s="85">
        <v>112.64</v>
      </c>
      <c r="N25" s="73"/>
      <c r="O25" s="83">
        <v>5957.2549406049984</v>
      </c>
      <c r="P25" s="84">
        <v>3.1494471149627959E-4</v>
      </c>
      <c r="Q25" s="84">
        <f t="shared" si="0"/>
        <v>6.2013633729855772E-2</v>
      </c>
      <c r="R25" s="84">
        <f>O25/'סכום נכסי הקרן'!$C$42</f>
        <v>3.6762309044384542E-3</v>
      </c>
    </row>
    <row r="26" spans="2:4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48">
      <c r="B27" s="72" t="s">
        <v>46</v>
      </c>
      <c r="C27" s="73"/>
      <c r="D27" s="73"/>
      <c r="E27" s="73"/>
      <c r="F27" s="73"/>
      <c r="G27" s="73"/>
      <c r="H27" s="83">
        <v>8.3434261417193714</v>
      </c>
      <c r="I27" s="73"/>
      <c r="J27" s="73"/>
      <c r="K27" s="84">
        <v>6.492163059264637E-3</v>
      </c>
      <c r="L27" s="83"/>
      <c r="M27" s="85"/>
      <c r="N27" s="73"/>
      <c r="O27" s="83">
        <v>45816.820710868997</v>
      </c>
      <c r="P27" s="73"/>
      <c r="Q27" s="84">
        <f t="shared" ref="Q27:Q35" si="1">O27/$O$11</f>
        <v>0.47694241165743206</v>
      </c>
      <c r="R27" s="84">
        <f>O27/'סכום נכסי הקרן'!$C$42</f>
        <v>2.8273628360666891E-2</v>
      </c>
    </row>
    <row r="28" spans="2:48">
      <c r="B28" s="74" t="s">
        <v>22</v>
      </c>
      <c r="C28" s="71"/>
      <c r="D28" s="71"/>
      <c r="E28" s="71"/>
      <c r="F28" s="71"/>
      <c r="G28" s="71"/>
      <c r="H28" s="80">
        <v>0.33327445915275095</v>
      </c>
      <c r="I28" s="71"/>
      <c r="J28" s="71"/>
      <c r="K28" s="81">
        <v>5.5459039987500213E-4</v>
      </c>
      <c r="L28" s="80"/>
      <c r="M28" s="82"/>
      <c r="N28" s="71"/>
      <c r="O28" s="80">
        <v>554.42144604700002</v>
      </c>
      <c r="P28" s="71"/>
      <c r="Q28" s="81">
        <f t="shared" si="1"/>
        <v>5.7713978719943736E-3</v>
      </c>
      <c r="R28" s="81">
        <f>O28/'סכום נכסי הקרן'!$C$42</f>
        <v>3.4213430084199955E-4</v>
      </c>
    </row>
    <row r="29" spans="2:48">
      <c r="B29" s="75" t="s">
        <v>291</v>
      </c>
      <c r="C29" s="73" t="s">
        <v>292</v>
      </c>
      <c r="D29" s="86" t="s">
        <v>119</v>
      </c>
      <c r="E29" s="73" t="s">
        <v>270</v>
      </c>
      <c r="F29" s="73"/>
      <c r="G29" s="73"/>
      <c r="H29" s="83">
        <v>0.29000000000142867</v>
      </c>
      <c r="I29" s="86" t="s">
        <v>163</v>
      </c>
      <c r="J29" s="87">
        <v>0</v>
      </c>
      <c r="K29" s="87">
        <v>0</v>
      </c>
      <c r="L29" s="83">
        <v>160984.74871300001</v>
      </c>
      <c r="M29" s="85">
        <v>100</v>
      </c>
      <c r="N29" s="73"/>
      <c r="O29" s="83">
        <v>160.98474871300002</v>
      </c>
      <c r="P29" s="84">
        <v>1.7887194301444444E-5</v>
      </c>
      <c r="Q29" s="84">
        <f t="shared" si="1"/>
        <v>1.6758136662465865E-3</v>
      </c>
      <c r="R29" s="84">
        <f>O29/'סכום נכסי הקרן'!$C$42</f>
        <v>9.9343928413761398E-5</v>
      </c>
    </row>
    <row r="30" spans="2:48">
      <c r="B30" s="75" t="s">
        <v>293</v>
      </c>
      <c r="C30" s="73" t="s">
        <v>294</v>
      </c>
      <c r="D30" s="86" t="s">
        <v>119</v>
      </c>
      <c r="E30" s="73" t="s">
        <v>270</v>
      </c>
      <c r="F30" s="73"/>
      <c r="G30" s="73"/>
      <c r="H30" s="83">
        <v>0.52000000000145075</v>
      </c>
      <c r="I30" s="86" t="s">
        <v>163</v>
      </c>
      <c r="J30" s="87">
        <v>0</v>
      </c>
      <c r="K30" s="87">
        <v>0</v>
      </c>
      <c r="L30" s="83">
        <v>82712.513019000005</v>
      </c>
      <c r="M30" s="85">
        <v>100</v>
      </c>
      <c r="N30" s="73"/>
      <c r="O30" s="83">
        <v>82.712513018999999</v>
      </c>
      <c r="P30" s="84">
        <v>1.0339064127375001E-5</v>
      </c>
      <c r="Q30" s="84">
        <f t="shared" si="1"/>
        <v>8.6101795850208798E-4</v>
      </c>
      <c r="R30" s="84">
        <f>O30/'סכום נכסי הקרן'!$C$42</f>
        <v>5.1042015085111576E-5</v>
      </c>
    </row>
    <row r="31" spans="2:48">
      <c r="B31" s="75" t="s">
        <v>295</v>
      </c>
      <c r="C31" s="73" t="s">
        <v>296</v>
      </c>
      <c r="D31" s="86" t="s">
        <v>119</v>
      </c>
      <c r="E31" s="73" t="s">
        <v>270</v>
      </c>
      <c r="F31" s="73"/>
      <c r="G31" s="73"/>
      <c r="H31" s="83">
        <v>0.35000000000058751</v>
      </c>
      <c r="I31" s="86" t="s">
        <v>163</v>
      </c>
      <c r="J31" s="87">
        <v>0</v>
      </c>
      <c r="K31" s="84">
        <v>6.0000000002115186E-4</v>
      </c>
      <c r="L31" s="83">
        <v>85115.35716900001</v>
      </c>
      <c r="M31" s="85">
        <v>99.98</v>
      </c>
      <c r="N31" s="73"/>
      <c r="O31" s="83">
        <v>85.09833409700002</v>
      </c>
      <c r="P31" s="84">
        <v>9.4572619076666675E-6</v>
      </c>
      <c r="Q31" s="84">
        <f t="shared" si="1"/>
        <v>8.8585379916212149E-4</v>
      </c>
      <c r="R31" s="84">
        <f>O31/'סכום נכסי הקרן'!$C$42</f>
        <v>5.2514308828933393E-5</v>
      </c>
    </row>
    <row r="32" spans="2:48">
      <c r="B32" s="75" t="s">
        <v>297</v>
      </c>
      <c r="C32" s="73" t="s">
        <v>298</v>
      </c>
      <c r="D32" s="86" t="s">
        <v>119</v>
      </c>
      <c r="E32" s="73" t="s">
        <v>270</v>
      </c>
      <c r="F32" s="73"/>
      <c r="G32" s="73"/>
      <c r="H32" s="83">
        <v>0.41999999999728699</v>
      </c>
      <c r="I32" s="86" t="s">
        <v>163</v>
      </c>
      <c r="J32" s="87">
        <v>0</v>
      </c>
      <c r="K32" s="87">
        <v>0</v>
      </c>
      <c r="L32" s="83">
        <v>58974.361398000001</v>
      </c>
      <c r="M32" s="85">
        <v>100</v>
      </c>
      <c r="N32" s="73"/>
      <c r="O32" s="83">
        <v>58.974361397999999</v>
      </c>
      <c r="P32" s="84">
        <v>6.5527068220000004E-6</v>
      </c>
      <c r="Q32" s="84">
        <f t="shared" si="1"/>
        <v>6.1390933972960084E-4</v>
      </c>
      <c r="R32" s="84">
        <f>O32/'סכום נכסי הקרן'!$C$42</f>
        <v>3.6393166332886872E-5</v>
      </c>
    </row>
    <row r="33" spans="2:18">
      <c r="B33" s="75" t="s">
        <v>299</v>
      </c>
      <c r="C33" s="73" t="s">
        <v>300</v>
      </c>
      <c r="D33" s="86" t="s">
        <v>119</v>
      </c>
      <c r="E33" s="73" t="s">
        <v>270</v>
      </c>
      <c r="F33" s="73"/>
      <c r="G33" s="73"/>
      <c r="H33" s="83">
        <v>0.5900000000109874</v>
      </c>
      <c r="I33" s="86" t="s">
        <v>163</v>
      </c>
      <c r="J33" s="87">
        <v>0</v>
      </c>
      <c r="K33" s="84">
        <v>1.9999999998626563E-4</v>
      </c>
      <c r="L33" s="83">
        <v>29127.045757</v>
      </c>
      <c r="M33" s="85">
        <v>99.99</v>
      </c>
      <c r="N33" s="73"/>
      <c r="O33" s="83">
        <v>29.124133052000005</v>
      </c>
      <c r="P33" s="84">
        <v>4.1610065367142856E-6</v>
      </c>
      <c r="Q33" s="84">
        <f t="shared" si="1"/>
        <v>3.0317542858135501E-4</v>
      </c>
      <c r="R33" s="84">
        <f>O33/'סכום נכסי הקרן'!$C$42</f>
        <v>1.7972545922277836E-5</v>
      </c>
    </row>
    <row r="34" spans="2:18">
      <c r="B34" s="75" t="s">
        <v>301</v>
      </c>
      <c r="C34" s="73" t="s">
        <v>302</v>
      </c>
      <c r="D34" s="86" t="s">
        <v>119</v>
      </c>
      <c r="E34" s="73" t="s">
        <v>270</v>
      </c>
      <c r="F34" s="73"/>
      <c r="G34" s="73"/>
      <c r="H34" s="83">
        <v>9.9999999081702873E-2</v>
      </c>
      <c r="I34" s="86" t="s">
        <v>163</v>
      </c>
      <c r="J34" s="87">
        <v>0</v>
      </c>
      <c r="K34" s="84">
        <v>9.999999908170288E-4</v>
      </c>
      <c r="L34" s="83">
        <v>544.540527</v>
      </c>
      <c r="M34" s="85">
        <v>99.99</v>
      </c>
      <c r="N34" s="73"/>
      <c r="O34" s="83">
        <v>0.54448607500000001</v>
      </c>
      <c r="P34" s="84">
        <v>6.0504502999999995E-8</v>
      </c>
      <c r="Q34" s="84">
        <f t="shared" si="1"/>
        <v>5.667972977941358E-6</v>
      </c>
      <c r="R34" s="84">
        <f>O34/'סכום נכסי הקרן'!$C$42</f>
        <v>3.3600316855805278E-7</v>
      </c>
    </row>
    <row r="35" spans="2:18">
      <c r="B35" s="75" t="s">
        <v>303</v>
      </c>
      <c r="C35" s="73" t="s">
        <v>304</v>
      </c>
      <c r="D35" s="86" t="s">
        <v>119</v>
      </c>
      <c r="E35" s="73" t="s">
        <v>270</v>
      </c>
      <c r="F35" s="73"/>
      <c r="G35" s="73"/>
      <c r="H35" s="83">
        <v>0.17000000000138704</v>
      </c>
      <c r="I35" s="86" t="s">
        <v>163</v>
      </c>
      <c r="J35" s="87">
        <v>0</v>
      </c>
      <c r="K35" s="84">
        <v>6.0000000003066075E-4</v>
      </c>
      <c r="L35" s="83">
        <v>136996.56935000001</v>
      </c>
      <c r="M35" s="85">
        <v>99.99</v>
      </c>
      <c r="N35" s="73"/>
      <c r="O35" s="83">
        <v>136.982869693</v>
      </c>
      <c r="P35" s="84">
        <v>1.2454233577272727E-5</v>
      </c>
      <c r="Q35" s="84">
        <f t="shared" si="1"/>
        <v>1.4259597067946802E-3</v>
      </c>
      <c r="R35" s="84">
        <f>O35/'סכום נכסי הקרן'!$C$42</f>
        <v>8.4532333090470417E-5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8.4415428998019664</v>
      </c>
      <c r="I37" s="71"/>
      <c r="J37" s="71"/>
      <c r="K37" s="81">
        <v>6.5255952190937062E-3</v>
      </c>
      <c r="L37" s="80"/>
      <c r="M37" s="82"/>
      <c r="N37" s="71"/>
      <c r="O37" s="80">
        <v>45262.399264822008</v>
      </c>
      <c r="P37" s="71"/>
      <c r="Q37" s="81">
        <f t="shared" ref="Q37:Q53" si="2">O37/$O$11</f>
        <v>0.4711710137854378</v>
      </c>
      <c r="R37" s="81">
        <f>O37/'סכום נכסי הקרן'!$C$42</f>
        <v>2.79314940598249E-2</v>
      </c>
    </row>
    <row r="38" spans="2:18">
      <c r="B38" s="75" t="s">
        <v>305</v>
      </c>
      <c r="C38" s="73" t="s">
        <v>306</v>
      </c>
      <c r="D38" s="86" t="s">
        <v>119</v>
      </c>
      <c r="E38" s="73" t="s">
        <v>270</v>
      </c>
      <c r="F38" s="73"/>
      <c r="G38" s="73"/>
      <c r="H38" s="83">
        <v>5.4100000000005251</v>
      </c>
      <c r="I38" s="86" t="s">
        <v>163</v>
      </c>
      <c r="J38" s="87">
        <v>6.25E-2</v>
      </c>
      <c r="K38" s="84">
        <v>3.7999999999990446E-3</v>
      </c>
      <c r="L38" s="83">
        <v>2529064.7009729999</v>
      </c>
      <c r="M38" s="85">
        <v>140.84</v>
      </c>
      <c r="N38" s="73"/>
      <c r="O38" s="83">
        <v>3561.9347802930001</v>
      </c>
      <c r="P38" s="84">
        <v>1.5357141508156195E-4</v>
      </c>
      <c r="Q38" s="84">
        <f t="shared" si="2"/>
        <v>3.7078909839687292E-2</v>
      </c>
      <c r="R38" s="84">
        <f>O38/'סכום נכסי הקרן'!$C$42</f>
        <v>2.1980752627614574E-3</v>
      </c>
    </row>
    <row r="39" spans="2:18">
      <c r="B39" s="75" t="s">
        <v>307</v>
      </c>
      <c r="C39" s="73" t="s">
        <v>308</v>
      </c>
      <c r="D39" s="86" t="s">
        <v>119</v>
      </c>
      <c r="E39" s="73" t="s">
        <v>270</v>
      </c>
      <c r="F39" s="73"/>
      <c r="G39" s="73"/>
      <c r="H39" s="83">
        <v>3.5499999999993004</v>
      </c>
      <c r="I39" s="86" t="s">
        <v>163</v>
      </c>
      <c r="J39" s="87">
        <v>3.7499999999999999E-2</v>
      </c>
      <c r="K39" s="84">
        <v>2.1000000000006001E-3</v>
      </c>
      <c r="L39" s="83">
        <v>2189973.8171390002</v>
      </c>
      <c r="M39" s="85">
        <v>114.14</v>
      </c>
      <c r="N39" s="73"/>
      <c r="O39" s="83">
        <v>2499.6361478849999</v>
      </c>
      <c r="P39" s="84">
        <v>1.2789074899318412E-4</v>
      </c>
      <c r="Q39" s="84">
        <f t="shared" si="2"/>
        <v>2.6020628977329874E-2</v>
      </c>
      <c r="R39" s="84">
        <f>O39/'סכום נכסי הקרן'!$C$42</f>
        <v>1.5425291931140854E-3</v>
      </c>
    </row>
    <row r="40" spans="2:18">
      <c r="B40" s="75" t="s">
        <v>309</v>
      </c>
      <c r="C40" s="73" t="s">
        <v>310</v>
      </c>
      <c r="D40" s="86" t="s">
        <v>119</v>
      </c>
      <c r="E40" s="73" t="s">
        <v>270</v>
      </c>
      <c r="F40" s="73"/>
      <c r="G40" s="73"/>
      <c r="H40" s="83">
        <v>19.029999999999241</v>
      </c>
      <c r="I40" s="86" t="s">
        <v>163</v>
      </c>
      <c r="J40" s="87">
        <v>3.7499999999999999E-2</v>
      </c>
      <c r="K40" s="84">
        <v>1.5499999999999592E-2</v>
      </c>
      <c r="L40" s="83">
        <v>6606185.0896039996</v>
      </c>
      <c r="M40" s="85">
        <v>148.69999999999999</v>
      </c>
      <c r="N40" s="73"/>
      <c r="O40" s="83">
        <v>9823.3973585479998</v>
      </c>
      <c r="P40" s="84">
        <v>3.9518632097849363E-4</v>
      </c>
      <c r="Q40" s="84">
        <f t="shared" si="2"/>
        <v>0.10225927408672587</v>
      </c>
      <c r="R40" s="84">
        <f>O40/'סכום נכסי הקרן'!$C$42</f>
        <v>6.0620331538817299E-3</v>
      </c>
    </row>
    <row r="41" spans="2:18">
      <c r="B41" s="75" t="s">
        <v>311</v>
      </c>
      <c r="C41" s="73" t="s">
        <v>312</v>
      </c>
      <c r="D41" s="86" t="s">
        <v>119</v>
      </c>
      <c r="E41" s="73" t="s">
        <v>270</v>
      </c>
      <c r="F41" s="73"/>
      <c r="G41" s="73"/>
      <c r="H41" s="83">
        <v>2.38</v>
      </c>
      <c r="I41" s="86" t="s">
        <v>163</v>
      </c>
      <c r="J41" s="87">
        <v>1.2500000000000001E-2</v>
      </c>
      <c r="K41" s="84">
        <v>1.1000000000023456E-3</v>
      </c>
      <c r="L41" s="83">
        <v>2059853.6834749999</v>
      </c>
      <c r="M41" s="85">
        <v>103.48</v>
      </c>
      <c r="N41" s="73"/>
      <c r="O41" s="83">
        <v>2131.5366339500001</v>
      </c>
      <c r="P41" s="84">
        <v>1.7729508895401205E-4</v>
      </c>
      <c r="Q41" s="84">
        <f t="shared" si="2"/>
        <v>2.2188798938008986E-2</v>
      </c>
      <c r="R41" s="84">
        <f>O41/'סכום נכסי הקרן'!$C$42</f>
        <v>1.3153744343319825E-3</v>
      </c>
    </row>
    <row r="42" spans="2:18">
      <c r="B42" s="75" t="s">
        <v>313</v>
      </c>
      <c r="C42" s="73" t="s">
        <v>314</v>
      </c>
      <c r="D42" s="86" t="s">
        <v>119</v>
      </c>
      <c r="E42" s="73" t="s">
        <v>270</v>
      </c>
      <c r="F42" s="73"/>
      <c r="G42" s="73"/>
      <c r="H42" s="83">
        <v>3.3299999999995822</v>
      </c>
      <c r="I42" s="86" t="s">
        <v>163</v>
      </c>
      <c r="J42" s="87">
        <v>1.4999999999999999E-2</v>
      </c>
      <c r="K42" s="84">
        <v>1.8999999999994033E-3</v>
      </c>
      <c r="L42" s="83">
        <v>3180757.1226869998</v>
      </c>
      <c r="M42" s="85">
        <v>105.34</v>
      </c>
      <c r="N42" s="73"/>
      <c r="O42" s="83">
        <v>3350.6096314800002</v>
      </c>
      <c r="P42" s="84">
        <v>1.89137556833278E-4</v>
      </c>
      <c r="Q42" s="84">
        <f t="shared" si="2"/>
        <v>3.4879064355977686E-2</v>
      </c>
      <c r="R42" s="84">
        <f>O42/'סכום נכסי הקרן'!$C$42</f>
        <v>2.0676661984026122E-3</v>
      </c>
    </row>
    <row r="43" spans="2:18">
      <c r="B43" s="75" t="s">
        <v>315</v>
      </c>
      <c r="C43" s="73" t="s">
        <v>316</v>
      </c>
      <c r="D43" s="86" t="s">
        <v>119</v>
      </c>
      <c r="E43" s="73" t="s">
        <v>270</v>
      </c>
      <c r="F43" s="73"/>
      <c r="G43" s="73"/>
      <c r="H43" s="83">
        <v>0.59000000000038089</v>
      </c>
      <c r="I43" s="86" t="s">
        <v>163</v>
      </c>
      <c r="J43" s="87">
        <v>5.0000000000000001E-3</v>
      </c>
      <c r="K43" s="87">
        <v>0</v>
      </c>
      <c r="L43" s="83">
        <v>548728.38767900004</v>
      </c>
      <c r="M43" s="85">
        <v>100.5</v>
      </c>
      <c r="N43" s="73"/>
      <c r="O43" s="83">
        <v>551.47202588100004</v>
      </c>
      <c r="P43" s="84">
        <v>3.5076354574577857E-5</v>
      </c>
      <c r="Q43" s="84">
        <f t="shared" si="2"/>
        <v>5.7406950963513354E-3</v>
      </c>
      <c r="R43" s="84">
        <f>O43/'סכום נכסי הקרן'!$C$42</f>
        <v>3.4031420926080528E-4</v>
      </c>
    </row>
    <row r="44" spans="2:18">
      <c r="B44" s="75" t="s">
        <v>317</v>
      </c>
      <c r="C44" s="73" t="s">
        <v>318</v>
      </c>
      <c r="D44" s="86" t="s">
        <v>119</v>
      </c>
      <c r="E44" s="73" t="s">
        <v>270</v>
      </c>
      <c r="F44" s="73"/>
      <c r="G44" s="73"/>
      <c r="H44" s="83">
        <v>1.5400000000005105</v>
      </c>
      <c r="I44" s="86" t="s">
        <v>163</v>
      </c>
      <c r="J44" s="87">
        <v>5.5E-2</v>
      </c>
      <c r="K44" s="84">
        <v>3.9999999999788127E-4</v>
      </c>
      <c r="L44" s="83">
        <v>1871921.9362900001</v>
      </c>
      <c r="M44" s="85">
        <v>110.94</v>
      </c>
      <c r="N44" s="73"/>
      <c r="O44" s="83">
        <v>2076.710242311</v>
      </c>
      <c r="P44" s="84">
        <v>1.0562977929202242E-4</v>
      </c>
      <c r="Q44" s="84">
        <f t="shared" si="2"/>
        <v>2.1618068995488633E-2</v>
      </c>
      <c r="R44" s="84">
        <f>O44/'סכום נכסי הקרן'!$C$42</f>
        <v>1.2815409863208304E-3</v>
      </c>
    </row>
    <row r="45" spans="2:18">
      <c r="B45" s="75" t="s">
        <v>319</v>
      </c>
      <c r="C45" s="73" t="s">
        <v>320</v>
      </c>
      <c r="D45" s="86" t="s">
        <v>119</v>
      </c>
      <c r="E45" s="73" t="s">
        <v>270</v>
      </c>
      <c r="F45" s="73"/>
      <c r="G45" s="73"/>
      <c r="H45" s="83">
        <v>15.170000000001126</v>
      </c>
      <c r="I45" s="86" t="s">
        <v>163</v>
      </c>
      <c r="J45" s="87">
        <v>5.5E-2</v>
      </c>
      <c r="K45" s="84">
        <v>1.3200000000000611E-2</v>
      </c>
      <c r="L45" s="83">
        <v>2913404.364873</v>
      </c>
      <c r="M45" s="85">
        <v>180.5</v>
      </c>
      <c r="N45" s="73"/>
      <c r="O45" s="83">
        <v>5258.6949504240001</v>
      </c>
      <c r="P45" s="84">
        <v>1.4976150795090849E-4</v>
      </c>
      <c r="Q45" s="84">
        <f t="shared" si="2"/>
        <v>5.474178725000433E-2</v>
      </c>
      <c r="R45" s="84">
        <f>O45/'סכום נכסי הקרן'!$C$42</f>
        <v>3.245148493141347E-3</v>
      </c>
    </row>
    <row r="46" spans="2:18">
      <c r="B46" s="75" t="s">
        <v>321</v>
      </c>
      <c r="C46" s="73" t="s">
        <v>322</v>
      </c>
      <c r="D46" s="86" t="s">
        <v>119</v>
      </c>
      <c r="E46" s="73" t="s">
        <v>270</v>
      </c>
      <c r="F46" s="73"/>
      <c r="G46" s="73"/>
      <c r="H46" s="83">
        <v>2.6299999999998636</v>
      </c>
      <c r="I46" s="86" t="s">
        <v>163</v>
      </c>
      <c r="J46" s="87">
        <v>4.2500000000000003E-2</v>
      </c>
      <c r="K46" s="84">
        <v>1.50000000000062E-3</v>
      </c>
      <c r="L46" s="83">
        <v>3589748.1962009994</v>
      </c>
      <c r="M46" s="85">
        <v>112.31</v>
      </c>
      <c r="N46" s="73"/>
      <c r="O46" s="83">
        <v>4031.6461646850003</v>
      </c>
      <c r="P46" s="84">
        <v>1.9514763582908804E-4</v>
      </c>
      <c r="Q46" s="84">
        <f t="shared" si="2"/>
        <v>4.1968495738032414E-2</v>
      </c>
      <c r="R46" s="84">
        <f>O46/'סכום נכסי הקרן'!$C$42</f>
        <v>2.4879348582772867E-3</v>
      </c>
    </row>
    <row r="47" spans="2:18">
      <c r="B47" s="75" t="s">
        <v>323</v>
      </c>
      <c r="C47" s="73" t="s">
        <v>324</v>
      </c>
      <c r="D47" s="86" t="s">
        <v>119</v>
      </c>
      <c r="E47" s="73" t="s">
        <v>270</v>
      </c>
      <c r="F47" s="73"/>
      <c r="G47" s="73"/>
      <c r="H47" s="83">
        <v>6.3800000000006083</v>
      </c>
      <c r="I47" s="86" t="s">
        <v>163</v>
      </c>
      <c r="J47" s="87">
        <v>0.02</v>
      </c>
      <c r="K47" s="84">
        <v>4.1999999999999009E-3</v>
      </c>
      <c r="L47" s="83">
        <v>1808384.2381709998</v>
      </c>
      <c r="M47" s="85">
        <v>111.03</v>
      </c>
      <c r="N47" s="73"/>
      <c r="O47" s="83">
        <v>2007.848954281</v>
      </c>
      <c r="P47" s="84">
        <v>1.009837583615423E-4</v>
      </c>
      <c r="Q47" s="84">
        <f t="shared" si="2"/>
        <v>2.0901239056761042E-2</v>
      </c>
      <c r="R47" s="84">
        <f>O47/'סכום נכסי הקרן'!$C$42</f>
        <v>1.2390465828247103E-3</v>
      </c>
    </row>
    <row r="48" spans="2:18">
      <c r="B48" s="75" t="s">
        <v>325</v>
      </c>
      <c r="C48" s="73" t="s">
        <v>326</v>
      </c>
      <c r="D48" s="86" t="s">
        <v>119</v>
      </c>
      <c r="E48" s="73" t="s">
        <v>270</v>
      </c>
      <c r="F48" s="73"/>
      <c r="G48" s="73"/>
      <c r="H48" s="83">
        <v>9.3300000000046346</v>
      </c>
      <c r="I48" s="86" t="s">
        <v>163</v>
      </c>
      <c r="J48" s="87">
        <v>0.01</v>
      </c>
      <c r="K48" s="84">
        <v>6.1999999999910339E-3</v>
      </c>
      <c r="L48" s="83">
        <v>322352.73119999998</v>
      </c>
      <c r="M48" s="85">
        <v>103.79</v>
      </c>
      <c r="N48" s="73"/>
      <c r="O48" s="83">
        <v>334.56991576499996</v>
      </c>
      <c r="P48" s="84">
        <v>3.5271226287044185E-5</v>
      </c>
      <c r="Q48" s="84">
        <f t="shared" si="2"/>
        <v>3.4827947469329426E-3</v>
      </c>
      <c r="R48" s="84">
        <f>O48/'סכום נכסי הקרן'!$C$42</f>
        <v>2.0646359376819839E-4</v>
      </c>
    </row>
    <row r="49" spans="2:18">
      <c r="B49" s="75" t="s">
        <v>327</v>
      </c>
      <c r="C49" s="73" t="s">
        <v>328</v>
      </c>
      <c r="D49" s="86" t="s">
        <v>119</v>
      </c>
      <c r="E49" s="73" t="s">
        <v>270</v>
      </c>
      <c r="F49" s="73"/>
      <c r="G49" s="73"/>
      <c r="H49" s="83">
        <v>0.82999999999080187</v>
      </c>
      <c r="I49" s="86" t="s">
        <v>163</v>
      </c>
      <c r="J49" s="87">
        <v>0.01</v>
      </c>
      <c r="K49" s="84">
        <v>1.9999999995201013E-4</v>
      </c>
      <c r="L49" s="83">
        <v>49525.214276999999</v>
      </c>
      <c r="M49" s="85">
        <v>100.98</v>
      </c>
      <c r="N49" s="73"/>
      <c r="O49" s="83">
        <v>50.010563562000002</v>
      </c>
      <c r="P49" s="84">
        <v>3.3527382378124683E-6</v>
      </c>
      <c r="Q49" s="84">
        <f t="shared" si="2"/>
        <v>5.2059829607402667E-4</v>
      </c>
      <c r="R49" s="84">
        <f>O49/'סכום נכסי הקרן'!$C$42</f>
        <v>3.0861593325790559E-5</v>
      </c>
    </row>
    <row r="50" spans="2:18">
      <c r="B50" s="75" t="s">
        <v>329</v>
      </c>
      <c r="C50" s="73" t="s">
        <v>330</v>
      </c>
      <c r="D50" s="86" t="s">
        <v>119</v>
      </c>
      <c r="E50" s="73" t="s">
        <v>270</v>
      </c>
      <c r="F50" s="73"/>
      <c r="G50" s="73"/>
      <c r="H50" s="83">
        <v>15.110000000013013</v>
      </c>
      <c r="I50" s="86" t="s">
        <v>163</v>
      </c>
      <c r="J50" s="87">
        <v>1.4999999999999999E-2</v>
      </c>
      <c r="K50" s="84">
        <v>1.1800000000021103E-2</v>
      </c>
      <c r="L50" s="83">
        <v>324952.34999999998</v>
      </c>
      <c r="M50" s="85">
        <v>105</v>
      </c>
      <c r="N50" s="73"/>
      <c r="O50" s="83">
        <v>341.19995859599999</v>
      </c>
      <c r="P50" s="84">
        <v>1.1203267765644295E-4</v>
      </c>
      <c r="Q50" s="84">
        <f t="shared" si="2"/>
        <v>3.5518119455981278E-3</v>
      </c>
      <c r="R50" s="84">
        <f>O50/'סכום נכסי הקרן'!$C$42</f>
        <v>2.1055500308273707E-4</v>
      </c>
    </row>
    <row r="51" spans="2:18">
      <c r="B51" s="75" t="s">
        <v>331</v>
      </c>
      <c r="C51" s="73" t="s">
        <v>332</v>
      </c>
      <c r="D51" s="86" t="s">
        <v>119</v>
      </c>
      <c r="E51" s="73" t="s">
        <v>270</v>
      </c>
      <c r="F51" s="73"/>
      <c r="G51" s="73"/>
      <c r="H51" s="83">
        <v>2.0600000000000436</v>
      </c>
      <c r="I51" s="86" t="s">
        <v>163</v>
      </c>
      <c r="J51" s="87">
        <v>7.4999999999999997E-3</v>
      </c>
      <c r="K51" s="84">
        <v>9.0000000000065277E-4</v>
      </c>
      <c r="L51" s="83">
        <v>3601431.186853</v>
      </c>
      <c r="M51" s="85">
        <v>102.07</v>
      </c>
      <c r="N51" s="73"/>
      <c r="O51" s="83">
        <v>3675.9806742640003</v>
      </c>
      <c r="P51" s="84">
        <v>2.401462273985842E-4</v>
      </c>
      <c r="Q51" s="84">
        <f t="shared" si="2"/>
        <v>3.8266100981853408E-2</v>
      </c>
      <c r="R51" s="84">
        <f>O51/'סכום נכסי הקרן'!$C$42</f>
        <v>2.2684531539413043E-3</v>
      </c>
    </row>
    <row r="52" spans="2:18">
      <c r="B52" s="75" t="s">
        <v>333</v>
      </c>
      <c r="C52" s="73" t="s">
        <v>334</v>
      </c>
      <c r="D52" s="86" t="s">
        <v>119</v>
      </c>
      <c r="E52" s="73" t="s">
        <v>270</v>
      </c>
      <c r="F52" s="73"/>
      <c r="G52" s="73"/>
      <c r="H52" s="83">
        <v>4.9300000000000175</v>
      </c>
      <c r="I52" s="86" t="s">
        <v>163</v>
      </c>
      <c r="J52" s="87">
        <v>1.7500000000000002E-2</v>
      </c>
      <c r="K52" s="84">
        <v>3.1000000000000567E-3</v>
      </c>
      <c r="L52" s="83">
        <v>4862134.7336339997</v>
      </c>
      <c r="M52" s="85">
        <v>108.85</v>
      </c>
      <c r="N52" s="73"/>
      <c r="O52" s="83">
        <v>5292.4338173870001</v>
      </c>
      <c r="P52" s="84">
        <v>2.492575914896117E-4</v>
      </c>
      <c r="Q52" s="84">
        <f t="shared" si="2"/>
        <v>5.5093000981691856E-2</v>
      </c>
      <c r="R52" s="84">
        <f>O52/'סכום נכסי הקרן'!$C$42</f>
        <v>3.2659687982393728E-3</v>
      </c>
    </row>
    <row r="53" spans="2:18">
      <c r="B53" s="75" t="s">
        <v>335</v>
      </c>
      <c r="C53" s="73" t="s">
        <v>336</v>
      </c>
      <c r="D53" s="86" t="s">
        <v>119</v>
      </c>
      <c r="E53" s="73" t="s">
        <v>270</v>
      </c>
      <c r="F53" s="73"/>
      <c r="G53" s="73"/>
      <c r="H53" s="83">
        <v>7.5599999999941749</v>
      </c>
      <c r="I53" s="86" t="s">
        <v>163</v>
      </c>
      <c r="J53" s="87">
        <v>2.2499999999999999E-2</v>
      </c>
      <c r="K53" s="84">
        <v>5.2999999999890799E-3</v>
      </c>
      <c r="L53" s="83">
        <v>237685.98046799999</v>
      </c>
      <c r="M53" s="85">
        <v>115.58</v>
      </c>
      <c r="N53" s="73"/>
      <c r="O53" s="83">
        <v>274.71744551</v>
      </c>
      <c r="P53" s="84">
        <v>1.4002854610395161E-5</v>
      </c>
      <c r="Q53" s="84">
        <f t="shared" si="2"/>
        <v>2.8597444989199357E-3</v>
      </c>
      <c r="R53" s="84">
        <f>O53/'סכום נכסי הקרן'!$C$42</f>
        <v>1.695285451506436E-4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232</v>
      </c>
      <c r="C55" s="71"/>
      <c r="D55" s="71"/>
      <c r="E55" s="71"/>
      <c r="F55" s="71"/>
      <c r="G55" s="71"/>
      <c r="H55" s="80">
        <v>21.926148859992328</v>
      </c>
      <c r="I55" s="71"/>
      <c r="J55" s="71"/>
      <c r="K55" s="81">
        <v>3.0800116873682015E-2</v>
      </c>
      <c r="L55" s="80"/>
      <c r="M55" s="82"/>
      <c r="N55" s="71"/>
      <c r="O55" s="80">
        <v>4076.6563368920001</v>
      </c>
      <c r="P55" s="71"/>
      <c r="Q55" s="81">
        <f t="shared" ref="Q55:Q60" si="3">O55/$O$11</f>
        <v>4.2437041127006338E-2</v>
      </c>
      <c r="R55" s="81">
        <f>O55/'סכום נכסי הקרן'!$C$42</f>
        <v>2.5157107026437301E-3</v>
      </c>
    </row>
    <row r="56" spans="2:18">
      <c r="B56" s="72" t="s">
        <v>63</v>
      </c>
      <c r="C56" s="73"/>
      <c r="D56" s="73"/>
      <c r="E56" s="73"/>
      <c r="F56" s="73"/>
      <c r="G56" s="73"/>
      <c r="H56" s="83">
        <v>21.926148859992328</v>
      </c>
      <c r="I56" s="73"/>
      <c r="J56" s="73"/>
      <c r="K56" s="84">
        <v>3.0800116873682015E-2</v>
      </c>
      <c r="L56" s="83"/>
      <c r="M56" s="85"/>
      <c r="N56" s="73"/>
      <c r="O56" s="83">
        <v>4076.6563368920001</v>
      </c>
      <c r="P56" s="73"/>
      <c r="Q56" s="84">
        <f t="shared" si="3"/>
        <v>4.2437041127006338E-2</v>
      </c>
      <c r="R56" s="84">
        <f>O56/'סכום נכסי הקרן'!$C$42</f>
        <v>2.5157107026437301E-3</v>
      </c>
    </row>
    <row r="57" spans="2:18">
      <c r="B57" s="74" t="s">
        <v>63</v>
      </c>
      <c r="C57" s="71"/>
      <c r="D57" s="71"/>
      <c r="E57" s="71"/>
      <c r="F57" s="71"/>
      <c r="G57" s="71"/>
      <c r="H57" s="80">
        <v>21.926148859992328</v>
      </c>
      <c r="I57" s="71"/>
      <c r="J57" s="71"/>
      <c r="K57" s="81">
        <v>3.0800116873682015E-2</v>
      </c>
      <c r="L57" s="80"/>
      <c r="M57" s="82"/>
      <c r="N57" s="71"/>
      <c r="O57" s="80">
        <v>4076.6563368920001</v>
      </c>
      <c r="P57" s="71"/>
      <c r="Q57" s="81">
        <f t="shared" si="3"/>
        <v>4.2437041127006338E-2</v>
      </c>
      <c r="R57" s="81">
        <f>O57/'סכום נכסי הקרן'!$C$42</f>
        <v>2.5157107026437301E-3</v>
      </c>
    </row>
    <row r="58" spans="2:18">
      <c r="B58" s="75" t="s">
        <v>337</v>
      </c>
      <c r="C58" s="73" t="s">
        <v>338</v>
      </c>
      <c r="D58" s="86" t="s">
        <v>28</v>
      </c>
      <c r="E58" s="73" t="s">
        <v>339</v>
      </c>
      <c r="F58" s="73" t="s">
        <v>340</v>
      </c>
      <c r="G58" s="73"/>
      <c r="H58" s="83">
        <v>19.18999999999448</v>
      </c>
      <c r="I58" s="86" t="s">
        <v>162</v>
      </c>
      <c r="J58" s="87">
        <v>3.3750000000000002E-2</v>
      </c>
      <c r="K58" s="84">
        <v>2.869999999999067E-2</v>
      </c>
      <c r="L58" s="83">
        <v>205847.35500000001</v>
      </c>
      <c r="M58" s="85">
        <v>111.1414</v>
      </c>
      <c r="N58" s="73"/>
      <c r="O58" s="83">
        <v>792.95728240199992</v>
      </c>
      <c r="P58" s="84">
        <v>1.0292367750000001E-4</v>
      </c>
      <c r="Q58" s="84">
        <f t="shared" si="3"/>
        <v>8.2545002630532837E-3</v>
      </c>
      <c r="R58" s="84">
        <f>O58/'סכום נכסי הקרן'!$C$42</f>
        <v>4.8933512104649263E-4</v>
      </c>
    </row>
    <row r="59" spans="2:18">
      <c r="B59" s="75" t="s">
        <v>341</v>
      </c>
      <c r="C59" s="73" t="s">
        <v>342</v>
      </c>
      <c r="D59" s="86" t="s">
        <v>28</v>
      </c>
      <c r="E59" s="73" t="s">
        <v>339</v>
      </c>
      <c r="F59" s="73" t="s">
        <v>340</v>
      </c>
      <c r="G59" s="73"/>
      <c r="H59" s="83">
        <v>22.090000000000355</v>
      </c>
      <c r="I59" s="86" t="s">
        <v>162</v>
      </c>
      <c r="J59" s="87">
        <v>3.7999999999999999E-2</v>
      </c>
      <c r="K59" s="84">
        <v>3.1000000000001676E-2</v>
      </c>
      <c r="L59" s="83">
        <v>744119.01</v>
      </c>
      <c r="M59" s="85">
        <v>116.1416</v>
      </c>
      <c r="N59" s="73"/>
      <c r="O59" s="83">
        <v>2995.4285013549993</v>
      </c>
      <c r="P59" s="84">
        <v>1.4882380199999999E-4</v>
      </c>
      <c r="Q59" s="84">
        <f t="shared" si="3"/>
        <v>3.1181711677448345E-2</v>
      </c>
      <c r="R59" s="84">
        <f>O59/'סכום נכסי הקרן'!$C$42</f>
        <v>1.8484833935273354E-3</v>
      </c>
    </row>
    <row r="60" spans="2:18">
      <c r="B60" s="75" t="s">
        <v>343</v>
      </c>
      <c r="C60" s="73" t="s">
        <v>344</v>
      </c>
      <c r="D60" s="86" t="s">
        <v>28</v>
      </c>
      <c r="E60" s="73" t="s">
        <v>339</v>
      </c>
      <c r="F60" s="73" t="s">
        <v>340</v>
      </c>
      <c r="G60" s="73"/>
      <c r="H60" s="83">
        <v>27.750000000019948</v>
      </c>
      <c r="I60" s="86" t="s">
        <v>162</v>
      </c>
      <c r="J60" s="87">
        <v>4.4999999999999998E-2</v>
      </c>
      <c r="K60" s="84">
        <v>3.4500000000043364E-2</v>
      </c>
      <c r="L60" s="83">
        <v>63927.75</v>
      </c>
      <c r="M60" s="85">
        <v>130.10149999999999</v>
      </c>
      <c r="N60" s="73"/>
      <c r="O60" s="83">
        <v>288.270553135</v>
      </c>
      <c r="P60" s="84">
        <v>6.3927749999999998E-5</v>
      </c>
      <c r="Q60" s="84">
        <f t="shared" si="3"/>
        <v>3.0008291865047023E-3</v>
      </c>
      <c r="R60" s="84">
        <f>O60/'סכום נכסי הקרן'!$C$42</f>
        <v>1.7789218806990155E-4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8" t="s">
        <v>111</v>
      </c>
      <c r="C64" s="89"/>
      <c r="D64" s="89"/>
    </row>
    <row r="65" spans="2:4">
      <c r="B65" s="88" t="s">
        <v>238</v>
      </c>
      <c r="C65" s="89"/>
      <c r="D65" s="89"/>
    </row>
    <row r="66" spans="2:4">
      <c r="B66" s="137" t="s">
        <v>246</v>
      </c>
      <c r="C66" s="137"/>
      <c r="D66" s="137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C67:D1048576 E1:I30 D1:D29 R1:AF1048576 AJ1:XFD1048576 AG1:AI27 AG31:AI1048576 A1:B1048576 E32:I1048576 C32:D65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6" t="s">
        <v>178</v>
      </c>
      <c r="C1" s="67" t="s" vm="1">
        <v>265</v>
      </c>
    </row>
    <row r="2" spans="2:18">
      <c r="B2" s="46" t="s">
        <v>177</v>
      </c>
      <c r="C2" s="67" t="s">
        <v>266</v>
      </c>
    </row>
    <row r="3" spans="2:18">
      <c r="B3" s="46" t="s">
        <v>179</v>
      </c>
      <c r="C3" s="67" t="s">
        <v>267</v>
      </c>
    </row>
    <row r="4" spans="2:18">
      <c r="B4" s="46" t="s">
        <v>180</v>
      </c>
      <c r="C4" s="67">
        <v>8802</v>
      </c>
    </row>
    <row r="6" spans="2:18" ht="26.25" customHeight="1">
      <c r="B6" s="128" t="s">
        <v>221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3">
        <v>0</v>
      </c>
      <c r="N10" s="90"/>
      <c r="O10" s="90"/>
      <c r="P10" s="90"/>
      <c r="Q10" s="5"/>
    </row>
    <row r="11" spans="2:18" ht="20.25" customHeight="1">
      <c r="B11" s="88" t="s">
        <v>256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8">
      <c r="B12" s="88" t="s">
        <v>111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8">
      <c r="B13" s="88" t="s">
        <v>246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8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2:18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8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23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23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23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23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23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2:23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2:2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2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23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23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2:23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23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2:23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23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23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2"/>
      <c r="R31" s="2"/>
      <c r="S31" s="2"/>
      <c r="T31" s="2"/>
      <c r="U31" s="2"/>
      <c r="V31" s="2"/>
      <c r="W31" s="2"/>
    </row>
    <row r="32" spans="2:23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"/>
      <c r="R32" s="2"/>
      <c r="S32" s="2"/>
      <c r="T32" s="2"/>
      <c r="U32" s="2"/>
      <c r="V32" s="2"/>
      <c r="W32" s="2"/>
    </row>
    <row r="33" spans="2:2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2"/>
      <c r="R33" s="2"/>
      <c r="S33" s="2"/>
      <c r="T33" s="2"/>
      <c r="U33" s="2"/>
      <c r="V33" s="2"/>
      <c r="W33" s="2"/>
    </row>
    <row r="34" spans="2:23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2"/>
      <c r="R34" s="2"/>
      <c r="S34" s="2"/>
      <c r="T34" s="2"/>
      <c r="U34" s="2"/>
      <c r="V34" s="2"/>
      <c r="W34" s="2"/>
    </row>
    <row r="35" spans="2:23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2"/>
      <c r="R35" s="2"/>
      <c r="S35" s="2"/>
      <c r="T35" s="2"/>
      <c r="U35" s="2"/>
      <c r="V35" s="2"/>
      <c r="W35" s="2"/>
    </row>
    <row r="36" spans="2:23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2"/>
      <c r="R36" s="2"/>
      <c r="S36" s="2"/>
      <c r="T36" s="2"/>
      <c r="U36" s="2"/>
      <c r="V36" s="2"/>
      <c r="W36" s="2"/>
    </row>
    <row r="37" spans="2:23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2"/>
      <c r="R37" s="2"/>
      <c r="S37" s="2"/>
      <c r="T37" s="2"/>
      <c r="U37" s="2"/>
      <c r="V37" s="2"/>
      <c r="W37" s="2"/>
    </row>
    <row r="38" spans="2:23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2"/>
      <c r="R38" s="2"/>
      <c r="S38" s="2"/>
      <c r="T38" s="2"/>
      <c r="U38" s="2"/>
      <c r="V38" s="2"/>
      <c r="W38" s="2"/>
    </row>
    <row r="39" spans="2:23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2"/>
      <c r="R39" s="2"/>
      <c r="S39" s="2"/>
      <c r="T39" s="2"/>
      <c r="U39" s="2"/>
      <c r="V39" s="2"/>
      <c r="W39" s="2"/>
    </row>
    <row r="40" spans="2:2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2"/>
      <c r="R40" s="2"/>
      <c r="S40" s="2"/>
      <c r="T40" s="2"/>
      <c r="U40" s="2"/>
      <c r="V40" s="2"/>
      <c r="W40" s="2"/>
    </row>
    <row r="41" spans="2:23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2"/>
      <c r="R41" s="2"/>
      <c r="S41" s="2"/>
      <c r="T41" s="2"/>
      <c r="U41" s="2"/>
      <c r="V41" s="2"/>
      <c r="W41" s="2"/>
    </row>
    <row r="42" spans="2:23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2"/>
      <c r="R42" s="2"/>
      <c r="S42" s="2"/>
      <c r="T42" s="2"/>
      <c r="U42" s="2"/>
      <c r="V42" s="2"/>
      <c r="W42" s="2"/>
    </row>
    <row r="43" spans="2:23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2:23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2:23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2:23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2:23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2:23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2:1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2:1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2:1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2:1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2:1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2:1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2:1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2:16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2:16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2:16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2:16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2:16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2:16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2:16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2:16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2:16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2:16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2:16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2:16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2:16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2:16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2:16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2:16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2:16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2:16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2:16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2:16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2:16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2:16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2:16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2:16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2:16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2:16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2:16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2:16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2:16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2:16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2:16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2:16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2:16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2:16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2:16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2:16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2:16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2:16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2:16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2:16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2:16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2:16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2:16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2:16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2:16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J15" sqref="J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6" t="s">
        <v>178</v>
      </c>
      <c r="C1" s="67" t="s" vm="1">
        <v>265</v>
      </c>
    </row>
    <row r="2" spans="2:67">
      <c r="B2" s="46" t="s">
        <v>177</v>
      </c>
      <c r="C2" s="67" t="s">
        <v>266</v>
      </c>
    </row>
    <row r="3" spans="2:67">
      <c r="B3" s="46" t="s">
        <v>179</v>
      </c>
      <c r="C3" s="67" t="s">
        <v>267</v>
      </c>
    </row>
    <row r="4" spans="2:67">
      <c r="B4" s="46" t="s">
        <v>180</v>
      </c>
      <c r="C4" s="67">
        <v>8802</v>
      </c>
    </row>
    <row r="6" spans="2:67" ht="26.25" customHeight="1">
      <c r="B6" s="134" t="s">
        <v>208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BO6" s="3"/>
    </row>
    <row r="7" spans="2:67" ht="26.25" customHeight="1">
      <c r="B7" s="134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AZ7" s="41"/>
      <c r="BJ7" s="3"/>
      <c r="BO7" s="3"/>
    </row>
    <row r="8" spans="2:67" s="3" customFormat="1" ht="78.75">
      <c r="B8" s="37" t="s">
        <v>114</v>
      </c>
      <c r="C8" s="13" t="s">
        <v>45</v>
      </c>
      <c r="D8" s="13" t="s">
        <v>118</v>
      </c>
      <c r="E8" s="13" t="s">
        <v>224</v>
      </c>
      <c r="F8" s="13" t="s">
        <v>116</v>
      </c>
      <c r="G8" s="13" t="s">
        <v>66</v>
      </c>
      <c r="H8" s="13" t="s">
        <v>14</v>
      </c>
      <c r="I8" s="13" t="s">
        <v>67</v>
      </c>
      <c r="J8" s="13" t="s">
        <v>103</v>
      </c>
      <c r="K8" s="13" t="s">
        <v>17</v>
      </c>
      <c r="L8" s="13" t="s">
        <v>102</v>
      </c>
      <c r="M8" s="13" t="s">
        <v>16</v>
      </c>
      <c r="N8" s="13" t="s">
        <v>18</v>
      </c>
      <c r="O8" s="13" t="s">
        <v>240</v>
      </c>
      <c r="P8" s="13" t="s">
        <v>239</v>
      </c>
      <c r="Q8" s="13" t="s">
        <v>62</v>
      </c>
      <c r="R8" s="13" t="s">
        <v>59</v>
      </c>
      <c r="S8" s="13" t="s">
        <v>181</v>
      </c>
      <c r="T8" s="38" t="s">
        <v>183</v>
      </c>
      <c r="V8" s="1"/>
      <c r="AZ8" s="41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247</v>
      </c>
      <c r="P9" s="16"/>
      <c r="Q9" s="16" t="s">
        <v>243</v>
      </c>
      <c r="R9" s="16" t="s">
        <v>19</v>
      </c>
      <c r="S9" s="16" t="s">
        <v>19</v>
      </c>
      <c r="T9" s="61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3" t="s">
        <v>184</v>
      </c>
      <c r="T10" s="60" t="s">
        <v>225</v>
      </c>
      <c r="U10" s="5"/>
      <c r="BJ10" s="1"/>
      <c r="BK10" s="3"/>
      <c r="BL10" s="1"/>
      <c r="BO10" s="1"/>
    </row>
    <row r="11" spans="2:67" s="4" customFormat="1" ht="18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13">
        <v>0</v>
      </c>
      <c r="R11" s="90"/>
      <c r="S11" s="90"/>
      <c r="T11" s="90"/>
      <c r="U11" s="5"/>
      <c r="BJ11" s="1"/>
      <c r="BK11" s="3"/>
      <c r="BL11" s="1"/>
      <c r="BO11" s="1"/>
    </row>
    <row r="12" spans="2:67" ht="20.25">
      <c r="B12" s="88" t="s">
        <v>256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BK12" s="4"/>
    </row>
    <row r="13" spans="2:67">
      <c r="B13" s="88" t="s">
        <v>111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2:67">
      <c r="B14" s="88" t="s">
        <v>238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2:67">
      <c r="B15" s="88" t="s">
        <v>246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2:67" ht="2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BJ16" s="4"/>
    </row>
    <row r="17" spans="2:20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2:20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2:20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0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0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2:20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2:20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2:20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2:20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2:20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2:20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2:20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2:20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2:20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2:20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2:20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2:20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2:20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2:20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2:20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2:20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2:20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2:20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2:20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2:20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2:20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2:20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2:20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2:20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  <row r="51" spans="2:20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2:20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2:20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2:20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2:20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2:20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2:20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2:20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2:20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2:20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2:20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2:20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2:20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2:20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2:20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2:20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2:20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2:20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2:20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2:20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2:20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2:20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2:20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2:20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2:20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2:20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2:20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2:20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2:20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2:20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2:20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2:20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2:20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2:20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2:20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2:20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2:20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2:20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2:20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2:20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2:20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2" spans="2:20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</row>
    <row r="93" spans="2:20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2:20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2:20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2:20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2:20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</row>
    <row r="98" spans="2:20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2:20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</row>
    <row r="100" spans="2:20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</row>
    <row r="101" spans="2:20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</row>
    <row r="102" spans="2:20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2:20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2:20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2:20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2:20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2:20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2:20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2:20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2:20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zoomScale="80" zoomScaleNormal="8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33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1.140625" style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7.42578125" style="1" bestFit="1" customWidth="1"/>
    <col min="14" max="14" width="8.7109375" style="1" bestFit="1" customWidth="1"/>
    <col min="15" max="15" width="14.28515625" style="1" bestFit="1" customWidth="1"/>
    <col min="16" max="16" width="13" style="1" bestFit="1" customWidth="1"/>
    <col min="17" max="17" width="9.85546875" style="1" bestFit="1" customWidth="1"/>
    <col min="18" max="18" width="12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6" t="s">
        <v>178</v>
      </c>
      <c r="C1" s="67" t="s" vm="1">
        <v>265</v>
      </c>
    </row>
    <row r="2" spans="2:66">
      <c r="B2" s="46" t="s">
        <v>177</v>
      </c>
      <c r="C2" s="67" t="s">
        <v>266</v>
      </c>
    </row>
    <row r="3" spans="2:66">
      <c r="B3" s="114" t="s">
        <v>179</v>
      </c>
      <c r="C3" s="67" t="s">
        <v>267</v>
      </c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2:66">
      <c r="B4" s="114" t="s">
        <v>180</v>
      </c>
      <c r="C4" s="67">
        <v>8802</v>
      </c>
      <c r="D4" s="115"/>
      <c r="E4" s="115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2:66">
      <c r="B5" s="115"/>
      <c r="C5" s="115"/>
      <c r="D5" s="115"/>
      <c r="E5" s="115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2:66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2:66" ht="26.25" customHeight="1">
      <c r="B7" s="128" t="s">
        <v>90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BN7" s="3"/>
    </row>
    <row r="8" spans="2:66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14</v>
      </c>
      <c r="I8" s="30" t="s">
        <v>67</v>
      </c>
      <c r="J8" s="30" t="s">
        <v>103</v>
      </c>
      <c r="K8" s="30" t="s">
        <v>17</v>
      </c>
      <c r="L8" s="30" t="s">
        <v>102</v>
      </c>
      <c r="M8" s="30" t="s">
        <v>16</v>
      </c>
      <c r="N8" s="30" t="s">
        <v>18</v>
      </c>
      <c r="O8" s="13" t="s">
        <v>240</v>
      </c>
      <c r="P8" s="30" t="s">
        <v>239</v>
      </c>
      <c r="Q8" s="30" t="s">
        <v>255</v>
      </c>
      <c r="R8" s="30" t="s">
        <v>62</v>
      </c>
      <c r="S8" s="13" t="s">
        <v>59</v>
      </c>
      <c r="T8" s="30" t="s">
        <v>181</v>
      </c>
      <c r="U8" s="14" t="s">
        <v>183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247</v>
      </c>
      <c r="P9" s="32"/>
      <c r="Q9" s="16" t="s">
        <v>243</v>
      </c>
      <c r="R9" s="32" t="s">
        <v>243</v>
      </c>
      <c r="S9" s="16" t="s">
        <v>19</v>
      </c>
      <c r="T9" s="32" t="s">
        <v>243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19" t="s">
        <v>112</v>
      </c>
      <c r="R10" s="19" t="s">
        <v>113</v>
      </c>
      <c r="S10" s="19" t="s">
        <v>184</v>
      </c>
      <c r="T10" s="19" t="s">
        <v>225</v>
      </c>
      <c r="U10" s="20" t="s">
        <v>249</v>
      </c>
      <c r="V10" s="5"/>
      <c r="BI10" s="1"/>
      <c r="BJ10" s="3"/>
      <c r="BK10" s="1"/>
    </row>
    <row r="11" spans="2:66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5.454307304763474</v>
      </c>
      <c r="L11" s="69"/>
      <c r="M11" s="69"/>
      <c r="N11" s="92">
        <v>2.592953788640625E-2</v>
      </c>
      <c r="O11" s="77"/>
      <c r="P11" s="79"/>
      <c r="Q11" s="77">
        <v>3285.3330472520001</v>
      </c>
      <c r="R11" s="77">
        <f>R12+R253</f>
        <v>258018.54144661085</v>
      </c>
      <c r="S11" s="69"/>
      <c r="T11" s="78">
        <f t="shared" ref="T11:T42" si="0">R11/$R$11</f>
        <v>1</v>
      </c>
      <c r="U11" s="78">
        <f>R11/'סכום נכסי הקרן'!$C$42</f>
        <v>0.15922362655975825</v>
      </c>
      <c r="V11" s="5"/>
      <c r="BI11" s="1"/>
      <c r="BJ11" s="3"/>
      <c r="BK11" s="1"/>
      <c r="BN11" s="1"/>
    </row>
    <row r="12" spans="2:66">
      <c r="B12" s="70" t="s">
        <v>233</v>
      </c>
      <c r="C12" s="71"/>
      <c r="D12" s="71"/>
      <c r="E12" s="71"/>
      <c r="F12" s="71"/>
      <c r="G12" s="71"/>
      <c r="H12" s="71"/>
      <c r="I12" s="71"/>
      <c r="J12" s="71"/>
      <c r="K12" s="80">
        <v>4.5513868369568318</v>
      </c>
      <c r="L12" s="71"/>
      <c r="M12" s="71"/>
      <c r="N12" s="93">
        <v>2.2404813764141818E-2</v>
      </c>
      <c r="O12" s="80"/>
      <c r="P12" s="82"/>
      <c r="Q12" s="80">
        <v>3285.3330472519997</v>
      </c>
      <c r="R12" s="80">
        <f>R13+R161+R245</f>
        <v>197934.19143663283</v>
      </c>
      <c r="S12" s="71"/>
      <c r="T12" s="81">
        <f t="shared" si="0"/>
        <v>0.76713165777502601</v>
      </c>
      <c r="U12" s="81">
        <f>R12/'סכום נכסי הקרן'!$C$42</f>
        <v>0.12214548459973899</v>
      </c>
      <c r="BJ12" s="3"/>
    </row>
    <row r="13" spans="2:66" ht="20.25">
      <c r="B13" s="91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4.5147137658858361</v>
      </c>
      <c r="L13" s="71"/>
      <c r="M13" s="71"/>
      <c r="N13" s="93">
        <v>1.5716594944273007E-2</v>
      </c>
      <c r="O13" s="80"/>
      <c r="P13" s="82"/>
      <c r="Q13" s="80">
        <v>3138.8563326039994</v>
      </c>
      <c r="R13" s="80">
        <f>SUM(R14:R159)</f>
        <v>154250.3596629661</v>
      </c>
      <c r="S13" s="71"/>
      <c r="T13" s="81">
        <f t="shared" si="0"/>
        <v>0.59782664764378401</v>
      </c>
      <c r="U13" s="81">
        <f>R13/'סכום נכסי הקרן'!$C$42</f>
        <v>9.5188126891906033E-2</v>
      </c>
      <c r="BJ13" s="4"/>
    </row>
    <row r="14" spans="2:66">
      <c r="B14" s="76" t="s">
        <v>345</v>
      </c>
      <c r="C14" s="73" t="s">
        <v>346</v>
      </c>
      <c r="D14" s="86" t="s">
        <v>119</v>
      </c>
      <c r="E14" s="86" t="s">
        <v>347</v>
      </c>
      <c r="F14" s="73" t="s">
        <v>348</v>
      </c>
      <c r="G14" s="86" t="s">
        <v>349</v>
      </c>
      <c r="H14" s="73" t="s">
        <v>350</v>
      </c>
      <c r="I14" s="73" t="s">
        <v>351</v>
      </c>
      <c r="J14" s="73"/>
      <c r="K14" s="83">
        <v>2.3199999999997818</v>
      </c>
      <c r="L14" s="86" t="s">
        <v>163</v>
      </c>
      <c r="M14" s="87">
        <v>6.1999999999999998E-3</v>
      </c>
      <c r="N14" s="87">
        <v>8.9000000000001821E-3</v>
      </c>
      <c r="O14" s="83">
        <v>3829749.2634569998</v>
      </c>
      <c r="P14" s="85">
        <v>100.59</v>
      </c>
      <c r="Q14" s="73"/>
      <c r="R14" s="83">
        <v>3852.3448035370002</v>
      </c>
      <c r="S14" s="84">
        <v>7.7331068780433425E-4</v>
      </c>
      <c r="T14" s="84">
        <f t="shared" si="0"/>
        <v>1.4930496009854109E-2</v>
      </c>
      <c r="U14" s="84">
        <f>R14/'סכום נכסי הקרן'!$C$42</f>
        <v>2.3772877210249711E-3</v>
      </c>
    </row>
    <row r="15" spans="2:66">
      <c r="B15" s="76" t="s">
        <v>352</v>
      </c>
      <c r="C15" s="73" t="s">
        <v>353</v>
      </c>
      <c r="D15" s="86" t="s">
        <v>119</v>
      </c>
      <c r="E15" s="86" t="s">
        <v>347</v>
      </c>
      <c r="F15" s="73" t="s">
        <v>348</v>
      </c>
      <c r="G15" s="86" t="s">
        <v>349</v>
      </c>
      <c r="H15" s="73" t="s">
        <v>350</v>
      </c>
      <c r="I15" s="73" t="s">
        <v>351</v>
      </c>
      <c r="J15" s="73"/>
      <c r="K15" s="83">
        <v>5.539999999998253</v>
      </c>
      <c r="L15" s="86" t="s">
        <v>163</v>
      </c>
      <c r="M15" s="87">
        <v>5.0000000000000001E-4</v>
      </c>
      <c r="N15" s="87">
        <v>7.1000000000009536E-3</v>
      </c>
      <c r="O15" s="83">
        <v>1423253.3913360001</v>
      </c>
      <c r="P15" s="85">
        <v>95.75</v>
      </c>
      <c r="Q15" s="73"/>
      <c r="R15" s="83">
        <v>1362.7651177970001</v>
      </c>
      <c r="S15" s="84">
        <v>1.7850421678268003E-3</v>
      </c>
      <c r="T15" s="84">
        <f t="shared" si="0"/>
        <v>5.2816557684440026E-3</v>
      </c>
      <c r="U15" s="84">
        <f>R15/'סכום נכסי הקרן'!$C$42</f>
        <v>8.4096438569192082E-4</v>
      </c>
    </row>
    <row r="16" spans="2:66">
      <c r="B16" s="76" t="s">
        <v>354</v>
      </c>
      <c r="C16" s="73" t="s">
        <v>355</v>
      </c>
      <c r="D16" s="86" t="s">
        <v>119</v>
      </c>
      <c r="E16" s="86" t="s">
        <v>347</v>
      </c>
      <c r="F16" s="73" t="s">
        <v>356</v>
      </c>
      <c r="G16" s="86" t="s">
        <v>357</v>
      </c>
      <c r="H16" s="73" t="s">
        <v>350</v>
      </c>
      <c r="I16" s="73" t="s">
        <v>351</v>
      </c>
      <c r="J16" s="73"/>
      <c r="K16" s="83">
        <v>1.5300000000000238</v>
      </c>
      <c r="L16" s="86" t="s">
        <v>163</v>
      </c>
      <c r="M16" s="87">
        <v>3.5499999999999997E-2</v>
      </c>
      <c r="N16" s="87">
        <v>1.3299999999990762E-2</v>
      </c>
      <c r="O16" s="83">
        <v>367105.65737299999</v>
      </c>
      <c r="P16" s="85">
        <v>115</v>
      </c>
      <c r="Q16" s="73"/>
      <c r="R16" s="83">
        <v>422.17148608300005</v>
      </c>
      <c r="S16" s="84">
        <v>1.2876675805411208E-3</v>
      </c>
      <c r="T16" s="84">
        <f t="shared" si="0"/>
        <v>1.6362060017704413E-3</v>
      </c>
      <c r="U16" s="84">
        <f>R16/'סכום נכסי הקרן'!$C$42</f>
        <v>2.6052265340073186E-4</v>
      </c>
    </row>
    <row r="17" spans="2:61" ht="20.25">
      <c r="B17" s="76" t="s">
        <v>358</v>
      </c>
      <c r="C17" s="73" t="s">
        <v>359</v>
      </c>
      <c r="D17" s="86" t="s">
        <v>119</v>
      </c>
      <c r="E17" s="86" t="s">
        <v>347</v>
      </c>
      <c r="F17" s="73" t="s">
        <v>356</v>
      </c>
      <c r="G17" s="86" t="s">
        <v>357</v>
      </c>
      <c r="H17" s="73" t="s">
        <v>350</v>
      </c>
      <c r="I17" s="73" t="s">
        <v>351</v>
      </c>
      <c r="J17" s="73"/>
      <c r="K17" s="83">
        <v>0.44000000000212269</v>
      </c>
      <c r="L17" s="86" t="s">
        <v>163</v>
      </c>
      <c r="M17" s="87">
        <v>4.6500000000000007E-2</v>
      </c>
      <c r="N17" s="87">
        <v>2.6000000000185731E-3</v>
      </c>
      <c r="O17" s="83">
        <v>119961.02738499999</v>
      </c>
      <c r="P17" s="85">
        <v>125.67</v>
      </c>
      <c r="Q17" s="73"/>
      <c r="R17" s="83">
        <v>150.755015472</v>
      </c>
      <c r="S17" s="84">
        <v>6.039663959368695E-4</v>
      </c>
      <c r="T17" s="84">
        <f t="shared" si="0"/>
        <v>5.8427977550285545E-4</v>
      </c>
      <c r="U17" s="84">
        <f>R17/'סכום נכסי הקרן'!$C$42</f>
        <v>9.3031144781086043E-5</v>
      </c>
      <c r="BI17" s="4"/>
    </row>
    <row r="18" spans="2:61">
      <c r="B18" s="76" t="s">
        <v>360</v>
      </c>
      <c r="C18" s="73" t="s">
        <v>361</v>
      </c>
      <c r="D18" s="86" t="s">
        <v>119</v>
      </c>
      <c r="E18" s="86" t="s">
        <v>347</v>
      </c>
      <c r="F18" s="73" t="s">
        <v>356</v>
      </c>
      <c r="G18" s="86" t="s">
        <v>357</v>
      </c>
      <c r="H18" s="73" t="s">
        <v>350</v>
      </c>
      <c r="I18" s="73" t="s">
        <v>351</v>
      </c>
      <c r="J18" s="73"/>
      <c r="K18" s="83">
        <v>4.9399999999983253</v>
      </c>
      <c r="L18" s="86" t="s">
        <v>163</v>
      </c>
      <c r="M18" s="87">
        <v>1.4999999999999999E-2</v>
      </c>
      <c r="N18" s="87">
        <v>4.1000000000027924E-3</v>
      </c>
      <c r="O18" s="83">
        <v>1014005.82764</v>
      </c>
      <c r="P18" s="85">
        <v>105.97</v>
      </c>
      <c r="Q18" s="73"/>
      <c r="R18" s="83">
        <v>1074.5419754699999</v>
      </c>
      <c r="S18" s="84">
        <v>2.1817418318631817E-3</v>
      </c>
      <c r="T18" s="84">
        <f t="shared" si="0"/>
        <v>4.1645920849155095E-3</v>
      </c>
      <c r="U18" s="84">
        <f>R18/'סכום נכסי הקרן'!$C$42</f>
        <v>6.6310145490231203E-4</v>
      </c>
    </row>
    <row r="19" spans="2:61">
      <c r="B19" s="76" t="s">
        <v>362</v>
      </c>
      <c r="C19" s="73" t="s">
        <v>363</v>
      </c>
      <c r="D19" s="86" t="s">
        <v>119</v>
      </c>
      <c r="E19" s="86" t="s">
        <v>347</v>
      </c>
      <c r="F19" s="73" t="s">
        <v>364</v>
      </c>
      <c r="G19" s="86" t="s">
        <v>357</v>
      </c>
      <c r="H19" s="73" t="s">
        <v>365</v>
      </c>
      <c r="I19" s="73" t="s">
        <v>159</v>
      </c>
      <c r="J19" s="73"/>
      <c r="K19" s="83">
        <v>5.1800000000011055</v>
      </c>
      <c r="L19" s="86" t="s">
        <v>163</v>
      </c>
      <c r="M19" s="87">
        <v>1E-3</v>
      </c>
      <c r="N19" s="87">
        <v>2.5999999999992791E-3</v>
      </c>
      <c r="O19" s="83">
        <v>1688434.5165339999</v>
      </c>
      <c r="P19" s="85">
        <v>98.56</v>
      </c>
      <c r="Q19" s="73"/>
      <c r="R19" s="83">
        <v>1664.1210930120001</v>
      </c>
      <c r="S19" s="84">
        <v>1.1256230110226666E-3</v>
      </c>
      <c r="T19" s="84">
        <f t="shared" si="0"/>
        <v>6.4496182471302736E-3</v>
      </c>
      <c r="U19" s="84">
        <f>R19/'סכום נכסי הקרן'!$C$42</f>
        <v>1.0269316072340732E-3</v>
      </c>
      <c r="BI19" s="3"/>
    </row>
    <row r="20" spans="2:61">
      <c r="B20" s="76" t="s">
        <v>366</v>
      </c>
      <c r="C20" s="73" t="s">
        <v>367</v>
      </c>
      <c r="D20" s="86" t="s">
        <v>119</v>
      </c>
      <c r="E20" s="86" t="s">
        <v>347</v>
      </c>
      <c r="F20" s="73" t="s">
        <v>364</v>
      </c>
      <c r="G20" s="86" t="s">
        <v>357</v>
      </c>
      <c r="H20" s="73" t="s">
        <v>365</v>
      </c>
      <c r="I20" s="73" t="s">
        <v>159</v>
      </c>
      <c r="J20" s="73"/>
      <c r="K20" s="83">
        <v>0.75000000000110401</v>
      </c>
      <c r="L20" s="86" t="s">
        <v>163</v>
      </c>
      <c r="M20" s="87">
        <v>8.0000000000000002E-3</v>
      </c>
      <c r="N20" s="87">
        <v>6.1999999999973509E-3</v>
      </c>
      <c r="O20" s="83">
        <v>444658.70048500004</v>
      </c>
      <c r="P20" s="85">
        <v>101.85</v>
      </c>
      <c r="Q20" s="73"/>
      <c r="R20" s="83">
        <v>452.88488132599997</v>
      </c>
      <c r="S20" s="84">
        <v>2.0696519001820722E-3</v>
      </c>
      <c r="T20" s="84">
        <f t="shared" si="0"/>
        <v>1.7552416147570186E-3</v>
      </c>
      <c r="U20" s="84">
        <f>R20/'סכום נכסי הקרן'!$C$42</f>
        <v>2.7947593539021857E-4</v>
      </c>
    </row>
    <row r="21" spans="2:61">
      <c r="B21" s="76" t="s">
        <v>368</v>
      </c>
      <c r="C21" s="73" t="s">
        <v>369</v>
      </c>
      <c r="D21" s="86" t="s">
        <v>119</v>
      </c>
      <c r="E21" s="86" t="s">
        <v>347</v>
      </c>
      <c r="F21" s="73" t="s">
        <v>370</v>
      </c>
      <c r="G21" s="86" t="s">
        <v>357</v>
      </c>
      <c r="H21" s="73" t="s">
        <v>365</v>
      </c>
      <c r="I21" s="73" t="s">
        <v>159</v>
      </c>
      <c r="J21" s="73"/>
      <c r="K21" s="83">
        <v>4.9200000000001527</v>
      </c>
      <c r="L21" s="86" t="s">
        <v>163</v>
      </c>
      <c r="M21" s="87">
        <v>8.3000000000000001E-3</v>
      </c>
      <c r="N21" s="87">
        <v>2.4000000000049385E-3</v>
      </c>
      <c r="O21" s="83">
        <v>1024206.0510359999</v>
      </c>
      <c r="P21" s="85">
        <v>102.81</v>
      </c>
      <c r="Q21" s="73"/>
      <c r="R21" s="83">
        <v>1052.9862444519999</v>
      </c>
      <c r="S21" s="84">
        <v>7.9644630204126063E-4</v>
      </c>
      <c r="T21" s="84">
        <f t="shared" si="0"/>
        <v>4.0810487438162797E-3</v>
      </c>
      <c r="U21" s="84">
        <f>R21/'סכום נכסי הקרן'!$C$42</f>
        <v>6.4979938115757377E-4</v>
      </c>
    </row>
    <row r="22" spans="2:61">
      <c r="B22" s="76" t="s">
        <v>371</v>
      </c>
      <c r="C22" s="73" t="s">
        <v>372</v>
      </c>
      <c r="D22" s="86" t="s">
        <v>119</v>
      </c>
      <c r="E22" s="86" t="s">
        <v>347</v>
      </c>
      <c r="F22" s="73" t="s">
        <v>373</v>
      </c>
      <c r="G22" s="86" t="s">
        <v>357</v>
      </c>
      <c r="H22" s="73" t="s">
        <v>365</v>
      </c>
      <c r="I22" s="73" t="s">
        <v>159</v>
      </c>
      <c r="J22" s="73"/>
      <c r="K22" s="83">
        <v>0.70004547521600724</v>
      </c>
      <c r="L22" s="86" t="s">
        <v>163</v>
      </c>
      <c r="M22" s="87">
        <v>4.0999999999999995E-3</v>
      </c>
      <c r="N22" s="87">
        <v>2.300136425648022E-3</v>
      </c>
      <c r="O22" s="83">
        <v>1.0995E-2</v>
      </c>
      <c r="P22" s="85">
        <v>100.05</v>
      </c>
      <c r="Q22" s="73"/>
      <c r="R22" s="83">
        <v>1.0994999999999999E-5</v>
      </c>
      <c r="S22" s="84">
        <v>1.337690018380457E-11</v>
      </c>
      <c r="T22" s="84">
        <f t="shared" si="0"/>
        <v>4.2613216625267541E-11</v>
      </c>
      <c r="U22" s="84">
        <f>R22/'סכום נכסי הקרן'!$C$42</f>
        <v>6.7850308904516796E-12</v>
      </c>
    </row>
    <row r="23" spans="2:61">
      <c r="B23" s="76" t="s">
        <v>374</v>
      </c>
      <c r="C23" s="73" t="s">
        <v>375</v>
      </c>
      <c r="D23" s="86" t="s">
        <v>119</v>
      </c>
      <c r="E23" s="86" t="s">
        <v>347</v>
      </c>
      <c r="F23" s="73" t="s">
        <v>373</v>
      </c>
      <c r="G23" s="86" t="s">
        <v>357</v>
      </c>
      <c r="H23" s="73" t="s">
        <v>365</v>
      </c>
      <c r="I23" s="73" t="s">
        <v>159</v>
      </c>
      <c r="J23" s="73"/>
      <c r="K23" s="83">
        <v>2.2099999999992761</v>
      </c>
      <c r="L23" s="86" t="s">
        <v>163</v>
      </c>
      <c r="M23" s="87">
        <v>9.8999999999999991E-3</v>
      </c>
      <c r="N23" s="87">
        <v>7.6999999999999014E-3</v>
      </c>
      <c r="O23" s="83">
        <v>988231.319686</v>
      </c>
      <c r="P23" s="85">
        <v>102.05</v>
      </c>
      <c r="Q23" s="73"/>
      <c r="R23" s="83">
        <v>1008.490028513</v>
      </c>
      <c r="S23" s="84">
        <v>3.278940392617608E-4</v>
      </c>
      <c r="T23" s="84">
        <f t="shared" si="0"/>
        <v>3.9085951841243026E-3</v>
      </c>
      <c r="U23" s="84">
        <f>R23/'סכום נכסי הקרן'!$C$42</f>
        <v>6.2234069997027747E-4</v>
      </c>
    </row>
    <row r="24" spans="2:61">
      <c r="B24" s="76" t="s">
        <v>376</v>
      </c>
      <c r="C24" s="73" t="s">
        <v>377</v>
      </c>
      <c r="D24" s="86" t="s">
        <v>119</v>
      </c>
      <c r="E24" s="86" t="s">
        <v>347</v>
      </c>
      <c r="F24" s="73" t="s">
        <v>373</v>
      </c>
      <c r="G24" s="86" t="s">
        <v>357</v>
      </c>
      <c r="H24" s="73" t="s">
        <v>365</v>
      </c>
      <c r="I24" s="73" t="s">
        <v>159</v>
      </c>
      <c r="J24" s="73"/>
      <c r="K24" s="83">
        <v>4.1700000000008357</v>
      </c>
      <c r="L24" s="86" t="s">
        <v>163</v>
      </c>
      <c r="M24" s="87">
        <v>8.6E-3</v>
      </c>
      <c r="N24" s="87">
        <v>4.4999999999995694E-3</v>
      </c>
      <c r="O24" s="83">
        <v>2246888.7709260001</v>
      </c>
      <c r="P24" s="85">
        <v>103.29</v>
      </c>
      <c r="Q24" s="73"/>
      <c r="R24" s="83">
        <v>2320.811426618</v>
      </c>
      <c r="S24" s="84">
        <v>8.9827008321742932E-4</v>
      </c>
      <c r="T24" s="84">
        <f t="shared" si="0"/>
        <v>8.9947467093105093E-3</v>
      </c>
      <c r="U24" s="84">
        <f>R24/'סכום נכסי הקרן'!$C$42</f>
        <v>1.4321761910428708E-3</v>
      </c>
    </row>
    <row r="25" spans="2:61">
      <c r="B25" s="76" t="s">
        <v>378</v>
      </c>
      <c r="C25" s="73" t="s">
        <v>379</v>
      </c>
      <c r="D25" s="86" t="s">
        <v>119</v>
      </c>
      <c r="E25" s="86" t="s">
        <v>347</v>
      </c>
      <c r="F25" s="73" t="s">
        <v>373</v>
      </c>
      <c r="G25" s="86" t="s">
        <v>357</v>
      </c>
      <c r="H25" s="73" t="s">
        <v>365</v>
      </c>
      <c r="I25" s="73" t="s">
        <v>159</v>
      </c>
      <c r="J25" s="73"/>
      <c r="K25" s="83">
        <v>5.9199999999999582</v>
      </c>
      <c r="L25" s="86" t="s">
        <v>163</v>
      </c>
      <c r="M25" s="87">
        <v>3.8E-3</v>
      </c>
      <c r="N25" s="87">
        <v>3.299999999999088E-3</v>
      </c>
      <c r="O25" s="83">
        <v>3773315.1922019999</v>
      </c>
      <c r="P25" s="85">
        <v>98.72</v>
      </c>
      <c r="Q25" s="73"/>
      <c r="R25" s="83">
        <v>3725.0168393979993</v>
      </c>
      <c r="S25" s="84">
        <v>1.257771730734E-3</v>
      </c>
      <c r="T25" s="84">
        <f t="shared" si="0"/>
        <v>1.4437012233745919E-2</v>
      </c>
      <c r="U25" s="84">
        <f>R25/'סכום נכסי הקרן'!$C$42</f>
        <v>2.2987134445446211E-3</v>
      </c>
    </row>
    <row r="26" spans="2:61">
      <c r="B26" s="76" t="s">
        <v>380</v>
      </c>
      <c r="C26" s="73" t="s">
        <v>381</v>
      </c>
      <c r="D26" s="86" t="s">
        <v>119</v>
      </c>
      <c r="E26" s="86" t="s">
        <v>347</v>
      </c>
      <c r="F26" s="73" t="s">
        <v>373</v>
      </c>
      <c r="G26" s="86" t="s">
        <v>357</v>
      </c>
      <c r="H26" s="73" t="s">
        <v>365</v>
      </c>
      <c r="I26" s="73" t="s">
        <v>159</v>
      </c>
      <c r="J26" s="73"/>
      <c r="K26" s="83">
        <v>3.3199999999986463</v>
      </c>
      <c r="L26" s="86" t="s">
        <v>163</v>
      </c>
      <c r="M26" s="87">
        <v>1E-3</v>
      </c>
      <c r="N26" s="87">
        <v>4.5999999999932302E-3</v>
      </c>
      <c r="O26" s="83">
        <v>601623.20974600001</v>
      </c>
      <c r="P26" s="85">
        <v>98.21</v>
      </c>
      <c r="Q26" s="73"/>
      <c r="R26" s="83">
        <v>590.85418663999997</v>
      </c>
      <c r="S26" s="84">
        <v>2.3648413610599238E-4</v>
      </c>
      <c r="T26" s="84">
        <f t="shared" si="0"/>
        <v>2.2899679353557598E-3</v>
      </c>
      <c r="U26" s="84">
        <f>R26/'סכום נכסי הקרן'!$C$42</f>
        <v>3.6461699937290611E-4</v>
      </c>
    </row>
    <row r="27" spans="2:61">
      <c r="B27" s="76" t="s">
        <v>382</v>
      </c>
      <c r="C27" s="73" t="s">
        <v>383</v>
      </c>
      <c r="D27" s="86" t="s">
        <v>119</v>
      </c>
      <c r="E27" s="86" t="s">
        <v>347</v>
      </c>
      <c r="F27" s="73" t="s">
        <v>373</v>
      </c>
      <c r="G27" s="86" t="s">
        <v>357</v>
      </c>
      <c r="H27" s="73" t="s">
        <v>365</v>
      </c>
      <c r="I27" s="73" t="s">
        <v>159</v>
      </c>
      <c r="J27" s="73"/>
      <c r="K27" s="83">
        <v>9.7600000000376017</v>
      </c>
      <c r="L27" s="86" t="s">
        <v>163</v>
      </c>
      <c r="M27" s="87">
        <v>5.1000000000000004E-3</v>
      </c>
      <c r="N27" s="87">
        <v>5.7000000000683674E-3</v>
      </c>
      <c r="O27" s="83">
        <v>94122.061079999985</v>
      </c>
      <c r="P27" s="85">
        <v>99.46</v>
      </c>
      <c r="Q27" s="73"/>
      <c r="R27" s="83">
        <v>93.613798348000003</v>
      </c>
      <c r="S27" s="84">
        <v>1.3409095401658574E-4</v>
      </c>
      <c r="T27" s="84">
        <f t="shared" si="0"/>
        <v>3.6281810533128124E-4</v>
      </c>
      <c r="U27" s="84">
        <f>R27/'סכום נכסי הקרן'!$C$42</f>
        <v>5.7769214512386948E-5</v>
      </c>
    </row>
    <row r="28" spans="2:61">
      <c r="B28" s="76" t="s">
        <v>384</v>
      </c>
      <c r="C28" s="73" t="s">
        <v>385</v>
      </c>
      <c r="D28" s="86" t="s">
        <v>119</v>
      </c>
      <c r="E28" s="86" t="s">
        <v>347</v>
      </c>
      <c r="F28" s="73" t="s">
        <v>386</v>
      </c>
      <c r="G28" s="86" t="s">
        <v>155</v>
      </c>
      <c r="H28" s="73" t="s">
        <v>350</v>
      </c>
      <c r="I28" s="73" t="s">
        <v>351</v>
      </c>
      <c r="J28" s="73"/>
      <c r="K28" s="83">
        <v>15.399999999998006</v>
      </c>
      <c r="L28" s="86" t="s">
        <v>163</v>
      </c>
      <c r="M28" s="87">
        <v>2.07E-2</v>
      </c>
      <c r="N28" s="87">
        <v>7.3999999999976706E-3</v>
      </c>
      <c r="O28" s="83">
        <v>2511088.593471</v>
      </c>
      <c r="P28" s="85">
        <v>119.75</v>
      </c>
      <c r="Q28" s="73"/>
      <c r="R28" s="83">
        <v>3007.0285907050002</v>
      </c>
      <c r="S28" s="84">
        <v>1.6983913490412645E-3</v>
      </c>
      <c r="T28" s="84">
        <f t="shared" si="0"/>
        <v>1.165431202674717E-2</v>
      </c>
      <c r="U28" s="84">
        <f>R28/'סכום נכסי הקרן'!$C$42</f>
        <v>1.8556418259576906E-3</v>
      </c>
    </row>
    <row r="29" spans="2:61">
      <c r="B29" s="76" t="s">
        <v>387</v>
      </c>
      <c r="C29" s="73" t="s">
        <v>388</v>
      </c>
      <c r="D29" s="86" t="s">
        <v>119</v>
      </c>
      <c r="E29" s="86" t="s">
        <v>347</v>
      </c>
      <c r="F29" s="73" t="s">
        <v>389</v>
      </c>
      <c r="G29" s="86" t="s">
        <v>357</v>
      </c>
      <c r="H29" s="73" t="s">
        <v>365</v>
      </c>
      <c r="I29" s="73" t="s">
        <v>159</v>
      </c>
      <c r="J29" s="73"/>
      <c r="K29" s="83">
        <v>2.0000000000005311</v>
      </c>
      <c r="L29" s="86" t="s">
        <v>163</v>
      </c>
      <c r="M29" s="87">
        <v>0.05</v>
      </c>
      <c r="N29" s="87">
        <v>8.0999999999996283E-3</v>
      </c>
      <c r="O29" s="83">
        <v>1648005.501961</v>
      </c>
      <c r="P29" s="85">
        <v>114.21</v>
      </c>
      <c r="Q29" s="73"/>
      <c r="R29" s="83">
        <v>1882.1870954470003</v>
      </c>
      <c r="S29" s="84">
        <v>5.229095829400684E-4</v>
      </c>
      <c r="T29" s="84">
        <f t="shared" si="0"/>
        <v>7.2947745727663608E-3</v>
      </c>
      <c r="U29" s="84">
        <f>R29/'סכום נכסי הקרן'!$C$42</f>
        <v>1.161500462411771E-3</v>
      </c>
    </row>
    <row r="30" spans="2:61">
      <c r="B30" s="76" t="s">
        <v>390</v>
      </c>
      <c r="C30" s="73" t="s">
        <v>391</v>
      </c>
      <c r="D30" s="86" t="s">
        <v>119</v>
      </c>
      <c r="E30" s="86" t="s">
        <v>347</v>
      </c>
      <c r="F30" s="73" t="s">
        <v>389</v>
      </c>
      <c r="G30" s="86" t="s">
        <v>357</v>
      </c>
      <c r="H30" s="73" t="s">
        <v>365</v>
      </c>
      <c r="I30" s="73" t="s">
        <v>159</v>
      </c>
      <c r="J30" s="73"/>
      <c r="K30" s="83">
        <v>0.21001974333662388</v>
      </c>
      <c r="L30" s="86" t="s">
        <v>163</v>
      </c>
      <c r="M30" s="87">
        <v>1.6E-2</v>
      </c>
      <c r="N30" s="87">
        <v>-1.3100320829220137E-2</v>
      </c>
      <c r="O30" s="83">
        <v>1.5924000000000001E-2</v>
      </c>
      <c r="P30" s="85">
        <v>101.47</v>
      </c>
      <c r="Q30" s="73"/>
      <c r="R30" s="83">
        <v>1.6208000000000001E-5</v>
      </c>
      <c r="S30" s="84">
        <v>1.5171399500371441E-11</v>
      </c>
      <c r="T30" s="84">
        <f t="shared" si="0"/>
        <v>6.2817191001576758E-11</v>
      </c>
      <c r="U30" s="84">
        <f>R30/'סכום נכסי הקרן'!$C$42</f>
        <v>1.0001980961568062E-11</v>
      </c>
    </row>
    <row r="31" spans="2:61">
      <c r="B31" s="76" t="s">
        <v>392</v>
      </c>
      <c r="C31" s="73" t="s">
        <v>393</v>
      </c>
      <c r="D31" s="86" t="s">
        <v>119</v>
      </c>
      <c r="E31" s="86" t="s">
        <v>347</v>
      </c>
      <c r="F31" s="73" t="s">
        <v>389</v>
      </c>
      <c r="G31" s="86" t="s">
        <v>357</v>
      </c>
      <c r="H31" s="73" t="s">
        <v>365</v>
      </c>
      <c r="I31" s="73" t="s">
        <v>159</v>
      </c>
      <c r="J31" s="73"/>
      <c r="K31" s="83">
        <v>1.7200000000000861</v>
      </c>
      <c r="L31" s="86" t="s">
        <v>163</v>
      </c>
      <c r="M31" s="87">
        <v>6.9999999999999993E-3</v>
      </c>
      <c r="N31" s="87">
        <v>8.1000000000036546E-3</v>
      </c>
      <c r="O31" s="83">
        <v>916644.27061799983</v>
      </c>
      <c r="P31" s="85">
        <v>101.5</v>
      </c>
      <c r="Q31" s="73"/>
      <c r="R31" s="83">
        <v>930.39397238599997</v>
      </c>
      <c r="S31" s="84">
        <v>4.2991248722314981E-4</v>
      </c>
      <c r="T31" s="84">
        <f t="shared" si="0"/>
        <v>3.6059190443044845E-3</v>
      </c>
      <c r="U31" s="84">
        <f>R31/'סכום נכסי הקרן'!$C$42</f>
        <v>5.7414750731505748E-4</v>
      </c>
    </row>
    <row r="32" spans="2:61">
      <c r="B32" s="76" t="s">
        <v>394</v>
      </c>
      <c r="C32" s="73" t="s">
        <v>395</v>
      </c>
      <c r="D32" s="86" t="s">
        <v>119</v>
      </c>
      <c r="E32" s="86" t="s">
        <v>347</v>
      </c>
      <c r="F32" s="73" t="s">
        <v>389</v>
      </c>
      <c r="G32" s="86" t="s">
        <v>357</v>
      </c>
      <c r="H32" s="73" t="s">
        <v>365</v>
      </c>
      <c r="I32" s="73" t="s">
        <v>159</v>
      </c>
      <c r="J32" s="73"/>
      <c r="K32" s="83">
        <v>4.2800000000014089</v>
      </c>
      <c r="L32" s="86" t="s">
        <v>163</v>
      </c>
      <c r="M32" s="87">
        <v>6.0000000000000001E-3</v>
      </c>
      <c r="N32" s="87">
        <v>4.1999999999973361E-3</v>
      </c>
      <c r="O32" s="83">
        <v>1033427.245473</v>
      </c>
      <c r="P32" s="85">
        <v>101.67</v>
      </c>
      <c r="Q32" s="73"/>
      <c r="R32" s="83">
        <v>1050.6854658339998</v>
      </c>
      <c r="S32" s="84">
        <v>5.8080028812925865E-4</v>
      </c>
      <c r="T32" s="84">
        <f t="shared" si="0"/>
        <v>4.0721316380722484E-3</v>
      </c>
      <c r="U32" s="84">
        <f>R32/'סכום נכסי הקרן'!$C$42</f>
        <v>6.4837956724259234E-4</v>
      </c>
    </row>
    <row r="33" spans="2:21">
      <c r="B33" s="76" t="s">
        <v>396</v>
      </c>
      <c r="C33" s="73" t="s">
        <v>397</v>
      </c>
      <c r="D33" s="86" t="s">
        <v>119</v>
      </c>
      <c r="E33" s="86" t="s">
        <v>347</v>
      </c>
      <c r="F33" s="73" t="s">
        <v>389</v>
      </c>
      <c r="G33" s="86" t="s">
        <v>357</v>
      </c>
      <c r="H33" s="73" t="s">
        <v>365</v>
      </c>
      <c r="I33" s="73" t="s">
        <v>159</v>
      </c>
      <c r="J33" s="73"/>
      <c r="K33" s="83">
        <v>5.2399999999998563</v>
      </c>
      <c r="L33" s="86" t="s">
        <v>163</v>
      </c>
      <c r="M33" s="87">
        <v>1.7500000000000002E-2</v>
      </c>
      <c r="N33" s="87">
        <v>3.2999999999997081E-3</v>
      </c>
      <c r="O33" s="83">
        <v>4126711.5722369999</v>
      </c>
      <c r="P33" s="85">
        <v>107.89</v>
      </c>
      <c r="Q33" s="73"/>
      <c r="R33" s="83">
        <v>4452.3090500609997</v>
      </c>
      <c r="S33" s="84">
        <v>1.040683769286517E-3</v>
      </c>
      <c r="T33" s="84">
        <f t="shared" si="0"/>
        <v>1.725577171740687E-2</v>
      </c>
      <c r="U33" s="84">
        <f>R33/'סכום נכסי הקרן'!$C$42</f>
        <v>2.7475265519328294E-3</v>
      </c>
    </row>
    <row r="34" spans="2:21">
      <c r="B34" s="76" t="s">
        <v>398</v>
      </c>
      <c r="C34" s="73" t="s">
        <v>399</v>
      </c>
      <c r="D34" s="86" t="s">
        <v>119</v>
      </c>
      <c r="E34" s="86" t="s">
        <v>347</v>
      </c>
      <c r="F34" s="73" t="s">
        <v>364</v>
      </c>
      <c r="G34" s="86" t="s">
        <v>357</v>
      </c>
      <c r="H34" s="73" t="s">
        <v>400</v>
      </c>
      <c r="I34" s="73" t="s">
        <v>159</v>
      </c>
      <c r="J34" s="73"/>
      <c r="K34" s="83">
        <v>0.5799999999982518</v>
      </c>
      <c r="L34" s="86" t="s">
        <v>163</v>
      </c>
      <c r="M34" s="87">
        <v>3.1E-2</v>
      </c>
      <c r="N34" s="87">
        <v>1.5799999999982516E-2</v>
      </c>
      <c r="O34" s="83">
        <v>264606.67086700001</v>
      </c>
      <c r="P34" s="85">
        <v>108.09</v>
      </c>
      <c r="Q34" s="73"/>
      <c r="R34" s="83">
        <v>286.01334552500003</v>
      </c>
      <c r="S34" s="84">
        <v>1.5382552629385168E-3</v>
      </c>
      <c r="T34" s="84">
        <f t="shared" si="0"/>
        <v>1.1084991951409114E-3</v>
      </c>
      <c r="U34" s="84">
        <f>R34/'סכום נכסי הקרן'!$C$42</f>
        <v>1.7649926188890907E-4</v>
      </c>
    </row>
    <row r="35" spans="2:21">
      <c r="B35" s="76" t="s">
        <v>401</v>
      </c>
      <c r="C35" s="73" t="s">
        <v>402</v>
      </c>
      <c r="D35" s="86" t="s">
        <v>119</v>
      </c>
      <c r="E35" s="86" t="s">
        <v>347</v>
      </c>
      <c r="F35" s="73" t="s">
        <v>364</v>
      </c>
      <c r="G35" s="86" t="s">
        <v>357</v>
      </c>
      <c r="H35" s="73" t="s">
        <v>400</v>
      </c>
      <c r="I35" s="73" t="s">
        <v>159</v>
      </c>
      <c r="J35" s="73"/>
      <c r="K35" s="83">
        <v>0.70999999999633523</v>
      </c>
      <c r="L35" s="86" t="s">
        <v>163</v>
      </c>
      <c r="M35" s="87">
        <v>4.2000000000000003E-2</v>
      </c>
      <c r="N35" s="87">
        <v>2.0299999999732993E-2</v>
      </c>
      <c r="O35" s="83">
        <v>15339.438829999999</v>
      </c>
      <c r="P35" s="85">
        <v>124.52</v>
      </c>
      <c r="Q35" s="73"/>
      <c r="R35" s="83">
        <v>19.100668617</v>
      </c>
      <c r="S35" s="84">
        <v>5.8810101713759912E-4</v>
      </c>
      <c r="T35" s="84">
        <f t="shared" si="0"/>
        <v>7.4028279169046878E-5</v>
      </c>
      <c r="U35" s="84">
        <f>R35/'סכום נכסי הקרן'!$C$42</f>
        <v>1.178705107727385E-5</v>
      </c>
    </row>
    <row r="36" spans="2:21">
      <c r="B36" s="76" t="s">
        <v>403</v>
      </c>
      <c r="C36" s="73" t="s">
        <v>404</v>
      </c>
      <c r="D36" s="86" t="s">
        <v>119</v>
      </c>
      <c r="E36" s="86" t="s">
        <v>347</v>
      </c>
      <c r="F36" s="73" t="s">
        <v>405</v>
      </c>
      <c r="G36" s="86" t="s">
        <v>357</v>
      </c>
      <c r="H36" s="73" t="s">
        <v>400</v>
      </c>
      <c r="I36" s="73" t="s">
        <v>159</v>
      </c>
      <c r="J36" s="73"/>
      <c r="K36" s="83">
        <v>1.4199999999960049</v>
      </c>
      <c r="L36" s="86" t="s">
        <v>163</v>
      </c>
      <c r="M36" s="87">
        <v>3.85E-2</v>
      </c>
      <c r="N36" s="87">
        <v>1.0700000000000908E-2</v>
      </c>
      <c r="O36" s="83">
        <v>196134.16421099997</v>
      </c>
      <c r="P36" s="85">
        <v>112.31</v>
      </c>
      <c r="Q36" s="73"/>
      <c r="R36" s="83">
        <v>220.278282714</v>
      </c>
      <c r="S36" s="84">
        <v>9.2096251856982185E-4</v>
      </c>
      <c r="T36" s="84">
        <f t="shared" si="0"/>
        <v>8.5373043921178795E-4</v>
      </c>
      <c r="U36" s="84">
        <f>R36/'סכום נכסי הקרן'!$C$42</f>
        <v>1.3593405663575611E-4</v>
      </c>
    </row>
    <row r="37" spans="2:21">
      <c r="B37" s="76" t="s">
        <v>406</v>
      </c>
      <c r="C37" s="73" t="s">
        <v>407</v>
      </c>
      <c r="D37" s="86" t="s">
        <v>119</v>
      </c>
      <c r="E37" s="86" t="s">
        <v>347</v>
      </c>
      <c r="F37" s="73" t="s">
        <v>408</v>
      </c>
      <c r="G37" s="86" t="s">
        <v>357</v>
      </c>
      <c r="H37" s="73" t="s">
        <v>400</v>
      </c>
      <c r="I37" s="73" t="s">
        <v>159</v>
      </c>
      <c r="J37" s="73"/>
      <c r="K37" s="83">
        <v>1.2900079739925168</v>
      </c>
      <c r="L37" s="86" t="s">
        <v>163</v>
      </c>
      <c r="M37" s="87">
        <v>4.7500000000000001E-2</v>
      </c>
      <c r="N37" s="87">
        <v>1.4300128810648348E-2</v>
      </c>
      <c r="O37" s="83">
        <v>2.5497000000000002E-2</v>
      </c>
      <c r="P37" s="85">
        <v>126.84</v>
      </c>
      <c r="Q37" s="73"/>
      <c r="R37" s="83">
        <v>3.2606000000000006E-5</v>
      </c>
      <c r="S37" s="84">
        <v>1.1713113477591556E-10</v>
      </c>
      <c r="T37" s="84">
        <f t="shared" si="0"/>
        <v>1.263707631908571E-10</v>
      </c>
      <c r="U37" s="84">
        <f>R37/'סכום נכסי הקרן'!$C$42</f>
        <v>2.0121211206372672E-11</v>
      </c>
    </row>
    <row r="38" spans="2:21">
      <c r="B38" s="76" t="s">
        <v>409</v>
      </c>
      <c r="C38" s="73" t="s">
        <v>410</v>
      </c>
      <c r="D38" s="86" t="s">
        <v>119</v>
      </c>
      <c r="E38" s="86" t="s">
        <v>347</v>
      </c>
      <c r="F38" s="73" t="s">
        <v>411</v>
      </c>
      <c r="G38" s="86" t="s">
        <v>412</v>
      </c>
      <c r="H38" s="73" t="s">
        <v>413</v>
      </c>
      <c r="I38" s="73" t="s">
        <v>351</v>
      </c>
      <c r="J38" s="73"/>
      <c r="K38" s="83">
        <v>1.1599999999897215</v>
      </c>
      <c r="L38" s="86" t="s">
        <v>163</v>
      </c>
      <c r="M38" s="87">
        <v>3.6400000000000002E-2</v>
      </c>
      <c r="N38" s="87">
        <v>1.0199999999913027E-2</v>
      </c>
      <c r="O38" s="83">
        <v>44557.99169000001</v>
      </c>
      <c r="P38" s="85">
        <v>113.54</v>
      </c>
      <c r="Q38" s="73"/>
      <c r="R38" s="83">
        <v>50.591141722000003</v>
      </c>
      <c r="S38" s="84">
        <v>8.0830823927437656E-4</v>
      </c>
      <c r="T38" s="84">
        <f t="shared" si="0"/>
        <v>1.9607560541329668E-4</v>
      </c>
      <c r="U38" s="84">
        <f>R38/'סכום נכסי הקרן'!$C$42</f>
        <v>3.121986897380526E-5</v>
      </c>
    </row>
    <row r="39" spans="2:21">
      <c r="B39" s="76" t="s">
        <v>414</v>
      </c>
      <c r="C39" s="73" t="s">
        <v>415</v>
      </c>
      <c r="D39" s="86" t="s">
        <v>119</v>
      </c>
      <c r="E39" s="86" t="s">
        <v>347</v>
      </c>
      <c r="F39" s="73" t="s">
        <v>370</v>
      </c>
      <c r="G39" s="86" t="s">
        <v>357</v>
      </c>
      <c r="H39" s="73" t="s">
        <v>400</v>
      </c>
      <c r="I39" s="73" t="s">
        <v>159</v>
      </c>
      <c r="J39" s="73"/>
      <c r="K39" s="83">
        <v>0.35999999999955667</v>
      </c>
      <c r="L39" s="86" t="s">
        <v>163</v>
      </c>
      <c r="M39" s="87">
        <v>3.4000000000000002E-2</v>
      </c>
      <c r="N39" s="87">
        <v>1.5499999999997625E-2</v>
      </c>
      <c r="O39" s="83">
        <v>595381.47095300001</v>
      </c>
      <c r="P39" s="85">
        <v>106.08</v>
      </c>
      <c r="Q39" s="73"/>
      <c r="R39" s="83">
        <v>631.58064607300003</v>
      </c>
      <c r="S39" s="84">
        <v>6.660911048931475E-4</v>
      </c>
      <c r="T39" s="84">
        <f t="shared" si="0"/>
        <v>2.4478110857148868E-3</v>
      </c>
      <c r="U39" s="84">
        <f>R39/'סכום נכסי הקרן'!$C$42</f>
        <v>3.8974935820070347E-4</v>
      </c>
    </row>
    <row r="40" spans="2:21">
      <c r="B40" s="76" t="s">
        <v>416</v>
      </c>
      <c r="C40" s="73" t="s">
        <v>417</v>
      </c>
      <c r="D40" s="86" t="s">
        <v>119</v>
      </c>
      <c r="E40" s="86" t="s">
        <v>347</v>
      </c>
      <c r="F40" s="73" t="s">
        <v>418</v>
      </c>
      <c r="G40" s="86" t="s">
        <v>412</v>
      </c>
      <c r="H40" s="73" t="s">
        <v>400</v>
      </c>
      <c r="I40" s="73" t="s">
        <v>159</v>
      </c>
      <c r="J40" s="73"/>
      <c r="K40" s="83">
        <v>5.039999999999643</v>
      </c>
      <c r="L40" s="86" t="s">
        <v>163</v>
      </c>
      <c r="M40" s="87">
        <v>8.3000000000000001E-3</v>
      </c>
      <c r="N40" s="87">
        <v>2.9000000000011243E-3</v>
      </c>
      <c r="O40" s="83">
        <v>2060523.9465379999</v>
      </c>
      <c r="P40" s="85">
        <v>103.55</v>
      </c>
      <c r="Q40" s="73"/>
      <c r="R40" s="83">
        <v>2133.672543444</v>
      </c>
      <c r="S40" s="84">
        <v>1.3454971565891047E-3</v>
      </c>
      <c r="T40" s="84">
        <f t="shared" si="0"/>
        <v>8.2694543247989766E-3</v>
      </c>
      <c r="U40" s="84">
        <f>R40/'סכום נכסי הקרן'!$C$42</f>
        <v>1.3166925072647699E-3</v>
      </c>
    </row>
    <row r="41" spans="2:21">
      <c r="B41" s="76" t="s">
        <v>419</v>
      </c>
      <c r="C41" s="73" t="s">
        <v>420</v>
      </c>
      <c r="D41" s="86" t="s">
        <v>119</v>
      </c>
      <c r="E41" s="86" t="s">
        <v>347</v>
      </c>
      <c r="F41" s="73" t="s">
        <v>418</v>
      </c>
      <c r="G41" s="86" t="s">
        <v>412</v>
      </c>
      <c r="H41" s="73" t="s">
        <v>400</v>
      </c>
      <c r="I41" s="73" t="s">
        <v>159</v>
      </c>
      <c r="J41" s="73"/>
      <c r="K41" s="83">
        <v>8.8899999999983965</v>
      </c>
      <c r="L41" s="86" t="s">
        <v>163</v>
      </c>
      <c r="M41" s="87">
        <v>1.6500000000000001E-2</v>
      </c>
      <c r="N41" s="87">
        <v>4.0999999999986984E-3</v>
      </c>
      <c r="O41" s="83">
        <v>1229929.3059670001</v>
      </c>
      <c r="P41" s="85">
        <v>112.42</v>
      </c>
      <c r="Q41" s="73"/>
      <c r="R41" s="83">
        <v>1382.6865212979999</v>
      </c>
      <c r="S41" s="84">
        <v>8.4240002326459054E-4</v>
      </c>
      <c r="T41" s="84">
        <f t="shared" si="0"/>
        <v>5.3588649619744676E-3</v>
      </c>
      <c r="U41" s="84">
        <f>R41/'סכום נכסי הקרן'!$C$42</f>
        <v>8.5325791348959566E-4</v>
      </c>
    </row>
    <row r="42" spans="2:21">
      <c r="B42" s="76" t="s">
        <v>421</v>
      </c>
      <c r="C42" s="73" t="s">
        <v>422</v>
      </c>
      <c r="D42" s="86" t="s">
        <v>119</v>
      </c>
      <c r="E42" s="86" t="s">
        <v>347</v>
      </c>
      <c r="F42" s="73" t="s">
        <v>423</v>
      </c>
      <c r="G42" s="86" t="s">
        <v>155</v>
      </c>
      <c r="H42" s="73" t="s">
        <v>400</v>
      </c>
      <c r="I42" s="73" t="s">
        <v>159</v>
      </c>
      <c r="J42" s="73"/>
      <c r="K42" s="83">
        <v>8.8399999999964987</v>
      </c>
      <c r="L42" s="86" t="s">
        <v>163</v>
      </c>
      <c r="M42" s="87">
        <v>2.6499999999999999E-2</v>
      </c>
      <c r="N42" s="87">
        <v>5.5999999999954819E-3</v>
      </c>
      <c r="O42" s="83">
        <v>294154.84648200002</v>
      </c>
      <c r="P42" s="85">
        <v>120.4</v>
      </c>
      <c r="Q42" s="73"/>
      <c r="R42" s="83">
        <v>354.16243386100001</v>
      </c>
      <c r="S42" s="84">
        <v>2.5425817424357952E-4</v>
      </c>
      <c r="T42" s="84">
        <f t="shared" si="0"/>
        <v>1.3726239667713309E-3</v>
      </c>
      <c r="U42" s="84">
        <f>R42/'סכום נכסי הקרן'!$C$42</f>
        <v>2.1855416589217238E-4</v>
      </c>
    </row>
    <row r="43" spans="2:21">
      <c r="B43" s="76" t="s">
        <v>424</v>
      </c>
      <c r="C43" s="73" t="s">
        <v>425</v>
      </c>
      <c r="D43" s="86" t="s">
        <v>119</v>
      </c>
      <c r="E43" s="86" t="s">
        <v>347</v>
      </c>
      <c r="F43" s="73" t="s">
        <v>426</v>
      </c>
      <c r="G43" s="86" t="s">
        <v>412</v>
      </c>
      <c r="H43" s="73" t="s">
        <v>413</v>
      </c>
      <c r="I43" s="73" t="s">
        <v>351</v>
      </c>
      <c r="J43" s="73"/>
      <c r="K43" s="83">
        <v>2.7099999999963758</v>
      </c>
      <c r="L43" s="86" t="s">
        <v>163</v>
      </c>
      <c r="M43" s="87">
        <v>6.5000000000000006E-3</v>
      </c>
      <c r="N43" s="87">
        <v>1.0499999999981555E-2</v>
      </c>
      <c r="O43" s="83">
        <v>465484.310329</v>
      </c>
      <c r="P43" s="85">
        <v>98.99</v>
      </c>
      <c r="Q43" s="73"/>
      <c r="R43" s="83">
        <v>460.78291877699996</v>
      </c>
      <c r="S43" s="84">
        <v>6.1668396376081262E-4</v>
      </c>
      <c r="T43" s="84">
        <f t="shared" ref="T43:T74" si="1">R43/$R$11</f>
        <v>1.7858519631712014E-3</v>
      </c>
      <c r="U43" s="84">
        <f>R43/'סכום נכסי הקרן'!$C$42</f>
        <v>2.8434982607498249E-4</v>
      </c>
    </row>
    <row r="44" spans="2:21">
      <c r="B44" s="76" t="s">
        <v>427</v>
      </c>
      <c r="C44" s="73" t="s">
        <v>428</v>
      </c>
      <c r="D44" s="86" t="s">
        <v>119</v>
      </c>
      <c r="E44" s="86" t="s">
        <v>347</v>
      </c>
      <c r="F44" s="73" t="s">
        <v>426</v>
      </c>
      <c r="G44" s="86" t="s">
        <v>412</v>
      </c>
      <c r="H44" s="73" t="s">
        <v>400</v>
      </c>
      <c r="I44" s="73" t="s">
        <v>159</v>
      </c>
      <c r="J44" s="73"/>
      <c r="K44" s="83">
        <v>5.0700000000003254</v>
      </c>
      <c r="L44" s="86" t="s">
        <v>163</v>
      </c>
      <c r="M44" s="87">
        <v>1.34E-2</v>
      </c>
      <c r="N44" s="87">
        <v>1.0800000000001026E-2</v>
      </c>
      <c r="O44" s="83">
        <v>5394518.6943020001</v>
      </c>
      <c r="P44" s="85">
        <v>102.52</v>
      </c>
      <c r="Q44" s="83">
        <v>311.37883628999998</v>
      </c>
      <c r="R44" s="83">
        <v>5841.8394017299997</v>
      </c>
      <c r="S44" s="84">
        <v>1.5579149163272115E-3</v>
      </c>
      <c r="T44" s="84">
        <f t="shared" si="1"/>
        <v>2.2641161247471016E-2</v>
      </c>
      <c r="U44" s="84">
        <f>R44/'סכום נכסי הקרן'!$C$42</f>
        <v>3.6050078033465949E-3</v>
      </c>
    </row>
    <row r="45" spans="2:21">
      <c r="B45" s="76" t="s">
        <v>429</v>
      </c>
      <c r="C45" s="73" t="s">
        <v>430</v>
      </c>
      <c r="D45" s="86" t="s">
        <v>119</v>
      </c>
      <c r="E45" s="86" t="s">
        <v>347</v>
      </c>
      <c r="F45" s="73" t="s">
        <v>426</v>
      </c>
      <c r="G45" s="86" t="s">
        <v>412</v>
      </c>
      <c r="H45" s="73" t="s">
        <v>400</v>
      </c>
      <c r="I45" s="73" t="s">
        <v>159</v>
      </c>
      <c r="J45" s="73"/>
      <c r="K45" s="83">
        <v>5.7899999999994956</v>
      </c>
      <c r="L45" s="86" t="s">
        <v>163</v>
      </c>
      <c r="M45" s="87">
        <v>1.77E-2</v>
      </c>
      <c r="N45" s="87">
        <v>1.1399999999998005E-2</v>
      </c>
      <c r="O45" s="83">
        <v>3001715.4945950001</v>
      </c>
      <c r="P45" s="85">
        <v>103.6</v>
      </c>
      <c r="Q45" s="73"/>
      <c r="R45" s="83">
        <v>3109.7772523830004</v>
      </c>
      <c r="S45" s="84">
        <v>9.2548678053154868E-4</v>
      </c>
      <c r="T45" s="84">
        <f t="shared" si="1"/>
        <v>1.2052534034754533E-2</v>
      </c>
      <c r="U45" s="84">
        <f>R45/'סכום נכסי הקרן'!$C$42</f>
        <v>1.9190481782485321E-3</v>
      </c>
    </row>
    <row r="46" spans="2:21">
      <c r="B46" s="76" t="s">
        <v>431</v>
      </c>
      <c r="C46" s="73" t="s">
        <v>432</v>
      </c>
      <c r="D46" s="86" t="s">
        <v>119</v>
      </c>
      <c r="E46" s="86" t="s">
        <v>347</v>
      </c>
      <c r="F46" s="73" t="s">
        <v>426</v>
      </c>
      <c r="G46" s="86" t="s">
        <v>412</v>
      </c>
      <c r="H46" s="73" t="s">
        <v>400</v>
      </c>
      <c r="I46" s="73" t="s">
        <v>159</v>
      </c>
      <c r="J46" s="73"/>
      <c r="K46" s="83">
        <v>9.1400000000017929</v>
      </c>
      <c r="L46" s="86" t="s">
        <v>163</v>
      </c>
      <c r="M46" s="87">
        <v>2.4799999999999999E-2</v>
      </c>
      <c r="N46" s="87">
        <v>1.4400000000002302E-2</v>
      </c>
      <c r="O46" s="83">
        <v>2216452.1367890001</v>
      </c>
      <c r="P46" s="85">
        <v>109.75</v>
      </c>
      <c r="Q46" s="73"/>
      <c r="R46" s="83">
        <v>2432.556220126</v>
      </c>
      <c r="S46" s="84">
        <v>1.1320055428299576E-3</v>
      </c>
      <c r="T46" s="84">
        <f t="shared" si="1"/>
        <v>9.4278349396426774E-3</v>
      </c>
      <c r="U46" s="84">
        <f>R46/'סכום נכסי הקרן'!$C$42</f>
        <v>1.5011340696967064E-3</v>
      </c>
    </row>
    <row r="47" spans="2:21">
      <c r="B47" s="76" t="s">
        <v>433</v>
      </c>
      <c r="C47" s="73" t="s">
        <v>434</v>
      </c>
      <c r="D47" s="86" t="s">
        <v>119</v>
      </c>
      <c r="E47" s="86" t="s">
        <v>347</v>
      </c>
      <c r="F47" s="73" t="s">
        <v>389</v>
      </c>
      <c r="G47" s="86" t="s">
        <v>357</v>
      </c>
      <c r="H47" s="73" t="s">
        <v>400</v>
      </c>
      <c r="I47" s="73" t="s">
        <v>159</v>
      </c>
      <c r="J47" s="73"/>
      <c r="K47" s="83">
        <v>0.73999999999771315</v>
      </c>
      <c r="L47" s="86" t="s">
        <v>163</v>
      </c>
      <c r="M47" s="87">
        <v>4.0999999999999995E-2</v>
      </c>
      <c r="N47" s="87">
        <v>1.7699999999998096E-2</v>
      </c>
      <c r="O47" s="83">
        <v>168500.959198</v>
      </c>
      <c r="P47" s="85">
        <v>124.56</v>
      </c>
      <c r="Q47" s="73"/>
      <c r="R47" s="83">
        <v>209.884795352</v>
      </c>
      <c r="S47" s="84">
        <v>2.1627325591436604E-4</v>
      </c>
      <c r="T47" s="84">
        <f t="shared" si="1"/>
        <v>8.1344849938014751E-4</v>
      </c>
      <c r="U47" s="84">
        <f>R47/'סכום נכסי הקרן'!$C$42</f>
        <v>1.2952022009090033E-4</v>
      </c>
    </row>
    <row r="48" spans="2:21">
      <c r="B48" s="76" t="s">
        <v>435</v>
      </c>
      <c r="C48" s="73" t="s">
        <v>436</v>
      </c>
      <c r="D48" s="86" t="s">
        <v>119</v>
      </c>
      <c r="E48" s="86" t="s">
        <v>347</v>
      </c>
      <c r="F48" s="73" t="s">
        <v>389</v>
      </c>
      <c r="G48" s="86" t="s">
        <v>357</v>
      </c>
      <c r="H48" s="73" t="s">
        <v>400</v>
      </c>
      <c r="I48" s="73" t="s">
        <v>159</v>
      </c>
      <c r="J48" s="73"/>
      <c r="K48" s="83">
        <v>1.8799999999998638</v>
      </c>
      <c r="L48" s="86" t="s">
        <v>163</v>
      </c>
      <c r="M48" s="87">
        <v>4.2000000000000003E-2</v>
      </c>
      <c r="N48" s="87">
        <v>0.01</v>
      </c>
      <c r="O48" s="83">
        <v>270859.65227000002</v>
      </c>
      <c r="P48" s="85">
        <v>108.4</v>
      </c>
      <c r="Q48" s="73"/>
      <c r="R48" s="83">
        <v>293.61186055799999</v>
      </c>
      <c r="S48" s="84">
        <v>2.7147481419897491E-4</v>
      </c>
      <c r="T48" s="84">
        <f t="shared" si="1"/>
        <v>1.1379486873766167E-3</v>
      </c>
      <c r="U48" s="84">
        <f>R48/'סכום נכסי הקרן'!$C$42</f>
        <v>1.8118831684302148E-4</v>
      </c>
    </row>
    <row r="49" spans="2:21">
      <c r="B49" s="76" t="s">
        <v>437</v>
      </c>
      <c r="C49" s="73" t="s">
        <v>438</v>
      </c>
      <c r="D49" s="86" t="s">
        <v>119</v>
      </c>
      <c r="E49" s="86" t="s">
        <v>347</v>
      </c>
      <c r="F49" s="73" t="s">
        <v>389</v>
      </c>
      <c r="G49" s="86" t="s">
        <v>357</v>
      </c>
      <c r="H49" s="73" t="s">
        <v>400</v>
      </c>
      <c r="I49" s="73" t="s">
        <v>159</v>
      </c>
      <c r="J49" s="73"/>
      <c r="K49" s="83">
        <v>1.410000000001687</v>
      </c>
      <c r="L49" s="86" t="s">
        <v>163</v>
      </c>
      <c r="M49" s="87">
        <v>0.04</v>
      </c>
      <c r="N49" s="87">
        <v>1.2100000000009537E-2</v>
      </c>
      <c r="O49" s="83">
        <v>494145.17616099998</v>
      </c>
      <c r="P49" s="85">
        <v>110.36</v>
      </c>
      <c r="Q49" s="73"/>
      <c r="R49" s="83">
        <v>545.33862678799994</v>
      </c>
      <c r="S49" s="84">
        <v>2.2682830373944442E-4</v>
      </c>
      <c r="T49" s="84">
        <f t="shared" si="1"/>
        <v>2.1135637141830805E-3</v>
      </c>
      <c r="U49" s="84">
        <f>R49/'סכום נכסי הקרן'!$C$42</f>
        <v>3.365292795373424E-4</v>
      </c>
    </row>
    <row r="50" spans="2:21">
      <c r="B50" s="76" t="s">
        <v>439</v>
      </c>
      <c r="C50" s="73" t="s">
        <v>440</v>
      </c>
      <c r="D50" s="86" t="s">
        <v>119</v>
      </c>
      <c r="E50" s="86" t="s">
        <v>347</v>
      </c>
      <c r="F50" s="73" t="s">
        <v>441</v>
      </c>
      <c r="G50" s="86" t="s">
        <v>412</v>
      </c>
      <c r="H50" s="73" t="s">
        <v>442</v>
      </c>
      <c r="I50" s="73" t="s">
        <v>351</v>
      </c>
      <c r="J50" s="73"/>
      <c r="K50" s="83">
        <v>4.2000000000004585</v>
      </c>
      <c r="L50" s="86" t="s">
        <v>163</v>
      </c>
      <c r="M50" s="87">
        <v>2.3399999999999997E-2</v>
      </c>
      <c r="N50" s="87">
        <v>1.4300000000002406E-2</v>
      </c>
      <c r="O50" s="83">
        <v>3344846.8343720003</v>
      </c>
      <c r="P50" s="85">
        <v>104.3</v>
      </c>
      <c r="Q50" s="73"/>
      <c r="R50" s="83">
        <v>3488.6751795120003</v>
      </c>
      <c r="S50" s="84">
        <v>9.4368349399114851E-4</v>
      </c>
      <c r="T50" s="84">
        <f t="shared" si="1"/>
        <v>1.3521025116847567E-2</v>
      </c>
      <c r="U50" s="84">
        <f>R50/'סכום נכסי הקרן'!$C$42</f>
        <v>2.1528666539100487E-3</v>
      </c>
    </row>
    <row r="51" spans="2:21">
      <c r="B51" s="76" t="s">
        <v>443</v>
      </c>
      <c r="C51" s="73" t="s">
        <v>444</v>
      </c>
      <c r="D51" s="86" t="s">
        <v>119</v>
      </c>
      <c r="E51" s="86" t="s">
        <v>347</v>
      </c>
      <c r="F51" s="73" t="s">
        <v>441</v>
      </c>
      <c r="G51" s="86" t="s">
        <v>412</v>
      </c>
      <c r="H51" s="73" t="s">
        <v>442</v>
      </c>
      <c r="I51" s="73" t="s">
        <v>351</v>
      </c>
      <c r="J51" s="73"/>
      <c r="K51" s="83">
        <v>7.7900000000072644</v>
      </c>
      <c r="L51" s="86" t="s">
        <v>163</v>
      </c>
      <c r="M51" s="87">
        <v>6.5000000000000006E-3</v>
      </c>
      <c r="N51" s="87">
        <v>1.7900000000011084E-2</v>
      </c>
      <c r="O51" s="83">
        <v>535065.78841200005</v>
      </c>
      <c r="P51" s="85">
        <v>91.06</v>
      </c>
      <c r="Q51" s="73"/>
      <c r="R51" s="83">
        <v>487.23092477400007</v>
      </c>
      <c r="S51" s="84">
        <v>1.7835526280400001E-3</v>
      </c>
      <c r="T51" s="84">
        <f t="shared" si="1"/>
        <v>1.8883562477420555E-3</v>
      </c>
      <c r="U51" s="84">
        <f>R51/'סכום נכסי הקרן'!$C$42</f>
        <v>3.0067093000226737E-4</v>
      </c>
    </row>
    <row r="52" spans="2:21">
      <c r="B52" s="76" t="s">
        <v>445</v>
      </c>
      <c r="C52" s="73" t="s">
        <v>446</v>
      </c>
      <c r="D52" s="86" t="s">
        <v>119</v>
      </c>
      <c r="E52" s="86" t="s">
        <v>347</v>
      </c>
      <c r="F52" s="73" t="s">
        <v>447</v>
      </c>
      <c r="G52" s="86" t="s">
        <v>412</v>
      </c>
      <c r="H52" s="73" t="s">
        <v>448</v>
      </c>
      <c r="I52" s="73" t="s">
        <v>159</v>
      </c>
      <c r="J52" s="73"/>
      <c r="K52" s="83">
        <v>1.4900000000001197</v>
      </c>
      <c r="L52" s="86" t="s">
        <v>163</v>
      </c>
      <c r="M52" s="87">
        <v>4.8000000000000001E-2</v>
      </c>
      <c r="N52" s="87">
        <v>9.600000000001269E-3</v>
      </c>
      <c r="O52" s="83">
        <v>1709786.981291</v>
      </c>
      <c r="P52" s="85">
        <v>107.68</v>
      </c>
      <c r="Q52" s="83">
        <v>996.500229913</v>
      </c>
      <c r="R52" s="83">
        <v>2837.5988513339998</v>
      </c>
      <c r="S52" s="84">
        <v>3.1440403131658165E-3</v>
      </c>
      <c r="T52" s="84">
        <f t="shared" si="1"/>
        <v>1.0997654801955989E-2</v>
      </c>
      <c r="U52" s="84">
        <f>R52/'סכום נכסי הקרן'!$C$42</f>
        <v>1.7510864812197722E-3</v>
      </c>
    </row>
    <row r="53" spans="2:21">
      <c r="B53" s="76" t="s">
        <v>449</v>
      </c>
      <c r="C53" s="73" t="s">
        <v>450</v>
      </c>
      <c r="D53" s="86" t="s">
        <v>119</v>
      </c>
      <c r="E53" s="86" t="s">
        <v>347</v>
      </c>
      <c r="F53" s="73" t="s">
        <v>447</v>
      </c>
      <c r="G53" s="86" t="s">
        <v>412</v>
      </c>
      <c r="H53" s="73" t="s">
        <v>448</v>
      </c>
      <c r="I53" s="73" t="s">
        <v>159</v>
      </c>
      <c r="J53" s="73"/>
      <c r="K53" s="83">
        <v>0.5</v>
      </c>
      <c r="L53" s="86" t="s">
        <v>163</v>
      </c>
      <c r="M53" s="87">
        <v>4.9000000000000002E-2</v>
      </c>
      <c r="N53" s="87">
        <v>1.1599999999976747E-2</v>
      </c>
      <c r="O53" s="83">
        <v>167663.80829399999</v>
      </c>
      <c r="P53" s="85">
        <v>112.86</v>
      </c>
      <c r="Q53" s="73"/>
      <c r="R53" s="83">
        <v>189.225380884</v>
      </c>
      <c r="S53" s="84">
        <v>1.6926870241293585E-3</v>
      </c>
      <c r="T53" s="84">
        <f t="shared" si="1"/>
        <v>7.3337900378432489E-4</v>
      </c>
      <c r="U53" s="84">
        <f>R53/'סכום נכסי הקרן'!$C$42</f>
        <v>1.1677126462532287E-4</v>
      </c>
    </row>
    <row r="54" spans="2:21">
      <c r="B54" s="76" t="s">
        <v>451</v>
      </c>
      <c r="C54" s="73" t="s">
        <v>452</v>
      </c>
      <c r="D54" s="86" t="s">
        <v>119</v>
      </c>
      <c r="E54" s="86" t="s">
        <v>347</v>
      </c>
      <c r="F54" s="73" t="s">
        <v>447</v>
      </c>
      <c r="G54" s="86" t="s">
        <v>412</v>
      </c>
      <c r="H54" s="73" t="s">
        <v>448</v>
      </c>
      <c r="I54" s="73" t="s">
        <v>159</v>
      </c>
      <c r="J54" s="73"/>
      <c r="K54" s="83">
        <v>4.9900000000006797</v>
      </c>
      <c r="L54" s="86" t="s">
        <v>163</v>
      </c>
      <c r="M54" s="87">
        <v>3.2000000000000001E-2</v>
      </c>
      <c r="N54" s="87">
        <v>1.2600000000001044E-2</v>
      </c>
      <c r="O54" s="83">
        <v>2546955.7020620001</v>
      </c>
      <c r="P54" s="85">
        <v>109.51</v>
      </c>
      <c r="Q54" s="83">
        <v>82.668065035000012</v>
      </c>
      <c r="R54" s="83">
        <v>2871.8393276950001</v>
      </c>
      <c r="S54" s="84">
        <v>1.5439688400585348E-3</v>
      </c>
      <c r="T54" s="84">
        <f t="shared" si="1"/>
        <v>1.1130360289588881E-2</v>
      </c>
      <c r="U54" s="84">
        <f>R54/'סכום נכסי הקרן'!$C$42</f>
        <v>1.7722163302250624E-3</v>
      </c>
    </row>
    <row r="55" spans="2:21">
      <c r="B55" s="76" t="s">
        <v>453</v>
      </c>
      <c r="C55" s="73" t="s">
        <v>454</v>
      </c>
      <c r="D55" s="86" t="s">
        <v>119</v>
      </c>
      <c r="E55" s="86" t="s">
        <v>347</v>
      </c>
      <c r="F55" s="73" t="s">
        <v>447</v>
      </c>
      <c r="G55" s="86" t="s">
        <v>412</v>
      </c>
      <c r="H55" s="73" t="s">
        <v>448</v>
      </c>
      <c r="I55" s="73" t="s">
        <v>159</v>
      </c>
      <c r="J55" s="73"/>
      <c r="K55" s="83">
        <v>7.3000000000002423</v>
      </c>
      <c r="L55" s="86" t="s">
        <v>163</v>
      </c>
      <c r="M55" s="87">
        <v>1.1399999999999999E-2</v>
      </c>
      <c r="N55" s="87">
        <v>1.4999999999999999E-2</v>
      </c>
      <c r="O55" s="83">
        <v>1704548.6037270001</v>
      </c>
      <c r="P55" s="85">
        <v>96.7</v>
      </c>
      <c r="Q55" s="73"/>
      <c r="R55" s="83">
        <v>1648.2984998219999</v>
      </c>
      <c r="S55" s="84">
        <v>8.2385819686628652E-4</v>
      </c>
      <c r="T55" s="84">
        <f t="shared" si="1"/>
        <v>6.3882947736260479E-3</v>
      </c>
      <c r="U55" s="84">
        <f>R55/'סכום נכסי הקרן'!$C$42</f>
        <v>1.0171674613894891E-3</v>
      </c>
    </row>
    <row r="56" spans="2:21">
      <c r="B56" s="76" t="s">
        <v>455</v>
      </c>
      <c r="C56" s="73" t="s">
        <v>456</v>
      </c>
      <c r="D56" s="86" t="s">
        <v>119</v>
      </c>
      <c r="E56" s="86" t="s">
        <v>347</v>
      </c>
      <c r="F56" s="73" t="s">
        <v>457</v>
      </c>
      <c r="G56" s="86" t="s">
        <v>412</v>
      </c>
      <c r="H56" s="73" t="s">
        <v>442</v>
      </c>
      <c r="I56" s="73" t="s">
        <v>351</v>
      </c>
      <c r="J56" s="73"/>
      <c r="K56" s="83">
        <v>5.7699999999971556</v>
      </c>
      <c r="L56" s="86" t="s">
        <v>163</v>
      </c>
      <c r="M56" s="87">
        <v>1.8200000000000001E-2</v>
      </c>
      <c r="N56" s="87">
        <v>1.2599999999999558E-2</v>
      </c>
      <c r="O56" s="83">
        <v>877183.69442700001</v>
      </c>
      <c r="P56" s="85">
        <v>103.43</v>
      </c>
      <c r="Q56" s="73"/>
      <c r="R56" s="83">
        <v>907.27108545400006</v>
      </c>
      <c r="S56" s="84">
        <v>1.952116823026594E-3</v>
      </c>
      <c r="T56" s="84">
        <f t="shared" si="1"/>
        <v>3.5163018919775286E-3</v>
      </c>
      <c r="U56" s="84">
        <f>R56/'סכום נכסי הקרן'!$C$42</f>
        <v>5.5987833931960137E-4</v>
      </c>
    </row>
    <row r="57" spans="2:21">
      <c r="B57" s="76" t="s">
        <v>458</v>
      </c>
      <c r="C57" s="73" t="s">
        <v>459</v>
      </c>
      <c r="D57" s="86" t="s">
        <v>119</v>
      </c>
      <c r="E57" s="86" t="s">
        <v>347</v>
      </c>
      <c r="F57" s="73" t="s">
        <v>457</v>
      </c>
      <c r="G57" s="86" t="s">
        <v>412</v>
      </c>
      <c r="H57" s="73" t="s">
        <v>442</v>
      </c>
      <c r="I57" s="73" t="s">
        <v>351</v>
      </c>
      <c r="J57" s="73"/>
      <c r="K57" s="83">
        <v>6.8599999999521986</v>
      </c>
      <c r="L57" s="86" t="s">
        <v>163</v>
      </c>
      <c r="M57" s="87">
        <v>7.8000000000000005E-3</v>
      </c>
      <c r="N57" s="87">
        <v>1.3999999999869036E-2</v>
      </c>
      <c r="O57" s="83">
        <v>64212.189140000002</v>
      </c>
      <c r="P57" s="85">
        <v>95.13</v>
      </c>
      <c r="Q57" s="73"/>
      <c r="R57" s="83">
        <v>61.085057672000005</v>
      </c>
      <c r="S57" s="84">
        <v>1.4007894664048865E-4</v>
      </c>
      <c r="T57" s="84">
        <f t="shared" si="1"/>
        <v>2.3674677536552043E-4</v>
      </c>
      <c r="U57" s="84">
        <f>R57/'סכום נכסי הקרן'!$C$42</f>
        <v>3.7695680150026595E-5</v>
      </c>
    </row>
    <row r="58" spans="2:21">
      <c r="B58" s="76" t="s">
        <v>460</v>
      </c>
      <c r="C58" s="73" t="s">
        <v>461</v>
      </c>
      <c r="D58" s="86" t="s">
        <v>119</v>
      </c>
      <c r="E58" s="86" t="s">
        <v>347</v>
      </c>
      <c r="F58" s="73" t="s">
        <v>457</v>
      </c>
      <c r="G58" s="86" t="s">
        <v>412</v>
      </c>
      <c r="H58" s="73" t="s">
        <v>442</v>
      </c>
      <c r="I58" s="73" t="s">
        <v>351</v>
      </c>
      <c r="J58" s="73"/>
      <c r="K58" s="83">
        <v>4.7799999999990472</v>
      </c>
      <c r="L58" s="86" t="s">
        <v>163</v>
      </c>
      <c r="M58" s="87">
        <v>2E-3</v>
      </c>
      <c r="N58" s="87">
        <v>1.2000000000003078E-2</v>
      </c>
      <c r="O58" s="83">
        <v>689227.52585099998</v>
      </c>
      <c r="P58" s="85">
        <v>94.33</v>
      </c>
      <c r="Q58" s="73"/>
      <c r="R58" s="83">
        <v>650.14374667899995</v>
      </c>
      <c r="S58" s="84">
        <v>1.8379400689359999E-3</v>
      </c>
      <c r="T58" s="84">
        <f t="shared" si="1"/>
        <v>2.5197559176712405E-3</v>
      </c>
      <c r="U58" s="84">
        <f>R58/'סכום נכסי הקרן'!$C$42</f>
        <v>4.0120467525702651E-4</v>
      </c>
    </row>
    <row r="59" spans="2:21">
      <c r="B59" s="76" t="s">
        <v>462</v>
      </c>
      <c r="C59" s="73" t="s">
        <v>463</v>
      </c>
      <c r="D59" s="86" t="s">
        <v>119</v>
      </c>
      <c r="E59" s="86" t="s">
        <v>347</v>
      </c>
      <c r="F59" s="73" t="s">
        <v>370</v>
      </c>
      <c r="G59" s="86" t="s">
        <v>357</v>
      </c>
      <c r="H59" s="73" t="s">
        <v>448</v>
      </c>
      <c r="I59" s="73" t="s">
        <v>159</v>
      </c>
      <c r="J59" s="73"/>
      <c r="K59" s="83">
        <v>0.59000000000007413</v>
      </c>
      <c r="L59" s="86" t="s">
        <v>163</v>
      </c>
      <c r="M59" s="87">
        <v>0.04</v>
      </c>
      <c r="N59" s="87">
        <v>2.5700000000002929E-2</v>
      </c>
      <c r="O59" s="83">
        <v>2582224.460124</v>
      </c>
      <c r="P59" s="85">
        <v>109.8</v>
      </c>
      <c r="Q59" s="73"/>
      <c r="R59" s="83">
        <v>2835.2826324809998</v>
      </c>
      <c r="S59" s="84">
        <v>1.9127616930721379E-3</v>
      </c>
      <c r="T59" s="84">
        <f t="shared" si="1"/>
        <v>1.0988677854640442E-2</v>
      </c>
      <c r="U59" s="84">
        <f>R59/'סכום נכסי הקרן'!$C$42</f>
        <v>1.7496571391127551E-3</v>
      </c>
    </row>
    <row r="60" spans="2:21">
      <c r="B60" s="76" t="s">
        <v>464</v>
      </c>
      <c r="C60" s="73" t="s">
        <v>465</v>
      </c>
      <c r="D60" s="86" t="s">
        <v>119</v>
      </c>
      <c r="E60" s="86" t="s">
        <v>347</v>
      </c>
      <c r="F60" s="73" t="s">
        <v>466</v>
      </c>
      <c r="G60" s="86" t="s">
        <v>412</v>
      </c>
      <c r="H60" s="73" t="s">
        <v>448</v>
      </c>
      <c r="I60" s="73" t="s">
        <v>159</v>
      </c>
      <c r="J60" s="73"/>
      <c r="K60" s="83">
        <v>3.0599999999999703</v>
      </c>
      <c r="L60" s="86" t="s">
        <v>163</v>
      </c>
      <c r="M60" s="87">
        <v>4.7500000000000001E-2</v>
      </c>
      <c r="N60" s="87">
        <v>1.3299999999998376E-2</v>
      </c>
      <c r="O60" s="83">
        <v>2994410.1154780001</v>
      </c>
      <c r="P60" s="85">
        <v>135.75</v>
      </c>
      <c r="Q60" s="73"/>
      <c r="R60" s="83">
        <v>4064.911683502</v>
      </c>
      <c r="S60" s="84">
        <v>1.5866105629619032E-3</v>
      </c>
      <c r="T60" s="84">
        <f t="shared" si="1"/>
        <v>1.5754339438986058E-2</v>
      </c>
      <c r="U60" s="84">
        <f>R60/'סכום נכסי הקרן'!$C$42</f>
        <v>2.5084630595287871E-3</v>
      </c>
    </row>
    <row r="61" spans="2:21">
      <c r="B61" s="76" t="s">
        <v>467</v>
      </c>
      <c r="C61" s="73" t="s">
        <v>468</v>
      </c>
      <c r="D61" s="86" t="s">
        <v>119</v>
      </c>
      <c r="E61" s="86" t="s">
        <v>347</v>
      </c>
      <c r="F61" s="73" t="s">
        <v>466</v>
      </c>
      <c r="G61" s="86" t="s">
        <v>412</v>
      </c>
      <c r="H61" s="73" t="s">
        <v>448</v>
      </c>
      <c r="I61" s="73" t="s">
        <v>159</v>
      </c>
      <c r="J61" s="73"/>
      <c r="K61" s="83">
        <v>5.2900000000021281</v>
      </c>
      <c r="L61" s="86" t="s">
        <v>163</v>
      </c>
      <c r="M61" s="87">
        <v>5.0000000000000001E-3</v>
      </c>
      <c r="N61" s="87">
        <v>1.250000000000626E-2</v>
      </c>
      <c r="O61" s="83">
        <v>833883.70537800004</v>
      </c>
      <c r="P61" s="85">
        <v>95.8</v>
      </c>
      <c r="Q61" s="73"/>
      <c r="R61" s="83">
        <v>798.86058976999993</v>
      </c>
      <c r="S61" s="84">
        <v>1.105405584505726E-3</v>
      </c>
      <c r="T61" s="84">
        <f t="shared" si="1"/>
        <v>3.0961363679179624E-3</v>
      </c>
      <c r="U61" s="84">
        <f>R61/'סכום נכסי הקרן'!$C$42</f>
        <v>4.929780608234559E-4</v>
      </c>
    </row>
    <row r="62" spans="2:21">
      <c r="B62" s="76" t="s">
        <v>469</v>
      </c>
      <c r="C62" s="73" t="s">
        <v>470</v>
      </c>
      <c r="D62" s="86" t="s">
        <v>119</v>
      </c>
      <c r="E62" s="86" t="s">
        <v>347</v>
      </c>
      <c r="F62" s="73" t="s">
        <v>471</v>
      </c>
      <c r="G62" s="86" t="s">
        <v>472</v>
      </c>
      <c r="H62" s="73" t="s">
        <v>442</v>
      </c>
      <c r="I62" s="73" t="s">
        <v>351</v>
      </c>
      <c r="J62" s="73"/>
      <c r="K62" s="83">
        <v>0.99000000004981192</v>
      </c>
      <c r="L62" s="86" t="s">
        <v>163</v>
      </c>
      <c r="M62" s="87">
        <v>4.6500000000000007E-2</v>
      </c>
      <c r="N62" s="87">
        <v>1.5499999999425246E-2</v>
      </c>
      <c r="O62" s="83">
        <v>4112.8619799999997</v>
      </c>
      <c r="P62" s="85">
        <v>126.91</v>
      </c>
      <c r="Q62" s="73"/>
      <c r="R62" s="83">
        <v>5.2196333260000003</v>
      </c>
      <c r="S62" s="84">
        <v>8.1176688580634308E-5</v>
      </c>
      <c r="T62" s="84">
        <f t="shared" si="1"/>
        <v>2.0229683094616075E-5</v>
      </c>
      <c r="U62" s="84">
        <f>R62/'סכום נכסי הקרן'!$C$42</f>
        <v>3.2210435064794039E-6</v>
      </c>
    </row>
    <row r="63" spans="2:21">
      <c r="B63" s="76" t="s">
        <v>473</v>
      </c>
      <c r="C63" s="73" t="s">
        <v>474</v>
      </c>
      <c r="D63" s="86" t="s">
        <v>119</v>
      </c>
      <c r="E63" s="86" t="s">
        <v>347</v>
      </c>
      <c r="F63" s="73" t="s">
        <v>475</v>
      </c>
      <c r="G63" s="86" t="s">
        <v>476</v>
      </c>
      <c r="H63" s="73" t="s">
        <v>448</v>
      </c>
      <c r="I63" s="73" t="s">
        <v>159</v>
      </c>
      <c r="J63" s="73"/>
      <c r="K63" s="83">
        <v>6.7999999999990068</v>
      </c>
      <c r="L63" s="86" t="s">
        <v>163</v>
      </c>
      <c r="M63" s="87">
        <v>3.85E-2</v>
      </c>
      <c r="N63" s="87">
        <v>5.8999999999998854E-3</v>
      </c>
      <c r="O63" s="83">
        <v>2080197.0972839999</v>
      </c>
      <c r="P63" s="85">
        <v>125.9</v>
      </c>
      <c r="Q63" s="73"/>
      <c r="R63" s="83">
        <v>2618.9680724169998</v>
      </c>
      <c r="S63" s="84">
        <v>7.8028593048192331E-4</v>
      </c>
      <c r="T63" s="84">
        <f t="shared" si="1"/>
        <v>1.0150309577495679E-2</v>
      </c>
      <c r="U63" s="84">
        <f>R63/'סכום נכסי הקרן'!$C$42</f>
        <v>1.6161691016331092E-3</v>
      </c>
    </row>
    <row r="64" spans="2:21">
      <c r="B64" s="76" t="s">
        <v>477</v>
      </c>
      <c r="C64" s="73" t="s">
        <v>478</v>
      </c>
      <c r="D64" s="86" t="s">
        <v>119</v>
      </c>
      <c r="E64" s="86" t="s">
        <v>347</v>
      </c>
      <c r="F64" s="73" t="s">
        <v>475</v>
      </c>
      <c r="G64" s="86" t="s">
        <v>476</v>
      </c>
      <c r="H64" s="73" t="s">
        <v>448</v>
      </c>
      <c r="I64" s="73" t="s">
        <v>159</v>
      </c>
      <c r="J64" s="73"/>
      <c r="K64" s="83">
        <v>4.6699999999998916</v>
      </c>
      <c r="L64" s="86" t="s">
        <v>163</v>
      </c>
      <c r="M64" s="87">
        <v>4.4999999999999998E-2</v>
      </c>
      <c r="N64" s="87">
        <v>4.0000000000006888E-3</v>
      </c>
      <c r="O64" s="83">
        <v>4680380.0495170001</v>
      </c>
      <c r="P64" s="85">
        <v>124.05</v>
      </c>
      <c r="Q64" s="73"/>
      <c r="R64" s="83">
        <v>5806.0116636889998</v>
      </c>
      <c r="S64" s="84">
        <v>1.5835611527728779E-3</v>
      </c>
      <c r="T64" s="84">
        <f t="shared" si="1"/>
        <v>2.250230402488489E-2</v>
      </c>
      <c r="U64" s="84">
        <f>R64/'סכום נכסי הקרן'!$C$42</f>
        <v>3.5828984527924161E-3</v>
      </c>
    </row>
    <row r="65" spans="2:21">
      <c r="B65" s="76" t="s">
        <v>479</v>
      </c>
      <c r="C65" s="73" t="s">
        <v>480</v>
      </c>
      <c r="D65" s="86" t="s">
        <v>119</v>
      </c>
      <c r="E65" s="86" t="s">
        <v>347</v>
      </c>
      <c r="F65" s="73" t="s">
        <v>475</v>
      </c>
      <c r="G65" s="86" t="s">
        <v>476</v>
      </c>
      <c r="H65" s="73" t="s">
        <v>448</v>
      </c>
      <c r="I65" s="73" t="s">
        <v>159</v>
      </c>
      <c r="J65" s="73"/>
      <c r="K65" s="83">
        <v>9.3900000000009918</v>
      </c>
      <c r="L65" s="86" t="s">
        <v>163</v>
      </c>
      <c r="M65" s="87">
        <v>2.3900000000000001E-2</v>
      </c>
      <c r="N65" s="87">
        <v>7.2000000000027077E-3</v>
      </c>
      <c r="O65" s="83">
        <v>1893909.264</v>
      </c>
      <c r="P65" s="85">
        <v>116.99</v>
      </c>
      <c r="Q65" s="73"/>
      <c r="R65" s="83">
        <v>2215.6844269200001</v>
      </c>
      <c r="S65" s="84">
        <v>9.6104840688699777E-4</v>
      </c>
      <c r="T65" s="84">
        <f t="shared" si="1"/>
        <v>8.5873069993245774E-3</v>
      </c>
      <c r="U65" s="84">
        <f>R65/'סכום נכסי הקרן'!$C$42</f>
        <v>1.3673021628144548E-3</v>
      </c>
    </row>
    <row r="66" spans="2:21">
      <c r="B66" s="76" t="s">
        <v>481</v>
      </c>
      <c r="C66" s="73" t="s">
        <v>482</v>
      </c>
      <c r="D66" s="86" t="s">
        <v>119</v>
      </c>
      <c r="E66" s="86" t="s">
        <v>347</v>
      </c>
      <c r="F66" s="73" t="s">
        <v>483</v>
      </c>
      <c r="G66" s="86" t="s">
        <v>412</v>
      </c>
      <c r="H66" s="73" t="s">
        <v>448</v>
      </c>
      <c r="I66" s="73" t="s">
        <v>159</v>
      </c>
      <c r="J66" s="73"/>
      <c r="K66" s="83">
        <v>5.3300000000024212</v>
      </c>
      <c r="L66" s="86" t="s">
        <v>163</v>
      </c>
      <c r="M66" s="87">
        <v>1.5800000000000002E-2</v>
      </c>
      <c r="N66" s="87">
        <v>1.1100000000013382E-2</v>
      </c>
      <c r="O66" s="83">
        <v>605612.53595799999</v>
      </c>
      <c r="P66" s="85">
        <v>103.67</v>
      </c>
      <c r="Q66" s="73"/>
      <c r="R66" s="83">
        <v>627.83851595599992</v>
      </c>
      <c r="S66" s="84">
        <v>1.0578483467617145E-3</v>
      </c>
      <c r="T66" s="84">
        <f t="shared" si="1"/>
        <v>2.4333077477143718E-3</v>
      </c>
      <c r="U66" s="84">
        <f>R66/'סכום נכסי הקרן'!$C$42</f>
        <v>3.8744008412703955E-4</v>
      </c>
    </row>
    <row r="67" spans="2:21">
      <c r="B67" s="76" t="s">
        <v>484</v>
      </c>
      <c r="C67" s="73" t="s">
        <v>485</v>
      </c>
      <c r="D67" s="86" t="s">
        <v>119</v>
      </c>
      <c r="E67" s="86" t="s">
        <v>347</v>
      </c>
      <c r="F67" s="73" t="s">
        <v>483</v>
      </c>
      <c r="G67" s="86" t="s">
        <v>412</v>
      </c>
      <c r="H67" s="73" t="s">
        <v>448</v>
      </c>
      <c r="I67" s="73" t="s">
        <v>159</v>
      </c>
      <c r="J67" s="73"/>
      <c r="K67" s="83">
        <v>7.9399999999976538</v>
      </c>
      <c r="L67" s="86" t="s">
        <v>163</v>
      </c>
      <c r="M67" s="87">
        <v>8.3999999999999995E-3</v>
      </c>
      <c r="N67" s="87">
        <v>1.2500000000004806E-2</v>
      </c>
      <c r="O67" s="83">
        <v>541111.72952399997</v>
      </c>
      <c r="P67" s="85">
        <v>96.13</v>
      </c>
      <c r="Q67" s="73"/>
      <c r="R67" s="83">
        <v>520.170687563</v>
      </c>
      <c r="S67" s="84">
        <v>2.1644469180959998E-3</v>
      </c>
      <c r="T67" s="84">
        <f t="shared" si="1"/>
        <v>2.0160205721906758E-3</v>
      </c>
      <c r="U67" s="84">
        <f>R67/'סכום נכסי הקרן'!$C$42</f>
        <v>3.2099810672327829E-4</v>
      </c>
    </row>
    <row r="68" spans="2:21">
      <c r="B68" s="76" t="s">
        <v>486</v>
      </c>
      <c r="C68" s="73" t="s">
        <v>487</v>
      </c>
      <c r="D68" s="86" t="s">
        <v>119</v>
      </c>
      <c r="E68" s="86" t="s">
        <v>347</v>
      </c>
      <c r="F68" s="73" t="s">
        <v>488</v>
      </c>
      <c r="G68" s="86" t="s">
        <v>472</v>
      </c>
      <c r="H68" s="73" t="s">
        <v>448</v>
      </c>
      <c r="I68" s="73" t="s">
        <v>159</v>
      </c>
      <c r="J68" s="73"/>
      <c r="K68" s="83">
        <v>0.91999999989694903</v>
      </c>
      <c r="L68" s="86" t="s">
        <v>163</v>
      </c>
      <c r="M68" s="87">
        <v>4.8899999999999999E-2</v>
      </c>
      <c r="N68" s="87">
        <v>7.1999999993658404E-3</v>
      </c>
      <c r="O68" s="83">
        <v>4074.9827019999998</v>
      </c>
      <c r="P68" s="85">
        <v>123.83</v>
      </c>
      <c r="Q68" s="73"/>
      <c r="R68" s="83">
        <v>5.0460508060000002</v>
      </c>
      <c r="S68" s="84">
        <v>2.1887043373912531E-4</v>
      </c>
      <c r="T68" s="84">
        <f t="shared" si="1"/>
        <v>1.9556930977551967E-5</v>
      </c>
      <c r="U68" s="84">
        <f>R68/'סכום נכסי הקרן'!$C$42</f>
        <v>3.1139254746247023E-6</v>
      </c>
    </row>
    <row r="69" spans="2:21">
      <c r="B69" s="76" t="s">
        <v>489</v>
      </c>
      <c r="C69" s="73" t="s">
        <v>490</v>
      </c>
      <c r="D69" s="86" t="s">
        <v>119</v>
      </c>
      <c r="E69" s="86" t="s">
        <v>347</v>
      </c>
      <c r="F69" s="73" t="s">
        <v>370</v>
      </c>
      <c r="G69" s="86" t="s">
        <v>357</v>
      </c>
      <c r="H69" s="73" t="s">
        <v>442</v>
      </c>
      <c r="I69" s="73" t="s">
        <v>351</v>
      </c>
      <c r="J69" s="73"/>
      <c r="K69" s="83">
        <v>3.0000000000008544</v>
      </c>
      <c r="L69" s="86" t="s">
        <v>163</v>
      </c>
      <c r="M69" s="87">
        <v>1.6399999999999998E-2</v>
      </c>
      <c r="N69" s="87">
        <v>2.9600000000008894E-2</v>
      </c>
      <c r="O69" s="83">
        <f>1213255.168/50000</f>
        <v>24.265103360000001</v>
      </c>
      <c r="P69" s="85">
        <v>4820001</v>
      </c>
      <c r="Q69" s="73"/>
      <c r="R69" s="83">
        <v>1169.578298251</v>
      </c>
      <c r="S69" s="84">
        <f>9883.14734441186%/50000</f>
        <v>1.9766294688823719E-3</v>
      </c>
      <c r="T69" s="84">
        <f t="shared" si="1"/>
        <v>4.5329234546231589E-3</v>
      </c>
      <c r="U69" s="84">
        <f>R69/'סכום נכסי הקרן'!$C$42</f>
        <v>7.2174851136288707E-4</v>
      </c>
    </row>
    <row r="70" spans="2:21">
      <c r="B70" s="76" t="s">
        <v>491</v>
      </c>
      <c r="C70" s="73" t="s">
        <v>492</v>
      </c>
      <c r="D70" s="86" t="s">
        <v>119</v>
      </c>
      <c r="E70" s="86" t="s">
        <v>347</v>
      </c>
      <c r="F70" s="73" t="s">
        <v>370</v>
      </c>
      <c r="G70" s="86" t="s">
        <v>357</v>
      </c>
      <c r="H70" s="73" t="s">
        <v>442</v>
      </c>
      <c r="I70" s="73" t="s">
        <v>351</v>
      </c>
      <c r="J70" s="73"/>
      <c r="K70" s="83">
        <v>7.2300000000023656</v>
      </c>
      <c r="L70" s="86" t="s">
        <v>163</v>
      </c>
      <c r="M70" s="87">
        <v>2.7799999999999998E-2</v>
      </c>
      <c r="N70" s="87">
        <v>3.0300000000005971E-2</v>
      </c>
      <c r="O70" s="83">
        <f>457814.2548/50000</f>
        <v>9.1562850959999995</v>
      </c>
      <c r="P70" s="85">
        <v>4940000</v>
      </c>
      <c r="Q70" s="73"/>
      <c r="R70" s="83">
        <v>452.320486491</v>
      </c>
      <c r="S70" s="84">
        <f>10947.2562123386%/50000</f>
        <v>2.1894512424677198E-3</v>
      </c>
      <c r="T70" s="84">
        <f t="shared" si="1"/>
        <v>1.7530541950784343E-3</v>
      </c>
      <c r="U70" s="84">
        <f>R70/'סכום נכסי הקרן'!$C$42</f>
        <v>2.7912764649618617E-4</v>
      </c>
    </row>
    <row r="71" spans="2:21">
      <c r="B71" s="76" t="s">
        <v>493</v>
      </c>
      <c r="C71" s="73" t="s">
        <v>494</v>
      </c>
      <c r="D71" s="86" t="s">
        <v>119</v>
      </c>
      <c r="E71" s="86" t="s">
        <v>347</v>
      </c>
      <c r="F71" s="73" t="s">
        <v>370</v>
      </c>
      <c r="G71" s="86" t="s">
        <v>357</v>
      </c>
      <c r="H71" s="73" t="s">
        <v>442</v>
      </c>
      <c r="I71" s="73" t="s">
        <v>351</v>
      </c>
      <c r="J71" s="73"/>
      <c r="K71" s="83">
        <v>4.430000000001149</v>
      </c>
      <c r="L71" s="86" t="s">
        <v>163</v>
      </c>
      <c r="M71" s="87">
        <v>2.4199999999999999E-2</v>
      </c>
      <c r="N71" s="87">
        <v>2.8200000000011802E-2</v>
      </c>
      <c r="O71" s="83">
        <f>975817.3402/50000</f>
        <v>19.516346804000001</v>
      </c>
      <c r="P71" s="85">
        <v>4949250</v>
      </c>
      <c r="Q71" s="73"/>
      <c r="R71" s="83">
        <v>965.91277372299999</v>
      </c>
      <c r="S71" s="84">
        <f>3385.55091489436%/50000</f>
        <v>6.7711018297887204E-4</v>
      </c>
      <c r="T71" s="84">
        <f t="shared" si="1"/>
        <v>3.7435789238536815E-3</v>
      </c>
      <c r="U71" s="84">
        <f>R71/'סכום נכסי הקרן'!$C$42</f>
        <v>5.9606621256866018E-4</v>
      </c>
    </row>
    <row r="72" spans="2:21">
      <c r="B72" s="76" t="s">
        <v>495</v>
      </c>
      <c r="C72" s="73" t="s">
        <v>496</v>
      </c>
      <c r="D72" s="86" t="s">
        <v>119</v>
      </c>
      <c r="E72" s="86" t="s">
        <v>347</v>
      </c>
      <c r="F72" s="73" t="s">
        <v>370</v>
      </c>
      <c r="G72" s="86" t="s">
        <v>357</v>
      </c>
      <c r="H72" s="73" t="s">
        <v>442</v>
      </c>
      <c r="I72" s="73" t="s">
        <v>351</v>
      </c>
      <c r="J72" s="73"/>
      <c r="K72" s="83">
        <v>4.0399999999996341</v>
      </c>
      <c r="L72" s="86" t="s">
        <v>163</v>
      </c>
      <c r="M72" s="87">
        <v>1.95E-2</v>
      </c>
      <c r="N72" s="87">
        <v>3.1199999999996061E-2</v>
      </c>
      <c r="O72" s="83">
        <f>1487659.3642/50000</f>
        <v>29.753187283999999</v>
      </c>
      <c r="P72" s="85">
        <v>4788222</v>
      </c>
      <c r="Q72" s="73"/>
      <c r="R72" s="83">
        <v>1424.6486927880003</v>
      </c>
      <c r="S72" s="84">
        <f>5994.03426487772%/50000</f>
        <v>1.1988068529755439E-3</v>
      </c>
      <c r="T72" s="84">
        <f t="shared" si="1"/>
        <v>5.5214973497661928E-3</v>
      </c>
      <c r="U72" s="84">
        <f>R72/'סכום נכסי הקרן'!$C$42</f>
        <v>8.7915283206986702E-4</v>
      </c>
    </row>
    <row r="73" spans="2:21">
      <c r="B73" s="76" t="s">
        <v>497</v>
      </c>
      <c r="C73" s="73" t="s">
        <v>498</v>
      </c>
      <c r="D73" s="86" t="s">
        <v>119</v>
      </c>
      <c r="E73" s="86" t="s">
        <v>347</v>
      </c>
      <c r="F73" s="73" t="s">
        <v>370</v>
      </c>
      <c r="G73" s="86" t="s">
        <v>357</v>
      </c>
      <c r="H73" s="73" t="s">
        <v>448</v>
      </c>
      <c r="I73" s="73" t="s">
        <v>159</v>
      </c>
      <c r="J73" s="73"/>
      <c r="K73" s="83">
        <v>0.11000000000007738</v>
      </c>
      <c r="L73" s="86" t="s">
        <v>163</v>
      </c>
      <c r="M73" s="87">
        <v>0.05</v>
      </c>
      <c r="N73" s="87">
        <v>3.0799999999999557E-2</v>
      </c>
      <c r="O73" s="83">
        <v>1628679.533755</v>
      </c>
      <c r="P73" s="85">
        <v>111.1</v>
      </c>
      <c r="Q73" s="73"/>
      <c r="R73" s="83">
        <v>1809.4631183259999</v>
      </c>
      <c r="S73" s="84">
        <v>1.6286811624361625E-3</v>
      </c>
      <c r="T73" s="84">
        <f t="shared" si="1"/>
        <v>7.0129189483090449E-3</v>
      </c>
      <c r="U73" s="84">
        <f>R73/'סכום נכסי הקרן'!$C$42</f>
        <v>1.1166223877194118E-3</v>
      </c>
    </row>
    <row r="74" spans="2:21">
      <c r="B74" s="76" t="s">
        <v>499</v>
      </c>
      <c r="C74" s="73" t="s">
        <v>500</v>
      </c>
      <c r="D74" s="86" t="s">
        <v>119</v>
      </c>
      <c r="E74" s="86" t="s">
        <v>347</v>
      </c>
      <c r="F74" s="73" t="s">
        <v>501</v>
      </c>
      <c r="G74" s="86" t="s">
        <v>412</v>
      </c>
      <c r="H74" s="73" t="s">
        <v>442</v>
      </c>
      <c r="I74" s="73" t="s">
        <v>351</v>
      </c>
      <c r="J74" s="73"/>
      <c r="K74" s="83">
        <v>3.3500000000009562</v>
      </c>
      <c r="L74" s="86" t="s">
        <v>163</v>
      </c>
      <c r="M74" s="87">
        <v>2.8500000000000001E-2</v>
      </c>
      <c r="N74" s="87">
        <v>1.3900000000001094E-2</v>
      </c>
      <c r="O74" s="83">
        <v>1362283.9347669997</v>
      </c>
      <c r="P74" s="85">
        <v>107.5</v>
      </c>
      <c r="Q74" s="73"/>
      <c r="R74" s="83">
        <v>1464.455183756</v>
      </c>
      <c r="S74" s="84">
        <v>1.994559201708638E-3</v>
      </c>
      <c r="T74" s="84">
        <f t="shared" si="1"/>
        <v>5.6757749871205465E-3</v>
      </c>
      <c r="U74" s="84">
        <f>R74/'סכום נכסי הקרן'!$C$42</f>
        <v>9.0371747698649854E-4</v>
      </c>
    </row>
    <row r="75" spans="2:21">
      <c r="B75" s="76" t="s">
        <v>502</v>
      </c>
      <c r="C75" s="73" t="s">
        <v>503</v>
      </c>
      <c r="D75" s="86" t="s">
        <v>119</v>
      </c>
      <c r="E75" s="86" t="s">
        <v>347</v>
      </c>
      <c r="F75" s="73" t="s">
        <v>501</v>
      </c>
      <c r="G75" s="86" t="s">
        <v>412</v>
      </c>
      <c r="H75" s="73" t="s">
        <v>442</v>
      </c>
      <c r="I75" s="73" t="s">
        <v>351</v>
      </c>
      <c r="J75" s="73"/>
      <c r="K75" s="83">
        <v>4.8299999999873302</v>
      </c>
      <c r="L75" s="86" t="s">
        <v>163</v>
      </c>
      <c r="M75" s="87">
        <v>2.4E-2</v>
      </c>
      <c r="N75" s="87">
        <v>1.1799999999930892E-2</v>
      </c>
      <c r="O75" s="83">
        <v>129611.629023</v>
      </c>
      <c r="P75" s="85">
        <v>107.18</v>
      </c>
      <c r="Q75" s="73"/>
      <c r="R75" s="83">
        <v>138.91774117200001</v>
      </c>
      <c r="S75" s="84">
        <v>2.6394780229102018E-4</v>
      </c>
      <c r="T75" s="84">
        <f t="shared" ref="T75:T106" si="2">R75/$R$11</f>
        <v>5.3840216440702901E-4</v>
      </c>
      <c r="U75" s="84">
        <f>R75/'סכום נכסי הקרן'!$C$42</f>
        <v>8.5726345164510349E-5</v>
      </c>
    </row>
    <row r="76" spans="2:21">
      <c r="B76" s="76" t="s">
        <v>504</v>
      </c>
      <c r="C76" s="73" t="s">
        <v>505</v>
      </c>
      <c r="D76" s="86" t="s">
        <v>119</v>
      </c>
      <c r="E76" s="86" t="s">
        <v>347</v>
      </c>
      <c r="F76" s="73" t="s">
        <v>506</v>
      </c>
      <c r="G76" s="86" t="s">
        <v>412</v>
      </c>
      <c r="H76" s="73" t="s">
        <v>442</v>
      </c>
      <c r="I76" s="73" t="s">
        <v>351</v>
      </c>
      <c r="J76" s="73"/>
      <c r="K76" s="83">
        <v>1.9999999999378733E-2</v>
      </c>
      <c r="L76" s="86" t="s">
        <v>163</v>
      </c>
      <c r="M76" s="87">
        <v>5.0999999999999997E-2</v>
      </c>
      <c r="N76" s="87">
        <v>1.0299999999999816E-2</v>
      </c>
      <c r="O76" s="83">
        <v>480649.24608299998</v>
      </c>
      <c r="P76" s="85">
        <v>113.86</v>
      </c>
      <c r="Q76" s="73"/>
      <c r="R76" s="83">
        <v>547.26725486700002</v>
      </c>
      <c r="S76" s="84">
        <v>1.0819385360817185E-3</v>
      </c>
      <c r="T76" s="84">
        <f t="shared" si="2"/>
        <v>2.1210384796328309E-3</v>
      </c>
      <c r="U76" s="84">
        <f>R76/'סכום נכסי הקרן'!$C$42</f>
        <v>3.3771943879993524E-4</v>
      </c>
    </row>
    <row r="77" spans="2:21">
      <c r="B77" s="76" t="s">
        <v>507</v>
      </c>
      <c r="C77" s="73" t="s">
        <v>508</v>
      </c>
      <c r="D77" s="86" t="s">
        <v>119</v>
      </c>
      <c r="E77" s="86" t="s">
        <v>347</v>
      </c>
      <c r="F77" s="73" t="s">
        <v>506</v>
      </c>
      <c r="G77" s="86" t="s">
        <v>412</v>
      </c>
      <c r="H77" s="73" t="s">
        <v>442</v>
      </c>
      <c r="I77" s="73" t="s">
        <v>351</v>
      </c>
      <c r="J77" s="73"/>
      <c r="K77" s="83">
        <v>1.4700000000003188</v>
      </c>
      <c r="L77" s="86" t="s">
        <v>163</v>
      </c>
      <c r="M77" s="87">
        <v>2.5499999999999998E-2</v>
      </c>
      <c r="N77" s="87">
        <v>1.8200000000003946E-2</v>
      </c>
      <c r="O77" s="83">
        <v>1891414.5852290001</v>
      </c>
      <c r="P77" s="85">
        <v>102.15</v>
      </c>
      <c r="Q77" s="83">
        <v>46.889670068000008</v>
      </c>
      <c r="R77" s="83">
        <v>1978.9696688709996</v>
      </c>
      <c r="S77" s="84">
        <v>1.7566417223548552E-3</v>
      </c>
      <c r="T77" s="84">
        <f t="shared" si="2"/>
        <v>7.6698738694346413E-3</v>
      </c>
      <c r="U77" s="84">
        <f>R77/'סכום נכסי הקרן'!$C$42</f>
        <v>1.2212251327473093E-3</v>
      </c>
    </row>
    <row r="78" spans="2:21">
      <c r="B78" s="76" t="s">
        <v>509</v>
      </c>
      <c r="C78" s="73" t="s">
        <v>510</v>
      </c>
      <c r="D78" s="86" t="s">
        <v>119</v>
      </c>
      <c r="E78" s="86" t="s">
        <v>347</v>
      </c>
      <c r="F78" s="73" t="s">
        <v>506</v>
      </c>
      <c r="G78" s="86" t="s">
        <v>412</v>
      </c>
      <c r="H78" s="73" t="s">
        <v>442</v>
      </c>
      <c r="I78" s="73" t="s">
        <v>351</v>
      </c>
      <c r="J78" s="73"/>
      <c r="K78" s="83">
        <v>5.8400000000006269</v>
      </c>
      <c r="L78" s="86" t="s">
        <v>163</v>
      </c>
      <c r="M78" s="87">
        <v>2.35E-2</v>
      </c>
      <c r="N78" s="87">
        <v>1.3399999999999457E-2</v>
      </c>
      <c r="O78" s="83">
        <v>1362497.773877</v>
      </c>
      <c r="P78" s="85">
        <v>107.81</v>
      </c>
      <c r="Q78" s="73"/>
      <c r="R78" s="83">
        <v>1468.9088282119997</v>
      </c>
      <c r="S78" s="84">
        <v>1.7359768044031985E-3</v>
      </c>
      <c r="T78" s="84">
        <f t="shared" si="2"/>
        <v>5.6930359344580126E-3</v>
      </c>
      <c r="U78" s="84">
        <f>R78/'סכום נכסי הקרן'!$C$42</f>
        <v>9.0646582761942684E-4</v>
      </c>
    </row>
    <row r="79" spans="2:21">
      <c r="B79" s="76" t="s">
        <v>511</v>
      </c>
      <c r="C79" s="73" t="s">
        <v>512</v>
      </c>
      <c r="D79" s="86" t="s">
        <v>119</v>
      </c>
      <c r="E79" s="86" t="s">
        <v>347</v>
      </c>
      <c r="F79" s="73" t="s">
        <v>506</v>
      </c>
      <c r="G79" s="86" t="s">
        <v>412</v>
      </c>
      <c r="H79" s="73" t="s">
        <v>442</v>
      </c>
      <c r="I79" s="73" t="s">
        <v>351</v>
      </c>
      <c r="J79" s="73"/>
      <c r="K79" s="83">
        <v>4.600000000000505</v>
      </c>
      <c r="L79" s="86" t="s">
        <v>163</v>
      </c>
      <c r="M79" s="87">
        <v>1.7600000000000001E-2</v>
      </c>
      <c r="N79" s="87">
        <v>1.330000000000215E-2</v>
      </c>
      <c r="O79" s="83">
        <v>2249465.6819119998</v>
      </c>
      <c r="P79" s="85">
        <v>103.5</v>
      </c>
      <c r="Q79" s="83">
        <v>45.689665210999998</v>
      </c>
      <c r="R79" s="83">
        <v>2373.886645953</v>
      </c>
      <c r="S79" s="84">
        <v>1.5894302758572888E-3</v>
      </c>
      <c r="T79" s="84">
        <f t="shared" si="2"/>
        <v>9.2004498306343784E-3</v>
      </c>
      <c r="U79" s="84">
        <f>R79/'סכום נכסי הקרן'!$C$42</f>
        <v>1.4649289880147192E-3</v>
      </c>
    </row>
    <row r="80" spans="2:21">
      <c r="B80" s="76" t="s">
        <v>513</v>
      </c>
      <c r="C80" s="73" t="s">
        <v>514</v>
      </c>
      <c r="D80" s="86" t="s">
        <v>119</v>
      </c>
      <c r="E80" s="86" t="s">
        <v>347</v>
      </c>
      <c r="F80" s="73" t="s">
        <v>506</v>
      </c>
      <c r="G80" s="86" t="s">
        <v>412</v>
      </c>
      <c r="H80" s="73" t="s">
        <v>442</v>
      </c>
      <c r="I80" s="73" t="s">
        <v>351</v>
      </c>
      <c r="J80" s="73"/>
      <c r="K80" s="83">
        <v>5.1699999999987591</v>
      </c>
      <c r="L80" s="86" t="s">
        <v>163</v>
      </c>
      <c r="M80" s="87">
        <v>2.1499999999999998E-2</v>
      </c>
      <c r="N80" s="87">
        <v>1.3899999999997517E-2</v>
      </c>
      <c r="O80" s="83">
        <v>1896554.8755030001</v>
      </c>
      <c r="P80" s="85">
        <v>106.17</v>
      </c>
      <c r="Q80" s="73"/>
      <c r="R80" s="83">
        <v>2013.5722905499999</v>
      </c>
      <c r="S80" s="84">
        <v>1.4516303080290441E-3</v>
      </c>
      <c r="T80" s="84">
        <f t="shared" si="2"/>
        <v>7.8039829202222197E-3</v>
      </c>
      <c r="U80" s="84">
        <f>R80/'סכום נכסי הקרן'!$C$42</f>
        <v>1.2425784621681942E-3</v>
      </c>
    </row>
    <row r="81" spans="2:21">
      <c r="B81" s="76" t="s">
        <v>515</v>
      </c>
      <c r="C81" s="73" t="s">
        <v>516</v>
      </c>
      <c r="D81" s="86" t="s">
        <v>119</v>
      </c>
      <c r="E81" s="86" t="s">
        <v>347</v>
      </c>
      <c r="F81" s="73" t="s">
        <v>506</v>
      </c>
      <c r="G81" s="86" t="s">
        <v>412</v>
      </c>
      <c r="H81" s="73" t="s">
        <v>442</v>
      </c>
      <c r="I81" s="73" t="s">
        <v>351</v>
      </c>
      <c r="J81" s="73"/>
      <c r="K81" s="83">
        <v>7.199999999999271</v>
      </c>
      <c r="L81" s="86" t="s">
        <v>163</v>
      </c>
      <c r="M81" s="87">
        <v>6.5000000000000006E-3</v>
      </c>
      <c r="N81" s="87">
        <v>1.5100000000002063E-2</v>
      </c>
      <c r="O81" s="83">
        <v>868327.53205199994</v>
      </c>
      <c r="P81" s="85">
        <v>93.74</v>
      </c>
      <c r="Q81" s="83">
        <v>10.645332721000001</v>
      </c>
      <c r="R81" s="83">
        <v>824.61556893299996</v>
      </c>
      <c r="S81" s="84">
        <v>2.2148952455151513E-3</v>
      </c>
      <c r="T81" s="84">
        <f t="shared" si="2"/>
        <v>3.1959546949986511E-3</v>
      </c>
      <c r="U81" s="84">
        <f>R81/'סכום נכסי הקרן'!$C$42</f>
        <v>5.0887149685837122E-4</v>
      </c>
    </row>
    <row r="82" spans="2:21">
      <c r="B82" s="76" t="s">
        <v>517</v>
      </c>
      <c r="C82" s="73" t="s">
        <v>518</v>
      </c>
      <c r="D82" s="86" t="s">
        <v>119</v>
      </c>
      <c r="E82" s="86" t="s">
        <v>347</v>
      </c>
      <c r="F82" s="73" t="s">
        <v>389</v>
      </c>
      <c r="G82" s="86" t="s">
        <v>357</v>
      </c>
      <c r="H82" s="73" t="s">
        <v>442</v>
      </c>
      <c r="I82" s="73" t="s">
        <v>351</v>
      </c>
      <c r="J82" s="73"/>
      <c r="K82" s="83">
        <v>0.98999999999998911</v>
      </c>
      <c r="L82" s="86" t="s">
        <v>163</v>
      </c>
      <c r="M82" s="87">
        <v>3.8800000000000001E-2</v>
      </c>
      <c r="N82" s="87">
        <v>1.6300000000001414E-2</v>
      </c>
      <c r="O82" s="83">
        <v>2113846.5407269998</v>
      </c>
      <c r="P82" s="85">
        <v>113.55</v>
      </c>
      <c r="Q82" s="83">
        <v>1270.4848034639999</v>
      </c>
      <c r="R82" s="83">
        <v>3670.757550496</v>
      </c>
      <c r="S82" s="84">
        <v>3.0867041925733349E-3</v>
      </c>
      <c r="T82" s="84">
        <f t="shared" si="2"/>
        <v>1.4226720025295363E-2</v>
      </c>
      <c r="U82" s="84">
        <f>R82/'סכום נכסי הקרן'!$C$42</f>
        <v>2.2652299564778632E-3</v>
      </c>
    </row>
    <row r="83" spans="2:21">
      <c r="B83" s="76" t="s">
        <v>519</v>
      </c>
      <c r="C83" s="73" t="s">
        <v>520</v>
      </c>
      <c r="D83" s="86" t="s">
        <v>119</v>
      </c>
      <c r="E83" s="86" t="s">
        <v>347</v>
      </c>
      <c r="F83" s="73" t="s">
        <v>521</v>
      </c>
      <c r="G83" s="86" t="s">
        <v>412</v>
      </c>
      <c r="H83" s="73" t="s">
        <v>442</v>
      </c>
      <c r="I83" s="73" t="s">
        <v>351</v>
      </c>
      <c r="J83" s="73"/>
      <c r="K83" s="83">
        <v>6.8100000000037255</v>
      </c>
      <c r="L83" s="86" t="s">
        <v>163</v>
      </c>
      <c r="M83" s="87">
        <v>3.5000000000000003E-2</v>
      </c>
      <c r="N83" s="87">
        <v>1.3100000000005685E-2</v>
      </c>
      <c r="O83" s="83">
        <v>667504.18500099995</v>
      </c>
      <c r="P83" s="85">
        <v>118.6</v>
      </c>
      <c r="Q83" s="73"/>
      <c r="R83" s="83">
        <v>791.66001130500001</v>
      </c>
      <c r="S83" s="84">
        <v>8.5444658897587753E-4</v>
      </c>
      <c r="T83" s="84">
        <f t="shared" si="2"/>
        <v>3.0682291546431759E-3</v>
      </c>
      <c r="U83" s="84">
        <f>R83/'סכום נכסי הקרן'!$C$42</f>
        <v>4.8853457311866775E-4</v>
      </c>
    </row>
    <row r="84" spans="2:21">
      <c r="B84" s="76" t="s">
        <v>522</v>
      </c>
      <c r="C84" s="73" t="s">
        <v>523</v>
      </c>
      <c r="D84" s="86" t="s">
        <v>119</v>
      </c>
      <c r="E84" s="86" t="s">
        <v>347</v>
      </c>
      <c r="F84" s="73" t="s">
        <v>521</v>
      </c>
      <c r="G84" s="86" t="s">
        <v>412</v>
      </c>
      <c r="H84" s="73" t="s">
        <v>442</v>
      </c>
      <c r="I84" s="73" t="s">
        <v>351</v>
      </c>
      <c r="J84" s="73"/>
      <c r="K84" s="83">
        <v>2.6099999999855483</v>
      </c>
      <c r="L84" s="86" t="s">
        <v>163</v>
      </c>
      <c r="M84" s="87">
        <v>0.04</v>
      </c>
      <c r="N84" s="87">
        <v>9.0999999999466178E-3</v>
      </c>
      <c r="O84" s="83">
        <v>70398.127204999997</v>
      </c>
      <c r="P84" s="85">
        <v>109.1</v>
      </c>
      <c r="Q84" s="73"/>
      <c r="R84" s="83">
        <v>76.804359151</v>
      </c>
      <c r="S84" s="84">
        <v>2.2315500779483111E-4</v>
      </c>
      <c r="T84" s="84">
        <f t="shared" si="2"/>
        <v>2.9766992217066055E-4</v>
      </c>
      <c r="U84" s="84">
        <f>R84/'סכום נכסי הקרן'!$C$42</f>
        <v>4.7396084525773552E-5</v>
      </c>
    </row>
    <row r="85" spans="2:21">
      <c r="B85" s="76" t="s">
        <v>524</v>
      </c>
      <c r="C85" s="73" t="s">
        <v>525</v>
      </c>
      <c r="D85" s="86" t="s">
        <v>119</v>
      </c>
      <c r="E85" s="86" t="s">
        <v>347</v>
      </c>
      <c r="F85" s="73" t="s">
        <v>521</v>
      </c>
      <c r="G85" s="86" t="s">
        <v>412</v>
      </c>
      <c r="H85" s="73" t="s">
        <v>442</v>
      </c>
      <c r="I85" s="73" t="s">
        <v>351</v>
      </c>
      <c r="J85" s="73"/>
      <c r="K85" s="83">
        <v>5.3699999999992922</v>
      </c>
      <c r="L85" s="86" t="s">
        <v>163</v>
      </c>
      <c r="M85" s="87">
        <v>0.04</v>
      </c>
      <c r="N85" s="87">
        <v>1.2299999999999627E-2</v>
      </c>
      <c r="O85" s="83">
        <v>1599409.746792</v>
      </c>
      <c r="P85" s="85">
        <v>117.53</v>
      </c>
      <c r="Q85" s="73"/>
      <c r="R85" s="83">
        <v>1879.7862962090001</v>
      </c>
      <c r="S85" s="84">
        <v>1.5895513840780782E-3</v>
      </c>
      <c r="T85" s="84">
        <f t="shared" si="2"/>
        <v>7.285469818059432E-3</v>
      </c>
      <c r="U85" s="84">
        <f>R85/'סכום נכסי הקרן'!$C$42</f>
        <v>1.1600189256230848E-3</v>
      </c>
    </row>
    <row r="86" spans="2:21">
      <c r="B86" s="76" t="s">
        <v>526</v>
      </c>
      <c r="C86" s="73" t="s">
        <v>527</v>
      </c>
      <c r="D86" s="86" t="s">
        <v>119</v>
      </c>
      <c r="E86" s="86" t="s">
        <v>347</v>
      </c>
      <c r="F86" s="73" t="s">
        <v>528</v>
      </c>
      <c r="G86" s="86" t="s">
        <v>150</v>
      </c>
      <c r="H86" s="73" t="s">
        <v>442</v>
      </c>
      <c r="I86" s="73" t="s">
        <v>351</v>
      </c>
      <c r="J86" s="73"/>
      <c r="K86" s="83">
        <v>3.9899999999912157</v>
      </c>
      <c r="L86" s="86" t="s">
        <v>163</v>
      </c>
      <c r="M86" s="87">
        <v>4.2999999999999997E-2</v>
      </c>
      <c r="N86" s="87">
        <v>7.6000000000056352E-3</v>
      </c>
      <c r="O86" s="83">
        <v>180821.032507</v>
      </c>
      <c r="P86" s="85">
        <v>117.75</v>
      </c>
      <c r="Q86" s="73"/>
      <c r="R86" s="83">
        <v>212.91677381300005</v>
      </c>
      <c r="S86" s="84">
        <v>1.9700833804974324E-4</v>
      </c>
      <c r="T86" s="84">
        <f t="shared" si="2"/>
        <v>8.2519950938121536E-4</v>
      </c>
      <c r="U86" s="84">
        <f>R86/'סכום נכסי הקרן'!$C$42</f>
        <v>1.3139125851901033E-4</v>
      </c>
    </row>
    <row r="87" spans="2:21">
      <c r="B87" s="76" t="s">
        <v>529</v>
      </c>
      <c r="C87" s="73" t="s">
        <v>530</v>
      </c>
      <c r="D87" s="86" t="s">
        <v>119</v>
      </c>
      <c r="E87" s="86" t="s">
        <v>347</v>
      </c>
      <c r="F87" s="73" t="s">
        <v>531</v>
      </c>
      <c r="G87" s="86" t="s">
        <v>532</v>
      </c>
      <c r="H87" s="73" t="s">
        <v>533</v>
      </c>
      <c r="I87" s="73" t="s">
        <v>351</v>
      </c>
      <c r="J87" s="73"/>
      <c r="K87" s="83">
        <v>7.1399999999997448</v>
      </c>
      <c r="L87" s="86" t="s">
        <v>163</v>
      </c>
      <c r="M87" s="87">
        <v>5.1500000000000004E-2</v>
      </c>
      <c r="N87" s="87">
        <v>2.2099999999998666E-2</v>
      </c>
      <c r="O87" s="83">
        <v>4113670.5854690005</v>
      </c>
      <c r="P87" s="85">
        <v>147.38</v>
      </c>
      <c r="Q87" s="73"/>
      <c r="R87" s="83">
        <v>6062.7274205610001</v>
      </c>
      <c r="S87" s="84">
        <v>1.0832516841301665E-3</v>
      </c>
      <c r="T87" s="84">
        <f t="shared" si="2"/>
        <v>2.3497254835135553E-2</v>
      </c>
      <c r="U87" s="84">
        <f>R87/'סכום נכסי הקרן'!$C$42</f>
        <v>3.7413181290490969E-3</v>
      </c>
    </row>
    <row r="88" spans="2:21">
      <c r="B88" s="76" t="s">
        <v>534</v>
      </c>
      <c r="C88" s="73" t="s">
        <v>535</v>
      </c>
      <c r="D88" s="86" t="s">
        <v>119</v>
      </c>
      <c r="E88" s="86" t="s">
        <v>347</v>
      </c>
      <c r="F88" s="73" t="s">
        <v>536</v>
      </c>
      <c r="G88" s="86" t="s">
        <v>190</v>
      </c>
      <c r="H88" s="73" t="s">
        <v>537</v>
      </c>
      <c r="I88" s="73" t="s">
        <v>159</v>
      </c>
      <c r="J88" s="73"/>
      <c r="K88" s="83">
        <v>7.4400000000026001</v>
      </c>
      <c r="L88" s="86" t="s">
        <v>163</v>
      </c>
      <c r="M88" s="87">
        <v>1.7000000000000001E-2</v>
      </c>
      <c r="N88" s="87">
        <v>1.2499999999995483E-2</v>
      </c>
      <c r="O88" s="83">
        <v>543238.33467799996</v>
      </c>
      <c r="P88" s="85">
        <v>101.93</v>
      </c>
      <c r="Q88" s="73"/>
      <c r="R88" s="83">
        <v>553.722846549</v>
      </c>
      <c r="S88" s="84">
        <v>4.2800284790740913E-4</v>
      </c>
      <c r="T88" s="84">
        <f t="shared" si="2"/>
        <v>2.1460583547387281E-3</v>
      </c>
      <c r="U88" s="84">
        <f>R88/'סכום נכסי הקרן'!$C$42</f>
        <v>3.4170319405036839E-4</v>
      </c>
    </row>
    <row r="89" spans="2:21">
      <c r="B89" s="76" t="s">
        <v>538</v>
      </c>
      <c r="C89" s="73" t="s">
        <v>539</v>
      </c>
      <c r="D89" s="86" t="s">
        <v>119</v>
      </c>
      <c r="E89" s="86" t="s">
        <v>347</v>
      </c>
      <c r="F89" s="73" t="s">
        <v>536</v>
      </c>
      <c r="G89" s="86" t="s">
        <v>190</v>
      </c>
      <c r="H89" s="73" t="s">
        <v>537</v>
      </c>
      <c r="I89" s="73" t="s">
        <v>159</v>
      </c>
      <c r="J89" s="73"/>
      <c r="K89" s="83">
        <v>1.4000000000001349</v>
      </c>
      <c r="L89" s="86" t="s">
        <v>163</v>
      </c>
      <c r="M89" s="87">
        <v>3.7000000000000005E-2</v>
      </c>
      <c r="N89" s="87">
        <v>1.400000000000135E-2</v>
      </c>
      <c r="O89" s="83">
        <v>1380976.807821</v>
      </c>
      <c r="P89" s="85">
        <v>107.21</v>
      </c>
      <c r="Q89" s="73"/>
      <c r="R89" s="83">
        <v>1480.5452662319999</v>
      </c>
      <c r="S89" s="84">
        <v>9.2065797818785956E-4</v>
      </c>
      <c r="T89" s="84">
        <f t="shared" si="2"/>
        <v>5.7381351662991013E-3</v>
      </c>
      <c r="U89" s="84">
        <f>R89/'סכום נכסי הקרן'!$C$42</f>
        <v>9.1364669086822434E-4</v>
      </c>
    </row>
    <row r="90" spans="2:21">
      <c r="B90" s="76" t="s">
        <v>540</v>
      </c>
      <c r="C90" s="73" t="s">
        <v>541</v>
      </c>
      <c r="D90" s="86" t="s">
        <v>119</v>
      </c>
      <c r="E90" s="86" t="s">
        <v>347</v>
      </c>
      <c r="F90" s="73" t="s">
        <v>536</v>
      </c>
      <c r="G90" s="86" t="s">
        <v>190</v>
      </c>
      <c r="H90" s="73" t="s">
        <v>537</v>
      </c>
      <c r="I90" s="73" t="s">
        <v>159</v>
      </c>
      <c r="J90" s="73"/>
      <c r="K90" s="83">
        <v>4.0500000000015648</v>
      </c>
      <c r="L90" s="86" t="s">
        <v>163</v>
      </c>
      <c r="M90" s="87">
        <v>2.2000000000000002E-2</v>
      </c>
      <c r="N90" s="87">
        <v>9.6000000000038763E-3</v>
      </c>
      <c r="O90" s="83">
        <v>1273313.1218989999</v>
      </c>
      <c r="P90" s="85">
        <v>105.38</v>
      </c>
      <c r="Q90" s="73"/>
      <c r="R90" s="83">
        <v>1341.8174477380001</v>
      </c>
      <c r="S90" s="84">
        <v>1.4441834026501707E-3</v>
      </c>
      <c r="T90" s="84">
        <f t="shared" si="2"/>
        <v>5.2004690834036383E-3</v>
      </c>
      <c r="U90" s="84">
        <f>R90/'סכום נכסי הקרן'!$C$42</f>
        <v>8.2803754727142913E-4</v>
      </c>
    </row>
    <row r="91" spans="2:21">
      <c r="B91" s="76" t="s">
        <v>542</v>
      </c>
      <c r="C91" s="73" t="s">
        <v>543</v>
      </c>
      <c r="D91" s="86" t="s">
        <v>119</v>
      </c>
      <c r="E91" s="86" t="s">
        <v>347</v>
      </c>
      <c r="F91" s="73" t="s">
        <v>457</v>
      </c>
      <c r="G91" s="86" t="s">
        <v>412</v>
      </c>
      <c r="H91" s="73" t="s">
        <v>537</v>
      </c>
      <c r="I91" s="73" t="s">
        <v>159</v>
      </c>
      <c r="J91" s="73"/>
      <c r="K91" s="83">
        <v>1.4599999999989655</v>
      </c>
      <c r="L91" s="86" t="s">
        <v>163</v>
      </c>
      <c r="M91" s="87">
        <v>2.8500000000000001E-2</v>
      </c>
      <c r="N91" s="87">
        <v>3.0399999999986833E-2</v>
      </c>
      <c r="O91" s="83">
        <v>417525.69438100001</v>
      </c>
      <c r="P91" s="85">
        <v>101.86</v>
      </c>
      <c r="Q91" s="73"/>
      <c r="R91" s="83">
        <v>425.29166121399999</v>
      </c>
      <c r="S91" s="84">
        <v>9.7529460389950368E-4</v>
      </c>
      <c r="T91" s="84">
        <f t="shared" si="2"/>
        <v>1.6482988347641724E-3</v>
      </c>
      <c r="U91" s="84">
        <f>R91/'סכום נכסי הקרן'!$C$42</f>
        <v>2.6244811812537524E-4</v>
      </c>
    </row>
    <row r="92" spans="2:21">
      <c r="B92" s="76" t="s">
        <v>544</v>
      </c>
      <c r="C92" s="73" t="s">
        <v>545</v>
      </c>
      <c r="D92" s="86" t="s">
        <v>119</v>
      </c>
      <c r="E92" s="86" t="s">
        <v>347</v>
      </c>
      <c r="F92" s="73" t="s">
        <v>457</v>
      </c>
      <c r="G92" s="86" t="s">
        <v>412</v>
      </c>
      <c r="H92" s="73" t="s">
        <v>537</v>
      </c>
      <c r="I92" s="73" t="s">
        <v>159</v>
      </c>
      <c r="J92" s="73"/>
      <c r="K92" s="83">
        <v>3.5199999999939036</v>
      </c>
      <c r="L92" s="86" t="s">
        <v>163</v>
      </c>
      <c r="M92" s="87">
        <v>2.5000000000000001E-2</v>
      </c>
      <c r="N92" s="87">
        <v>2.3499999999962704E-2</v>
      </c>
      <c r="O92" s="83">
        <v>305274.66256800003</v>
      </c>
      <c r="P92" s="85">
        <v>101.01</v>
      </c>
      <c r="Q92" s="73"/>
      <c r="R92" s="83">
        <v>308.35791306900001</v>
      </c>
      <c r="S92" s="84">
        <v>6.9826964158218284E-4</v>
      </c>
      <c r="T92" s="84">
        <f t="shared" si="2"/>
        <v>1.1950998224397194E-3</v>
      </c>
      <c r="U92" s="84">
        <f>R92/'סכום נכסי הקרן'!$C$42</f>
        <v>1.9028812782977527E-4</v>
      </c>
    </row>
    <row r="93" spans="2:21">
      <c r="B93" s="76" t="s">
        <v>546</v>
      </c>
      <c r="C93" s="73" t="s">
        <v>547</v>
      </c>
      <c r="D93" s="86" t="s">
        <v>119</v>
      </c>
      <c r="E93" s="86" t="s">
        <v>347</v>
      </c>
      <c r="F93" s="73" t="s">
        <v>457</v>
      </c>
      <c r="G93" s="86" t="s">
        <v>412</v>
      </c>
      <c r="H93" s="73" t="s">
        <v>537</v>
      </c>
      <c r="I93" s="73" t="s">
        <v>159</v>
      </c>
      <c r="J93" s="73"/>
      <c r="K93" s="83">
        <v>4.6899999999945647</v>
      </c>
      <c r="L93" s="86" t="s">
        <v>163</v>
      </c>
      <c r="M93" s="87">
        <v>1.34E-2</v>
      </c>
      <c r="N93" s="87">
        <v>1.029999999997815E-2</v>
      </c>
      <c r="O93" s="83">
        <v>347660.10577899998</v>
      </c>
      <c r="P93" s="85">
        <v>102.67</v>
      </c>
      <c r="Q93" s="73"/>
      <c r="R93" s="83">
        <v>356.94260752600002</v>
      </c>
      <c r="S93" s="84">
        <v>9.383264793336179E-4</v>
      </c>
      <c r="T93" s="84">
        <f t="shared" si="2"/>
        <v>1.3833990593263568E-3</v>
      </c>
      <c r="U93" s="84">
        <f>R93/'סכום נכסי הקרן'!$C$42</f>
        <v>2.2026981520530063E-4</v>
      </c>
    </row>
    <row r="94" spans="2:21">
      <c r="B94" s="76" t="s">
        <v>548</v>
      </c>
      <c r="C94" s="73" t="s">
        <v>549</v>
      </c>
      <c r="D94" s="86" t="s">
        <v>119</v>
      </c>
      <c r="E94" s="86" t="s">
        <v>347</v>
      </c>
      <c r="F94" s="73" t="s">
        <v>457</v>
      </c>
      <c r="G94" s="86" t="s">
        <v>412</v>
      </c>
      <c r="H94" s="73" t="s">
        <v>537</v>
      </c>
      <c r="I94" s="73" t="s">
        <v>159</v>
      </c>
      <c r="J94" s="73"/>
      <c r="K94" s="83">
        <v>4.5299999999974876</v>
      </c>
      <c r="L94" s="86" t="s">
        <v>163</v>
      </c>
      <c r="M94" s="87">
        <v>1.95E-2</v>
      </c>
      <c r="N94" s="87">
        <v>2.4199999999981032E-2</v>
      </c>
      <c r="O94" s="83">
        <v>608301.56687800004</v>
      </c>
      <c r="P94" s="85">
        <v>98.81</v>
      </c>
      <c r="Q94" s="73"/>
      <c r="R94" s="83">
        <v>601.062772967</v>
      </c>
      <c r="S94" s="84">
        <v>9.2950044816689171E-4</v>
      </c>
      <c r="T94" s="84">
        <f t="shared" si="2"/>
        <v>2.3295332560097112E-3</v>
      </c>
      <c r="U94" s="84">
        <f>R94/'סכום נכסי הקרן'!$C$42</f>
        <v>3.7091673321342796E-4</v>
      </c>
    </row>
    <row r="95" spans="2:21">
      <c r="B95" s="76" t="s">
        <v>550</v>
      </c>
      <c r="C95" s="73" t="s">
        <v>551</v>
      </c>
      <c r="D95" s="86" t="s">
        <v>119</v>
      </c>
      <c r="E95" s="86" t="s">
        <v>347</v>
      </c>
      <c r="F95" s="73" t="s">
        <v>457</v>
      </c>
      <c r="G95" s="86" t="s">
        <v>412</v>
      </c>
      <c r="H95" s="73" t="s">
        <v>537</v>
      </c>
      <c r="I95" s="73" t="s">
        <v>159</v>
      </c>
      <c r="J95" s="73"/>
      <c r="K95" s="83">
        <v>7.2400000000148976</v>
      </c>
      <c r="L95" s="86" t="s">
        <v>163</v>
      </c>
      <c r="M95" s="87">
        <v>1.1699999999999999E-2</v>
      </c>
      <c r="N95" s="87">
        <v>2.9300000000027086E-2</v>
      </c>
      <c r="O95" s="83">
        <v>67107.369533999998</v>
      </c>
      <c r="P95" s="85">
        <v>88.02</v>
      </c>
      <c r="Q95" s="73"/>
      <c r="R95" s="83">
        <v>59.067907087999998</v>
      </c>
      <c r="S95" s="84">
        <v>1.1184561588999999E-4</v>
      </c>
      <c r="T95" s="84">
        <f t="shared" si="2"/>
        <v>2.2892892408750523E-4</v>
      </c>
      <c r="U95" s="84">
        <f>R95/'סכום נכסי הקרן'!$C$42</f>
        <v>3.6450893517636174E-5</v>
      </c>
    </row>
    <row r="96" spans="2:21">
      <c r="B96" s="76" t="s">
        <v>552</v>
      </c>
      <c r="C96" s="73" t="s">
        <v>553</v>
      </c>
      <c r="D96" s="86" t="s">
        <v>119</v>
      </c>
      <c r="E96" s="86" t="s">
        <v>347</v>
      </c>
      <c r="F96" s="73" t="s">
        <v>457</v>
      </c>
      <c r="G96" s="86" t="s">
        <v>412</v>
      </c>
      <c r="H96" s="73" t="s">
        <v>537</v>
      </c>
      <c r="I96" s="73" t="s">
        <v>159</v>
      </c>
      <c r="J96" s="73"/>
      <c r="K96" s="83">
        <v>5.6400000000010317</v>
      </c>
      <c r="L96" s="86" t="s">
        <v>163</v>
      </c>
      <c r="M96" s="87">
        <v>3.3500000000000002E-2</v>
      </c>
      <c r="N96" s="87">
        <v>2.879999999999892E-2</v>
      </c>
      <c r="O96" s="83">
        <v>712193.019325</v>
      </c>
      <c r="P96" s="85">
        <v>103.51</v>
      </c>
      <c r="Q96" s="73"/>
      <c r="R96" s="83">
        <v>737.19102599099983</v>
      </c>
      <c r="S96" s="84">
        <v>1.4982051219953141E-3</v>
      </c>
      <c r="T96" s="84">
        <f t="shared" si="2"/>
        <v>2.8571242278087961E-3</v>
      </c>
      <c r="U96" s="84">
        <f>R96/'סכום נכסי הקרן'!$C$42</f>
        <v>4.5492168108346535E-4</v>
      </c>
    </row>
    <row r="97" spans="2:21">
      <c r="B97" s="76" t="s">
        <v>554</v>
      </c>
      <c r="C97" s="73" t="s">
        <v>555</v>
      </c>
      <c r="D97" s="86" t="s">
        <v>119</v>
      </c>
      <c r="E97" s="86" t="s">
        <v>347</v>
      </c>
      <c r="F97" s="73" t="s">
        <v>364</v>
      </c>
      <c r="G97" s="86" t="s">
        <v>357</v>
      </c>
      <c r="H97" s="73" t="s">
        <v>537</v>
      </c>
      <c r="I97" s="73" t="s">
        <v>159</v>
      </c>
      <c r="J97" s="73"/>
      <c r="K97" s="83">
        <v>0.99000000000020871</v>
      </c>
      <c r="L97" s="86" t="s">
        <v>163</v>
      </c>
      <c r="M97" s="87">
        <v>2.7999999999999997E-2</v>
      </c>
      <c r="N97" s="87">
        <v>2.6600000000001397E-2</v>
      </c>
      <c r="O97" s="83">
        <f>1560170.3176/50000</f>
        <v>31.203406351999998</v>
      </c>
      <c r="P97" s="85">
        <v>5068334</v>
      </c>
      <c r="Q97" s="73"/>
      <c r="R97" s="83">
        <v>1581.4928017330001</v>
      </c>
      <c r="S97" s="84">
        <f>8821.00026912422%/50000</f>
        <v>1.7642000538248442E-3</v>
      </c>
      <c r="T97" s="84">
        <f t="shared" si="2"/>
        <v>6.1293765667621309E-3</v>
      </c>
      <c r="U97" s="84">
        <f>R97/'סכום נכסי הקרן'!$C$42</f>
        <v>9.7594156551026657E-4</v>
      </c>
    </row>
    <row r="98" spans="2:21">
      <c r="B98" s="76" t="s">
        <v>556</v>
      </c>
      <c r="C98" s="73" t="s">
        <v>557</v>
      </c>
      <c r="D98" s="86" t="s">
        <v>119</v>
      </c>
      <c r="E98" s="86" t="s">
        <v>347</v>
      </c>
      <c r="F98" s="73" t="s">
        <v>364</v>
      </c>
      <c r="G98" s="86" t="s">
        <v>357</v>
      </c>
      <c r="H98" s="73" t="s">
        <v>537</v>
      </c>
      <c r="I98" s="73" t="s">
        <v>159</v>
      </c>
      <c r="J98" s="73"/>
      <c r="K98" s="83">
        <v>2.2099999999883808</v>
      </c>
      <c r="L98" s="86" t="s">
        <v>163</v>
      </c>
      <c r="M98" s="87">
        <v>1.49E-2</v>
      </c>
      <c r="N98" s="87">
        <v>2.6799999999900407E-2</v>
      </c>
      <c r="O98" s="83">
        <f>84833.0762/50000</f>
        <v>1.6966615239999998</v>
      </c>
      <c r="P98" s="85">
        <v>4971070</v>
      </c>
      <c r="Q98" s="73"/>
      <c r="R98" s="83">
        <v>84.342233538000002</v>
      </c>
      <c r="S98" s="84">
        <f>1402.66329695767%/50000</f>
        <v>2.80532659391534E-4</v>
      </c>
      <c r="T98" s="84">
        <f t="shared" si="2"/>
        <v>3.2688439003307864E-4</v>
      </c>
      <c r="U98" s="84">
        <f>R98/'סכום נכסי הקרן'!$C$42</f>
        <v>5.204771804684127E-5</v>
      </c>
    </row>
    <row r="99" spans="2:21">
      <c r="B99" s="76" t="s">
        <v>558</v>
      </c>
      <c r="C99" s="73" t="s">
        <v>559</v>
      </c>
      <c r="D99" s="86" t="s">
        <v>119</v>
      </c>
      <c r="E99" s="86" t="s">
        <v>347</v>
      </c>
      <c r="F99" s="73" t="s">
        <v>364</v>
      </c>
      <c r="G99" s="86" t="s">
        <v>357</v>
      </c>
      <c r="H99" s="73" t="s">
        <v>537</v>
      </c>
      <c r="I99" s="73" t="s">
        <v>159</v>
      </c>
      <c r="J99" s="73"/>
      <c r="K99" s="83">
        <v>3.8200000000015222</v>
      </c>
      <c r="L99" s="86" t="s">
        <v>163</v>
      </c>
      <c r="M99" s="87">
        <v>2.2000000000000002E-2</v>
      </c>
      <c r="N99" s="87">
        <v>1.8200000000015221E-2</v>
      </c>
      <c r="O99" s="83">
        <f>355445.85/50000</f>
        <v>7.1089169999999999</v>
      </c>
      <c r="P99" s="85">
        <v>5175000</v>
      </c>
      <c r="Q99" s="73"/>
      <c r="R99" s="83">
        <v>367.88642944200001</v>
      </c>
      <c r="S99" s="84">
        <f>7060.90286054827%/50000</f>
        <v>1.4121805721096542E-3</v>
      </c>
      <c r="T99" s="84">
        <f t="shared" si="2"/>
        <v>1.4258139255396225E-3</v>
      </c>
      <c r="U99" s="84">
        <f>R99/'סכום נכסי הקרן'!$C$42</f>
        <v>2.270232640238238E-4</v>
      </c>
    </row>
    <row r="100" spans="2:21">
      <c r="B100" s="76" t="s">
        <v>560</v>
      </c>
      <c r="C100" s="73" t="s">
        <v>561</v>
      </c>
      <c r="D100" s="86" t="s">
        <v>119</v>
      </c>
      <c r="E100" s="86" t="s">
        <v>347</v>
      </c>
      <c r="F100" s="73" t="s">
        <v>364</v>
      </c>
      <c r="G100" s="86" t="s">
        <v>357</v>
      </c>
      <c r="H100" s="73" t="s">
        <v>537</v>
      </c>
      <c r="I100" s="73" t="s">
        <v>159</v>
      </c>
      <c r="J100" s="73"/>
      <c r="K100" s="83">
        <v>5.6499999999877009</v>
      </c>
      <c r="L100" s="86" t="s">
        <v>163</v>
      </c>
      <c r="M100" s="87">
        <v>2.3199999999999998E-2</v>
      </c>
      <c r="N100" s="87">
        <v>2.5599999999950804E-2</v>
      </c>
      <c r="O100" s="83">
        <f>65875.9642/50000</f>
        <v>1.3175192840000001</v>
      </c>
      <c r="P100" s="85">
        <v>4937000</v>
      </c>
      <c r="Q100" s="73"/>
      <c r="R100" s="83">
        <v>65.045926672000007</v>
      </c>
      <c r="S100" s="84">
        <f>1097.93273666667%/50000</f>
        <v>2.19586547333334E-4</v>
      </c>
      <c r="T100" s="84">
        <f t="shared" si="2"/>
        <v>2.5209787756845877E-4</v>
      </c>
      <c r="U100" s="84">
        <f>R100/'סכום נכסי הקרן'!$C$42</f>
        <v>4.013993831446793E-5</v>
      </c>
    </row>
    <row r="101" spans="2:21">
      <c r="B101" s="76" t="s">
        <v>562</v>
      </c>
      <c r="C101" s="73" t="s">
        <v>563</v>
      </c>
      <c r="D101" s="86" t="s">
        <v>119</v>
      </c>
      <c r="E101" s="86" t="s">
        <v>347</v>
      </c>
      <c r="F101" s="73" t="s">
        <v>564</v>
      </c>
      <c r="G101" s="86" t="s">
        <v>565</v>
      </c>
      <c r="H101" s="73" t="s">
        <v>537</v>
      </c>
      <c r="I101" s="73" t="s">
        <v>159</v>
      </c>
      <c r="J101" s="73"/>
      <c r="K101" s="83">
        <v>4.9200000000030508</v>
      </c>
      <c r="L101" s="86" t="s">
        <v>163</v>
      </c>
      <c r="M101" s="87">
        <v>0.04</v>
      </c>
      <c r="N101" s="87">
        <v>7.0600000000045751E-2</v>
      </c>
      <c r="O101" s="83">
        <v>379023.70865500002</v>
      </c>
      <c r="P101" s="85">
        <v>86.5</v>
      </c>
      <c r="Q101" s="73"/>
      <c r="R101" s="83">
        <v>327.855512175</v>
      </c>
      <c r="S101" s="84">
        <v>1.2816272073368315E-4</v>
      </c>
      <c r="T101" s="84">
        <f t="shared" si="2"/>
        <v>1.2706664813189009E-3</v>
      </c>
      <c r="U101" s="84">
        <f>R101/'סכום נכסי הקרן'!$C$42</f>
        <v>2.0232012530352269E-4</v>
      </c>
    </row>
    <row r="102" spans="2:21">
      <c r="B102" s="76" t="s">
        <v>566</v>
      </c>
      <c r="C102" s="73" t="s">
        <v>567</v>
      </c>
      <c r="D102" s="86" t="s">
        <v>119</v>
      </c>
      <c r="E102" s="86" t="s">
        <v>347</v>
      </c>
      <c r="F102" s="73" t="s">
        <v>564</v>
      </c>
      <c r="G102" s="86" t="s">
        <v>565</v>
      </c>
      <c r="H102" s="73" t="s">
        <v>537</v>
      </c>
      <c r="I102" s="73" t="s">
        <v>159</v>
      </c>
      <c r="J102" s="73"/>
      <c r="K102" s="83">
        <v>5.0500000000002574</v>
      </c>
      <c r="L102" s="86" t="s">
        <v>163</v>
      </c>
      <c r="M102" s="87">
        <v>2.7799999999999998E-2</v>
      </c>
      <c r="N102" s="87">
        <v>6.3400000000002066E-2</v>
      </c>
      <c r="O102" s="83">
        <v>915188.32865400007</v>
      </c>
      <c r="P102" s="85">
        <v>85</v>
      </c>
      <c r="Q102" s="73"/>
      <c r="R102" s="83">
        <v>777.910075076</v>
      </c>
      <c r="S102" s="84">
        <v>5.0812461684960947E-4</v>
      </c>
      <c r="T102" s="84">
        <f t="shared" si="2"/>
        <v>3.0149386579528628E-3</v>
      </c>
      <c r="U102" s="84">
        <f>R102/'סכום נכסי הקרן'!$C$42</f>
        <v>4.8004946697446531E-4</v>
      </c>
    </row>
    <row r="103" spans="2:21">
      <c r="B103" s="76" t="s">
        <v>568</v>
      </c>
      <c r="C103" s="73" t="s">
        <v>569</v>
      </c>
      <c r="D103" s="86" t="s">
        <v>119</v>
      </c>
      <c r="E103" s="86" t="s">
        <v>347</v>
      </c>
      <c r="F103" s="73" t="s">
        <v>408</v>
      </c>
      <c r="G103" s="86" t="s">
        <v>357</v>
      </c>
      <c r="H103" s="73" t="s">
        <v>537</v>
      </c>
      <c r="I103" s="73" t="s">
        <v>159</v>
      </c>
      <c r="J103" s="73"/>
      <c r="K103" s="83">
        <v>5.1099999999992729</v>
      </c>
      <c r="L103" s="86" t="s">
        <v>163</v>
      </c>
      <c r="M103" s="87">
        <v>1.46E-2</v>
      </c>
      <c r="N103" s="87">
        <v>2.8399999999993278E-2</v>
      </c>
      <c r="O103" s="83">
        <f>1908507.2506/50000</f>
        <v>38.170145011999999</v>
      </c>
      <c r="P103" s="85">
        <v>4679900</v>
      </c>
      <c r="Q103" s="73"/>
      <c r="R103" s="83">
        <v>1786.32470343</v>
      </c>
      <c r="S103" s="84">
        <f>7165.94920061578%/50000</f>
        <v>1.4331898401231558E-3</v>
      </c>
      <c r="T103" s="84">
        <f t="shared" si="2"/>
        <v>6.9232416144001264E-3</v>
      </c>
      <c r="U103" s="84">
        <f>R103/'סכום נכסי הקרן'!$C$42</f>
        <v>1.1023436373942235E-3</v>
      </c>
    </row>
    <row r="104" spans="2:21">
      <c r="B104" s="76" t="s">
        <v>570</v>
      </c>
      <c r="C104" s="73" t="s">
        <v>571</v>
      </c>
      <c r="D104" s="86" t="s">
        <v>119</v>
      </c>
      <c r="E104" s="86" t="s">
        <v>347</v>
      </c>
      <c r="F104" s="73" t="s">
        <v>408</v>
      </c>
      <c r="G104" s="86" t="s">
        <v>357</v>
      </c>
      <c r="H104" s="73" t="s">
        <v>537</v>
      </c>
      <c r="I104" s="73" t="s">
        <v>159</v>
      </c>
      <c r="J104" s="73"/>
      <c r="K104" s="83">
        <v>5.6499999999989479</v>
      </c>
      <c r="L104" s="86" t="s">
        <v>163</v>
      </c>
      <c r="M104" s="87">
        <v>2.4199999999999999E-2</v>
      </c>
      <c r="N104" s="87">
        <v>2.9899999999992235E-2</v>
      </c>
      <c r="O104" s="83">
        <f>1421783.4/50000</f>
        <v>28.435668</v>
      </c>
      <c r="P104" s="85">
        <v>4849094</v>
      </c>
      <c r="Q104" s="73"/>
      <c r="R104" s="83">
        <v>1378.8722863930002</v>
      </c>
      <c r="S104" s="84">
        <f>16141.9550408719%/50000</f>
        <v>3.2283910081743802E-3</v>
      </c>
      <c r="T104" s="84">
        <f t="shared" si="2"/>
        <v>5.3440821681348671E-3</v>
      </c>
      <c r="U104" s="84">
        <f>R104/'סכום נכסי הקרן'!$C$42</f>
        <v>8.5090414344376922E-4</v>
      </c>
    </row>
    <row r="105" spans="2:21">
      <c r="B105" s="76" t="s">
        <v>572</v>
      </c>
      <c r="C105" s="73" t="s">
        <v>573</v>
      </c>
      <c r="D105" s="86" t="s">
        <v>119</v>
      </c>
      <c r="E105" s="86" t="s">
        <v>347</v>
      </c>
      <c r="F105" s="73" t="s">
        <v>471</v>
      </c>
      <c r="G105" s="86" t="s">
        <v>472</v>
      </c>
      <c r="H105" s="73" t="s">
        <v>533</v>
      </c>
      <c r="I105" s="73" t="s">
        <v>351</v>
      </c>
      <c r="J105" s="73"/>
      <c r="K105" s="83">
        <v>2.7800000000006757</v>
      </c>
      <c r="L105" s="86" t="s">
        <v>163</v>
      </c>
      <c r="M105" s="87">
        <v>3.85E-2</v>
      </c>
      <c r="N105" s="87">
        <v>6.8000000000123951E-3</v>
      </c>
      <c r="O105" s="83">
        <v>314315.95857999998</v>
      </c>
      <c r="P105" s="85">
        <v>112.93</v>
      </c>
      <c r="Q105" s="73"/>
      <c r="R105" s="83">
        <v>354.95700874200003</v>
      </c>
      <c r="S105" s="84">
        <v>1.3121271234256943E-3</v>
      </c>
      <c r="T105" s="84">
        <f t="shared" si="2"/>
        <v>1.3757034930586478E-3</v>
      </c>
      <c r="U105" s="84">
        <f>R105/'סכום נכסי הקרן'!$C$42</f>
        <v>2.1904449923572508E-4</v>
      </c>
    </row>
    <row r="106" spans="2:21">
      <c r="B106" s="76" t="s">
        <v>574</v>
      </c>
      <c r="C106" s="73" t="s">
        <v>575</v>
      </c>
      <c r="D106" s="86" t="s">
        <v>119</v>
      </c>
      <c r="E106" s="86" t="s">
        <v>347</v>
      </c>
      <c r="F106" s="73" t="s">
        <v>471</v>
      </c>
      <c r="G106" s="86" t="s">
        <v>472</v>
      </c>
      <c r="H106" s="73" t="s">
        <v>533</v>
      </c>
      <c r="I106" s="73" t="s">
        <v>351</v>
      </c>
      <c r="J106" s="73"/>
      <c r="K106" s="83">
        <v>0.91000000000037229</v>
      </c>
      <c r="L106" s="86" t="s">
        <v>163</v>
      </c>
      <c r="M106" s="87">
        <v>3.9E-2</v>
      </c>
      <c r="N106" s="87">
        <v>1.4999999999999998E-2</v>
      </c>
      <c r="O106" s="83">
        <v>338873.39478600002</v>
      </c>
      <c r="P106" s="85">
        <v>110.92</v>
      </c>
      <c r="Q106" s="73"/>
      <c r="R106" s="83">
        <v>375.87837644600006</v>
      </c>
      <c r="S106" s="84">
        <v>8.4923758036250185E-4</v>
      </c>
      <c r="T106" s="84">
        <f t="shared" si="2"/>
        <v>1.4567882383126204E-3</v>
      </c>
      <c r="U106" s="84">
        <f>R106/'סכום נכסי הקרן'!$C$42</f>
        <v>2.3195510643373677E-4</v>
      </c>
    </row>
    <row r="107" spans="2:21">
      <c r="B107" s="76" t="s">
        <v>576</v>
      </c>
      <c r="C107" s="73" t="s">
        <v>577</v>
      </c>
      <c r="D107" s="86" t="s">
        <v>119</v>
      </c>
      <c r="E107" s="86" t="s">
        <v>347</v>
      </c>
      <c r="F107" s="73" t="s">
        <v>471</v>
      </c>
      <c r="G107" s="86" t="s">
        <v>472</v>
      </c>
      <c r="H107" s="73" t="s">
        <v>533</v>
      </c>
      <c r="I107" s="73" t="s">
        <v>351</v>
      </c>
      <c r="J107" s="73"/>
      <c r="K107" s="83">
        <v>3.6800000000015252</v>
      </c>
      <c r="L107" s="86" t="s">
        <v>163</v>
      </c>
      <c r="M107" s="87">
        <v>3.85E-2</v>
      </c>
      <c r="N107" s="87">
        <v>1.1000000000019067E-2</v>
      </c>
      <c r="O107" s="83">
        <v>275156.39362699998</v>
      </c>
      <c r="P107" s="85">
        <v>114.35</v>
      </c>
      <c r="Q107" s="73"/>
      <c r="R107" s="83">
        <v>314.64133501399999</v>
      </c>
      <c r="S107" s="84">
        <v>1.100625574508E-3</v>
      </c>
      <c r="T107" s="84">
        <f t="shared" ref="T107:T138" si="3">R107/$R$11</f>
        <v>1.21945242093815E-3</v>
      </c>
      <c r="U107" s="84">
        <f>R107/'סכום נכסי הקרן'!$C$42</f>
        <v>1.9416563687884911E-4</v>
      </c>
    </row>
    <row r="108" spans="2:21">
      <c r="B108" s="76" t="s">
        <v>578</v>
      </c>
      <c r="C108" s="73" t="s">
        <v>579</v>
      </c>
      <c r="D108" s="86" t="s">
        <v>119</v>
      </c>
      <c r="E108" s="86" t="s">
        <v>347</v>
      </c>
      <c r="F108" s="73" t="s">
        <v>580</v>
      </c>
      <c r="G108" s="86" t="s">
        <v>357</v>
      </c>
      <c r="H108" s="73" t="s">
        <v>537</v>
      </c>
      <c r="I108" s="73" t="s">
        <v>159</v>
      </c>
      <c r="J108" s="73"/>
      <c r="K108" s="83">
        <v>1</v>
      </c>
      <c r="L108" s="86" t="s">
        <v>163</v>
      </c>
      <c r="M108" s="87">
        <v>0.02</v>
      </c>
      <c r="N108" s="87">
        <v>1.8999999999969343E-2</v>
      </c>
      <c r="O108" s="83">
        <v>285596.92706199997</v>
      </c>
      <c r="P108" s="85">
        <v>102.8</v>
      </c>
      <c r="Q108" s="73"/>
      <c r="R108" s="83">
        <v>293.593630641</v>
      </c>
      <c r="S108" s="84">
        <v>1.0038880943144734E-3</v>
      </c>
      <c r="T108" s="84">
        <f t="shared" si="3"/>
        <v>1.1378780338611842E-3</v>
      </c>
      <c r="U108" s="84">
        <f>R108/'סכום נכסי הקרן'!$C$42</f>
        <v>1.8117706713406513E-4</v>
      </c>
    </row>
    <row r="109" spans="2:21">
      <c r="B109" s="76" t="s">
        <v>581</v>
      </c>
      <c r="C109" s="73" t="s">
        <v>582</v>
      </c>
      <c r="D109" s="86" t="s">
        <v>119</v>
      </c>
      <c r="E109" s="86" t="s">
        <v>347</v>
      </c>
      <c r="F109" s="73" t="s">
        <v>483</v>
      </c>
      <c r="G109" s="86" t="s">
        <v>412</v>
      </c>
      <c r="H109" s="73" t="s">
        <v>537</v>
      </c>
      <c r="I109" s="73" t="s">
        <v>159</v>
      </c>
      <c r="J109" s="73"/>
      <c r="K109" s="83">
        <v>6.2599999999995903</v>
      </c>
      <c r="L109" s="86" t="s">
        <v>163</v>
      </c>
      <c r="M109" s="87">
        <v>2.4E-2</v>
      </c>
      <c r="N109" s="87">
        <v>1.849999999999408E-2</v>
      </c>
      <c r="O109" s="83">
        <v>881591.31552199984</v>
      </c>
      <c r="P109" s="85">
        <v>105.35</v>
      </c>
      <c r="Q109" s="73"/>
      <c r="R109" s="83">
        <v>928.75642446300003</v>
      </c>
      <c r="S109" s="84">
        <v>1.6933631223260573E-3</v>
      </c>
      <c r="T109" s="84">
        <f t="shared" si="3"/>
        <v>3.5995724154389043E-3</v>
      </c>
      <c r="U109" s="84">
        <f>R109/'סכום נכסי הקרן'!$C$42</f>
        <v>5.7313697405065103E-4</v>
      </c>
    </row>
    <row r="110" spans="2:21">
      <c r="B110" s="76" t="s">
        <v>583</v>
      </c>
      <c r="C110" s="73" t="s">
        <v>584</v>
      </c>
      <c r="D110" s="86" t="s">
        <v>119</v>
      </c>
      <c r="E110" s="86" t="s">
        <v>347</v>
      </c>
      <c r="F110" s="73" t="s">
        <v>483</v>
      </c>
      <c r="G110" s="86" t="s">
        <v>412</v>
      </c>
      <c r="H110" s="73" t="s">
        <v>537</v>
      </c>
      <c r="I110" s="73" t="s">
        <v>159</v>
      </c>
      <c r="J110" s="73"/>
      <c r="K110" s="83">
        <v>2.2100000000030784</v>
      </c>
      <c r="L110" s="86" t="s">
        <v>163</v>
      </c>
      <c r="M110" s="87">
        <v>3.4799999999999998E-2</v>
      </c>
      <c r="N110" s="87">
        <v>1.759999999987687E-2</v>
      </c>
      <c r="O110" s="83">
        <v>15739.217756</v>
      </c>
      <c r="P110" s="85">
        <v>103.2</v>
      </c>
      <c r="Q110" s="73"/>
      <c r="R110" s="83">
        <v>16.242872694999999</v>
      </c>
      <c r="S110" s="84">
        <v>3.8459313873438991E-5</v>
      </c>
      <c r="T110" s="84">
        <f t="shared" si="3"/>
        <v>6.2952346772958455E-5</v>
      </c>
      <c r="U110" s="84">
        <f>R110/'סכום נכסי הקרן'!$C$42</f>
        <v>1.0023500953637939E-5</v>
      </c>
    </row>
    <row r="111" spans="2:21">
      <c r="B111" s="76" t="s">
        <v>585</v>
      </c>
      <c r="C111" s="73" t="s">
        <v>586</v>
      </c>
      <c r="D111" s="86" t="s">
        <v>119</v>
      </c>
      <c r="E111" s="86" t="s">
        <v>347</v>
      </c>
      <c r="F111" s="73" t="s">
        <v>488</v>
      </c>
      <c r="G111" s="86" t="s">
        <v>472</v>
      </c>
      <c r="H111" s="73" t="s">
        <v>537</v>
      </c>
      <c r="I111" s="73" t="s">
        <v>159</v>
      </c>
      <c r="J111" s="73"/>
      <c r="K111" s="83">
        <v>4.7699999999966733</v>
      </c>
      <c r="L111" s="86" t="s">
        <v>163</v>
      </c>
      <c r="M111" s="87">
        <v>2.4799999999999999E-2</v>
      </c>
      <c r="N111" s="87">
        <v>1.6899999999985874E-2</v>
      </c>
      <c r="O111" s="83">
        <v>417928.31080799998</v>
      </c>
      <c r="P111" s="85">
        <v>105</v>
      </c>
      <c r="Q111" s="73"/>
      <c r="R111" s="83">
        <v>438.82474009799995</v>
      </c>
      <c r="S111" s="84">
        <v>9.8687584141434999E-4</v>
      </c>
      <c r="T111" s="84">
        <f t="shared" si="3"/>
        <v>1.7007488595109413E-3</v>
      </c>
      <c r="U111" s="84">
        <f>R111/'סכום נכסי הקרן'!$C$42</f>
        <v>2.7079940127870482E-4</v>
      </c>
    </row>
    <row r="112" spans="2:21">
      <c r="B112" s="76" t="s">
        <v>587</v>
      </c>
      <c r="C112" s="73" t="s">
        <v>588</v>
      </c>
      <c r="D112" s="86" t="s">
        <v>119</v>
      </c>
      <c r="E112" s="86" t="s">
        <v>347</v>
      </c>
      <c r="F112" s="73" t="s">
        <v>501</v>
      </c>
      <c r="G112" s="86" t="s">
        <v>412</v>
      </c>
      <c r="H112" s="73" t="s">
        <v>533</v>
      </c>
      <c r="I112" s="73" t="s">
        <v>351</v>
      </c>
      <c r="J112" s="73"/>
      <c r="K112" s="83">
        <v>6.0100000000250864</v>
      </c>
      <c r="L112" s="86" t="s">
        <v>163</v>
      </c>
      <c r="M112" s="87">
        <v>2.81E-2</v>
      </c>
      <c r="N112" s="87">
        <v>1.9900000000137072E-2</v>
      </c>
      <c r="O112" s="83">
        <v>72831.750803000003</v>
      </c>
      <c r="P112" s="85">
        <v>106.18</v>
      </c>
      <c r="Q112" s="73"/>
      <c r="R112" s="83">
        <v>77.332753006000004</v>
      </c>
      <c r="S112" s="84">
        <v>1.4644111858982384E-4</v>
      </c>
      <c r="T112" s="84">
        <f t="shared" si="3"/>
        <v>2.9971781319445092E-4</v>
      </c>
      <c r="U112" s="84">
        <f>R112/'סכום נכסי הקרן'!$C$42</f>
        <v>4.7722157161380631E-5</v>
      </c>
    </row>
    <row r="113" spans="2:21">
      <c r="B113" s="76" t="s">
        <v>589</v>
      </c>
      <c r="C113" s="73" t="s">
        <v>590</v>
      </c>
      <c r="D113" s="86" t="s">
        <v>119</v>
      </c>
      <c r="E113" s="86" t="s">
        <v>347</v>
      </c>
      <c r="F113" s="73" t="s">
        <v>501</v>
      </c>
      <c r="G113" s="86" t="s">
        <v>412</v>
      </c>
      <c r="H113" s="73" t="s">
        <v>533</v>
      </c>
      <c r="I113" s="73" t="s">
        <v>351</v>
      </c>
      <c r="J113" s="73"/>
      <c r="K113" s="83">
        <v>4.2000000000097186</v>
      </c>
      <c r="L113" s="86" t="s">
        <v>163</v>
      </c>
      <c r="M113" s="87">
        <v>3.7000000000000005E-2</v>
      </c>
      <c r="N113" s="87">
        <v>1.8000000000048592E-2</v>
      </c>
      <c r="O113" s="83">
        <v>190374.425468</v>
      </c>
      <c r="P113" s="85">
        <v>108.1</v>
      </c>
      <c r="Q113" s="73"/>
      <c r="R113" s="83">
        <v>205.79475397499999</v>
      </c>
      <c r="S113" s="84">
        <v>3.1650497759383222E-4</v>
      </c>
      <c r="T113" s="84">
        <f t="shared" si="3"/>
        <v>7.9759676502776837E-4</v>
      </c>
      <c r="U113" s="84">
        <f>R113/'סכום נכסי הקרן'!$C$42</f>
        <v>1.2699624946005262E-4</v>
      </c>
    </row>
    <row r="114" spans="2:21">
      <c r="B114" s="76" t="s">
        <v>591</v>
      </c>
      <c r="C114" s="73" t="s">
        <v>592</v>
      </c>
      <c r="D114" s="86" t="s">
        <v>119</v>
      </c>
      <c r="E114" s="86" t="s">
        <v>347</v>
      </c>
      <c r="F114" s="73" t="s">
        <v>501</v>
      </c>
      <c r="G114" s="86" t="s">
        <v>412</v>
      </c>
      <c r="H114" s="73" t="s">
        <v>533</v>
      </c>
      <c r="I114" s="73" t="s">
        <v>351</v>
      </c>
      <c r="J114" s="73"/>
      <c r="K114" s="83">
        <v>3.2200000000803639</v>
      </c>
      <c r="L114" s="86" t="s">
        <v>163</v>
      </c>
      <c r="M114" s="87">
        <v>4.4000000000000004E-2</v>
      </c>
      <c r="N114" s="87">
        <v>1.8100000000337006E-2</v>
      </c>
      <c r="O114" s="83">
        <v>14215.781273000001</v>
      </c>
      <c r="P114" s="85">
        <v>108.54</v>
      </c>
      <c r="Q114" s="73"/>
      <c r="R114" s="83">
        <v>15.429809708000001</v>
      </c>
      <c r="S114" s="84">
        <v>6.3935814619013118E-5</v>
      </c>
      <c r="T114" s="84">
        <f t="shared" si="3"/>
        <v>5.9801166309564358E-5</v>
      </c>
      <c r="U114" s="84">
        <f>R114/'סכום נכסי הקרן'!$C$42</f>
        <v>9.5217585723120708E-6</v>
      </c>
    </row>
    <row r="115" spans="2:21">
      <c r="B115" s="76" t="s">
        <v>593</v>
      </c>
      <c r="C115" s="73" t="s">
        <v>594</v>
      </c>
      <c r="D115" s="86" t="s">
        <v>119</v>
      </c>
      <c r="E115" s="86" t="s">
        <v>347</v>
      </c>
      <c r="F115" s="73" t="s">
        <v>501</v>
      </c>
      <c r="G115" s="86" t="s">
        <v>412</v>
      </c>
      <c r="H115" s="73" t="s">
        <v>533</v>
      </c>
      <c r="I115" s="73" t="s">
        <v>351</v>
      </c>
      <c r="J115" s="73"/>
      <c r="K115" s="83">
        <v>6.1300000000027781</v>
      </c>
      <c r="L115" s="86" t="s">
        <v>163</v>
      </c>
      <c r="M115" s="87">
        <v>2.6000000000000002E-2</v>
      </c>
      <c r="N115" s="87">
        <v>2.1900000000013894E-2</v>
      </c>
      <c r="O115" s="83">
        <v>838727.526556</v>
      </c>
      <c r="P115" s="85">
        <v>103</v>
      </c>
      <c r="Q115" s="73"/>
      <c r="R115" s="83">
        <v>863.88935182</v>
      </c>
      <c r="S115" s="84">
        <v>1.4876721250504624E-3</v>
      </c>
      <c r="T115" s="84">
        <f t="shared" si="3"/>
        <v>3.3481677207246592E-3</v>
      </c>
      <c r="U115" s="84">
        <f>R115/'סכום נכסי הקרן'!$C$42</f>
        <v>5.3310740682410002E-4</v>
      </c>
    </row>
    <row r="116" spans="2:21">
      <c r="B116" s="76" t="s">
        <v>595</v>
      </c>
      <c r="C116" s="73" t="s">
        <v>596</v>
      </c>
      <c r="D116" s="86" t="s">
        <v>119</v>
      </c>
      <c r="E116" s="86" t="s">
        <v>347</v>
      </c>
      <c r="F116" s="73" t="s">
        <v>597</v>
      </c>
      <c r="G116" s="86" t="s">
        <v>412</v>
      </c>
      <c r="H116" s="73" t="s">
        <v>533</v>
      </c>
      <c r="I116" s="73" t="s">
        <v>351</v>
      </c>
      <c r="J116" s="73"/>
      <c r="K116" s="83">
        <v>5.3399999999994252</v>
      </c>
      <c r="L116" s="86" t="s">
        <v>163</v>
      </c>
      <c r="M116" s="87">
        <v>1.3999999999999999E-2</v>
      </c>
      <c r="N116" s="87">
        <v>1.1699999999997126E-2</v>
      </c>
      <c r="O116" s="83">
        <v>921272.65784999996</v>
      </c>
      <c r="P116" s="85">
        <v>102.01</v>
      </c>
      <c r="Q116" s="73"/>
      <c r="R116" s="83">
        <v>939.79027983100002</v>
      </c>
      <c r="S116" s="84">
        <v>1.7428540632803632E-3</v>
      </c>
      <c r="T116" s="84">
        <f t="shared" si="3"/>
        <v>3.6423362234433111E-3</v>
      </c>
      <c r="U116" s="84">
        <f>R116/'סכום נכסי הקרן'!$C$42</f>
        <v>5.7994598264661794E-4</v>
      </c>
    </row>
    <row r="117" spans="2:21">
      <c r="B117" s="76" t="s">
        <v>598</v>
      </c>
      <c r="C117" s="73" t="s">
        <v>599</v>
      </c>
      <c r="D117" s="86" t="s">
        <v>119</v>
      </c>
      <c r="E117" s="86" t="s">
        <v>347</v>
      </c>
      <c r="F117" s="73" t="s">
        <v>373</v>
      </c>
      <c r="G117" s="86" t="s">
        <v>357</v>
      </c>
      <c r="H117" s="73" t="s">
        <v>537</v>
      </c>
      <c r="I117" s="73" t="s">
        <v>159</v>
      </c>
      <c r="J117" s="73"/>
      <c r="K117" s="83">
        <v>3.1999999999993203</v>
      </c>
      <c r="L117" s="86" t="s">
        <v>163</v>
      </c>
      <c r="M117" s="87">
        <v>1.8200000000000001E-2</v>
      </c>
      <c r="N117" s="87">
        <v>3.1799999999988206E-2</v>
      </c>
      <c r="O117" s="83">
        <f>912784.9428/50000</f>
        <v>18.255698855999999</v>
      </c>
      <c r="P117" s="85">
        <v>4833710</v>
      </c>
      <c r="Q117" s="73"/>
      <c r="R117" s="83">
        <v>882.42758742800015</v>
      </c>
      <c r="S117" s="84">
        <f>6423.08734642178%/50000</f>
        <v>1.2846174692843562E-3</v>
      </c>
      <c r="T117" s="84">
        <f t="shared" si="3"/>
        <v>3.4200161836454375E-3</v>
      </c>
      <c r="U117" s="84">
        <f>R117/'סכום נכסי הקרן'!$C$42</f>
        <v>5.4454737965309069E-4</v>
      </c>
    </row>
    <row r="118" spans="2:21">
      <c r="B118" s="76" t="s">
        <v>600</v>
      </c>
      <c r="C118" s="73" t="s">
        <v>601</v>
      </c>
      <c r="D118" s="86" t="s">
        <v>119</v>
      </c>
      <c r="E118" s="86" t="s">
        <v>347</v>
      </c>
      <c r="F118" s="73" t="s">
        <v>373</v>
      </c>
      <c r="G118" s="86" t="s">
        <v>357</v>
      </c>
      <c r="H118" s="73" t="s">
        <v>537</v>
      </c>
      <c r="I118" s="73" t="s">
        <v>159</v>
      </c>
      <c r="J118" s="73"/>
      <c r="K118" s="83">
        <v>2.4300000000010407</v>
      </c>
      <c r="L118" s="86" t="s">
        <v>163</v>
      </c>
      <c r="M118" s="87">
        <v>1.06E-2</v>
      </c>
      <c r="N118" s="87">
        <v>2.8500000000011311E-2</v>
      </c>
      <c r="O118" s="83">
        <f>1137426.72/50000</f>
        <v>22.7485344</v>
      </c>
      <c r="P118" s="85">
        <v>4855999</v>
      </c>
      <c r="Q118" s="73"/>
      <c r="R118" s="83">
        <v>1104.668584495</v>
      </c>
      <c r="S118" s="84">
        <f>8376.36585904706%/50000</f>
        <v>1.6752731718094119E-3</v>
      </c>
      <c r="T118" s="84">
        <f t="shared" si="3"/>
        <v>4.2813534961539876E-3</v>
      </c>
      <c r="U118" s="84">
        <f>R118/'סכום נכסי הקרן'!$C$42</f>
        <v>6.8169263024193787E-4</v>
      </c>
    </row>
    <row r="119" spans="2:21">
      <c r="B119" s="76" t="s">
        <v>602</v>
      </c>
      <c r="C119" s="73" t="s">
        <v>603</v>
      </c>
      <c r="D119" s="86" t="s">
        <v>119</v>
      </c>
      <c r="E119" s="86" t="s">
        <v>347</v>
      </c>
      <c r="F119" s="73" t="s">
        <v>373</v>
      </c>
      <c r="G119" s="86" t="s">
        <v>357</v>
      </c>
      <c r="H119" s="73" t="s">
        <v>537</v>
      </c>
      <c r="I119" s="73" t="s">
        <v>159</v>
      </c>
      <c r="J119" s="73"/>
      <c r="K119" s="83">
        <v>4.3000000000008898</v>
      </c>
      <c r="L119" s="86" t="s">
        <v>163</v>
      </c>
      <c r="M119" s="87">
        <v>1.89E-2</v>
      </c>
      <c r="N119" s="87">
        <v>2.6000000000002969E-2</v>
      </c>
      <c r="O119" s="83">
        <f>2099026.2262/50000</f>
        <v>41.980524523999996</v>
      </c>
      <c r="P119" s="85">
        <v>4822299</v>
      </c>
      <c r="Q119" s="73"/>
      <c r="R119" s="83">
        <v>2024.4264457839997</v>
      </c>
      <c r="S119" s="84">
        <f>9629.44410588127%/50000</f>
        <v>1.9258888211762539E-3</v>
      </c>
      <c r="T119" s="84">
        <f t="shared" si="3"/>
        <v>7.8460502661313342E-3</v>
      </c>
      <c r="U119" s="84">
        <f>R119/'סכום נכסי הקרן'!$C$42</f>
        <v>1.2492765775435873E-3</v>
      </c>
    </row>
    <row r="120" spans="2:21">
      <c r="B120" s="76" t="s">
        <v>604</v>
      </c>
      <c r="C120" s="73" t="s">
        <v>605</v>
      </c>
      <c r="D120" s="86" t="s">
        <v>119</v>
      </c>
      <c r="E120" s="86" t="s">
        <v>347</v>
      </c>
      <c r="F120" s="73" t="s">
        <v>606</v>
      </c>
      <c r="G120" s="86" t="s">
        <v>357</v>
      </c>
      <c r="H120" s="73" t="s">
        <v>533</v>
      </c>
      <c r="I120" s="73" t="s">
        <v>351</v>
      </c>
      <c r="J120" s="73"/>
      <c r="K120" s="83">
        <v>1.4700000000001405</v>
      </c>
      <c r="L120" s="86" t="s">
        <v>163</v>
      </c>
      <c r="M120" s="87">
        <v>4.4999999999999998E-2</v>
      </c>
      <c r="N120" s="87">
        <v>1.7400000000000759E-2</v>
      </c>
      <c r="O120" s="83">
        <v>2302732.621977</v>
      </c>
      <c r="P120" s="85">
        <v>125.38</v>
      </c>
      <c r="Q120" s="83">
        <v>31.204748042000002</v>
      </c>
      <c r="R120" s="83">
        <v>2918.3709759969997</v>
      </c>
      <c r="S120" s="84">
        <v>1.3529693659753862E-3</v>
      </c>
      <c r="T120" s="84">
        <f t="shared" si="3"/>
        <v>1.1310702555075363E-2</v>
      </c>
      <c r="U120" s="84">
        <f>R120/'סכום נכסי הקרן'!$C$42</f>
        <v>1.8009310797578229E-3</v>
      </c>
    </row>
    <row r="121" spans="2:21">
      <c r="B121" s="76" t="s">
        <v>607</v>
      </c>
      <c r="C121" s="73" t="s">
        <v>608</v>
      </c>
      <c r="D121" s="86" t="s">
        <v>119</v>
      </c>
      <c r="E121" s="86" t="s">
        <v>347</v>
      </c>
      <c r="F121" s="73" t="s">
        <v>506</v>
      </c>
      <c r="G121" s="86" t="s">
        <v>412</v>
      </c>
      <c r="H121" s="73" t="s">
        <v>533</v>
      </c>
      <c r="I121" s="73" t="s">
        <v>351</v>
      </c>
      <c r="J121" s="73"/>
      <c r="K121" s="83">
        <v>1.7100000000004252</v>
      </c>
      <c r="L121" s="86" t="s">
        <v>163</v>
      </c>
      <c r="M121" s="87">
        <v>4.9000000000000002E-2</v>
      </c>
      <c r="N121" s="87">
        <v>2.1200000000006932E-2</v>
      </c>
      <c r="O121" s="83">
        <v>582056.28920799994</v>
      </c>
      <c r="P121" s="85">
        <v>109.04</v>
      </c>
      <c r="Q121" s="73"/>
      <c r="R121" s="83">
        <v>634.67415686300001</v>
      </c>
      <c r="S121" s="84">
        <v>1.0940689227703635E-3</v>
      </c>
      <c r="T121" s="84">
        <f t="shared" si="3"/>
        <v>2.4598005759765397E-3</v>
      </c>
      <c r="U121" s="84">
        <f>R121/'סכום נכסי הקרן'!$C$42</f>
        <v>3.9165836832076676E-4</v>
      </c>
    </row>
    <row r="122" spans="2:21">
      <c r="B122" s="76" t="s">
        <v>609</v>
      </c>
      <c r="C122" s="73" t="s">
        <v>610</v>
      </c>
      <c r="D122" s="86" t="s">
        <v>119</v>
      </c>
      <c r="E122" s="86" t="s">
        <v>347</v>
      </c>
      <c r="F122" s="73" t="s">
        <v>506</v>
      </c>
      <c r="G122" s="86" t="s">
        <v>412</v>
      </c>
      <c r="H122" s="73" t="s">
        <v>533</v>
      </c>
      <c r="I122" s="73" t="s">
        <v>351</v>
      </c>
      <c r="J122" s="73"/>
      <c r="K122" s="83">
        <v>1.6199999999989769</v>
      </c>
      <c r="L122" s="86" t="s">
        <v>163</v>
      </c>
      <c r="M122" s="87">
        <v>5.8499999999999996E-2</v>
      </c>
      <c r="N122" s="87">
        <v>1.6199999999989768E-2</v>
      </c>
      <c r="O122" s="83">
        <v>336326.90803599998</v>
      </c>
      <c r="P122" s="85">
        <v>116.23</v>
      </c>
      <c r="Q122" s="73"/>
      <c r="R122" s="83">
        <v>390.91275601999996</v>
      </c>
      <c r="S122" s="84">
        <v>4.7545883646568719E-4</v>
      </c>
      <c r="T122" s="84">
        <f t="shared" si="3"/>
        <v>1.5150568398236122E-3</v>
      </c>
      <c r="U122" s="84">
        <f>R122/'סכום נכסי הקרן'!$C$42</f>
        <v>2.412328444808823E-4</v>
      </c>
    </row>
    <row r="123" spans="2:21">
      <c r="B123" s="76" t="s">
        <v>611</v>
      </c>
      <c r="C123" s="73" t="s">
        <v>612</v>
      </c>
      <c r="D123" s="86" t="s">
        <v>119</v>
      </c>
      <c r="E123" s="86" t="s">
        <v>347</v>
      </c>
      <c r="F123" s="73" t="s">
        <v>506</v>
      </c>
      <c r="G123" s="86" t="s">
        <v>412</v>
      </c>
      <c r="H123" s="73" t="s">
        <v>533</v>
      </c>
      <c r="I123" s="73" t="s">
        <v>351</v>
      </c>
      <c r="J123" s="73"/>
      <c r="K123" s="83">
        <v>6.1300000000035251</v>
      </c>
      <c r="L123" s="86" t="s">
        <v>163</v>
      </c>
      <c r="M123" s="87">
        <v>2.2499999999999999E-2</v>
      </c>
      <c r="N123" s="87">
        <v>2.6900000000011422E-2</v>
      </c>
      <c r="O123" s="83">
        <v>399500.03508899995</v>
      </c>
      <c r="P123" s="85">
        <v>98.64</v>
      </c>
      <c r="Q123" s="83">
        <v>8.8521091369999994</v>
      </c>
      <c r="R123" s="83">
        <v>402.91894376599998</v>
      </c>
      <c r="S123" s="84">
        <v>1.0372738947743766E-3</v>
      </c>
      <c r="T123" s="84">
        <f t="shared" si="3"/>
        <v>1.5615891071509367E-3</v>
      </c>
      <c r="U123" s="84">
        <f>R123/'סכום נכסי הקרן'!$C$42</f>
        <v>2.4864188083678705E-4</v>
      </c>
    </row>
    <row r="124" spans="2:21">
      <c r="B124" s="76" t="s">
        <v>613</v>
      </c>
      <c r="C124" s="73" t="s">
        <v>614</v>
      </c>
      <c r="D124" s="86" t="s">
        <v>119</v>
      </c>
      <c r="E124" s="86" t="s">
        <v>347</v>
      </c>
      <c r="F124" s="73" t="s">
        <v>615</v>
      </c>
      <c r="G124" s="86" t="s">
        <v>472</v>
      </c>
      <c r="H124" s="73" t="s">
        <v>537</v>
      </c>
      <c r="I124" s="73" t="s">
        <v>159</v>
      </c>
      <c r="J124" s="73"/>
      <c r="K124" s="83">
        <v>1.4900000000006561</v>
      </c>
      <c r="L124" s="86" t="s">
        <v>163</v>
      </c>
      <c r="M124" s="87">
        <v>4.0500000000000001E-2</v>
      </c>
      <c r="N124" s="87">
        <v>1.2E-2</v>
      </c>
      <c r="O124" s="83">
        <v>78977.71308799999</v>
      </c>
      <c r="P124" s="85">
        <v>125.43</v>
      </c>
      <c r="Q124" s="83">
        <v>53.305655373</v>
      </c>
      <c r="R124" s="83">
        <v>152.36740090999999</v>
      </c>
      <c r="S124" s="84">
        <v>1.6289079929627816E-3</v>
      </c>
      <c r="T124" s="84">
        <f t="shared" si="3"/>
        <v>5.9052888236533119E-4</v>
      </c>
      <c r="U124" s="84">
        <f>R124/'סכום נכסי הקרן'!$C$42</f>
        <v>9.4026150238488897E-5</v>
      </c>
    </row>
    <row r="125" spans="2:21">
      <c r="B125" s="76" t="s">
        <v>616</v>
      </c>
      <c r="C125" s="73" t="s">
        <v>617</v>
      </c>
      <c r="D125" s="86" t="s">
        <v>119</v>
      </c>
      <c r="E125" s="86" t="s">
        <v>347</v>
      </c>
      <c r="F125" s="73" t="s">
        <v>618</v>
      </c>
      <c r="G125" s="86" t="s">
        <v>412</v>
      </c>
      <c r="H125" s="73" t="s">
        <v>537</v>
      </c>
      <c r="I125" s="73" t="s">
        <v>159</v>
      </c>
      <c r="J125" s="73"/>
      <c r="K125" s="83">
        <v>6.7999999999965794</v>
      </c>
      <c r="L125" s="86" t="s">
        <v>163</v>
      </c>
      <c r="M125" s="87">
        <v>1.9599999999999999E-2</v>
      </c>
      <c r="N125" s="87">
        <v>1.5599999999990311E-2</v>
      </c>
      <c r="O125" s="83">
        <v>676533.83228800003</v>
      </c>
      <c r="P125" s="85">
        <v>103.7</v>
      </c>
      <c r="Q125" s="73"/>
      <c r="R125" s="83">
        <v>701.56559797799991</v>
      </c>
      <c r="S125" s="84">
        <v>6.8592305365402129E-4</v>
      </c>
      <c r="T125" s="84">
        <f t="shared" si="3"/>
        <v>2.7190510962684738E-3</v>
      </c>
      <c r="U125" s="84">
        <f>R125/'סכום נכסי הקרן'!$C$42</f>
        <v>4.3293717634915272E-4</v>
      </c>
    </row>
    <row r="126" spans="2:21">
      <c r="B126" s="76" t="s">
        <v>619</v>
      </c>
      <c r="C126" s="73" t="s">
        <v>620</v>
      </c>
      <c r="D126" s="86" t="s">
        <v>119</v>
      </c>
      <c r="E126" s="86" t="s">
        <v>347</v>
      </c>
      <c r="F126" s="73" t="s">
        <v>618</v>
      </c>
      <c r="G126" s="86" t="s">
        <v>412</v>
      </c>
      <c r="H126" s="73" t="s">
        <v>537</v>
      </c>
      <c r="I126" s="73" t="s">
        <v>159</v>
      </c>
      <c r="J126" s="73"/>
      <c r="K126" s="83">
        <v>2.7300000000037596</v>
      </c>
      <c r="L126" s="86" t="s">
        <v>163</v>
      </c>
      <c r="M126" s="87">
        <v>2.75E-2</v>
      </c>
      <c r="N126" s="87">
        <v>1.4100000000039777E-2</v>
      </c>
      <c r="O126" s="83">
        <v>175372.192637</v>
      </c>
      <c r="P126" s="85">
        <v>104.65</v>
      </c>
      <c r="Q126" s="73"/>
      <c r="R126" s="83">
        <v>183.52700544699999</v>
      </c>
      <c r="S126" s="84">
        <v>4.0600194507388581E-4</v>
      </c>
      <c r="T126" s="84">
        <f t="shared" si="3"/>
        <v>7.1129386445654085E-4</v>
      </c>
      <c r="U126" s="84">
        <f>R126/'סכום נכסי הקרן'!$C$42</f>
        <v>1.1325478864847556E-4</v>
      </c>
    </row>
    <row r="127" spans="2:21">
      <c r="B127" s="76" t="s">
        <v>621</v>
      </c>
      <c r="C127" s="73" t="s">
        <v>622</v>
      </c>
      <c r="D127" s="86" t="s">
        <v>119</v>
      </c>
      <c r="E127" s="86" t="s">
        <v>347</v>
      </c>
      <c r="F127" s="73" t="s">
        <v>389</v>
      </c>
      <c r="G127" s="86" t="s">
        <v>357</v>
      </c>
      <c r="H127" s="73" t="s">
        <v>537</v>
      </c>
      <c r="I127" s="73" t="s">
        <v>159</v>
      </c>
      <c r="J127" s="73"/>
      <c r="K127" s="83">
        <v>2.7900000000000946</v>
      </c>
      <c r="L127" s="86" t="s">
        <v>163</v>
      </c>
      <c r="M127" s="87">
        <v>1.4199999999999999E-2</v>
      </c>
      <c r="N127" s="87">
        <v>2.5000000000002784E-2</v>
      </c>
      <c r="O127" s="83">
        <f>1832678.8026/50000</f>
        <v>36.653576051999998</v>
      </c>
      <c r="P127" s="85">
        <v>4904901</v>
      </c>
      <c r="Q127" s="73"/>
      <c r="R127" s="83">
        <v>1797.821666177</v>
      </c>
      <c r="S127" s="84">
        <f>8647.56666163356%/50000</f>
        <v>1.729513332326712E-3</v>
      </c>
      <c r="T127" s="84">
        <f t="shared" si="3"/>
        <v>6.967800283256019E-3</v>
      </c>
      <c r="U127" s="84">
        <f>R127/'סכום נכסי הקרן'!$C$42</f>
        <v>1.1094384302441341E-3</v>
      </c>
    </row>
    <row r="128" spans="2:21">
      <c r="B128" s="76" t="s">
        <v>623</v>
      </c>
      <c r="C128" s="73" t="s">
        <v>624</v>
      </c>
      <c r="D128" s="86" t="s">
        <v>119</v>
      </c>
      <c r="E128" s="86" t="s">
        <v>347</v>
      </c>
      <c r="F128" s="73" t="s">
        <v>389</v>
      </c>
      <c r="G128" s="86" t="s">
        <v>357</v>
      </c>
      <c r="H128" s="73" t="s">
        <v>537</v>
      </c>
      <c r="I128" s="73" t="s">
        <v>159</v>
      </c>
      <c r="J128" s="73"/>
      <c r="K128" s="83">
        <v>4.5600000000040817</v>
      </c>
      <c r="L128" s="86" t="s">
        <v>163</v>
      </c>
      <c r="M128" s="87">
        <v>2.0199999999999999E-2</v>
      </c>
      <c r="N128" s="87">
        <v>2.7100000000021381E-2</v>
      </c>
      <c r="O128" s="83">
        <f>211371.7988/50000</f>
        <v>4.2274359759999998</v>
      </c>
      <c r="P128" s="85">
        <v>4867200</v>
      </c>
      <c r="Q128" s="73"/>
      <c r="R128" s="83">
        <v>205.75776723600001</v>
      </c>
      <c r="S128" s="84">
        <f>1004.38013209789%/50000</f>
        <v>2.0087602641957801E-4</v>
      </c>
      <c r="T128" s="84">
        <f t="shared" si="3"/>
        <v>7.9745341587622056E-4</v>
      </c>
      <c r="U128" s="84">
        <f>R128/'סכום נכסי הקרן'!$C$42</f>
        <v>1.2697342488827892E-4</v>
      </c>
    </row>
    <row r="129" spans="2:21">
      <c r="B129" s="76" t="s">
        <v>625</v>
      </c>
      <c r="C129" s="73" t="s">
        <v>626</v>
      </c>
      <c r="D129" s="86" t="s">
        <v>119</v>
      </c>
      <c r="E129" s="86" t="s">
        <v>347</v>
      </c>
      <c r="F129" s="73" t="s">
        <v>389</v>
      </c>
      <c r="G129" s="86" t="s">
        <v>357</v>
      </c>
      <c r="H129" s="73" t="s">
        <v>537</v>
      </c>
      <c r="I129" s="73" t="s">
        <v>159</v>
      </c>
      <c r="J129" s="73"/>
      <c r="K129" s="83">
        <v>5.5100000000003941</v>
      </c>
      <c r="L129" s="86" t="s">
        <v>163</v>
      </c>
      <c r="M129" s="87">
        <v>2.5899999999999999E-2</v>
      </c>
      <c r="N129" s="87">
        <v>2.6200000000003172E-2</v>
      </c>
      <c r="O129" s="83">
        <f>1706140.08/50000</f>
        <v>34.122801600000003</v>
      </c>
      <c r="P129" s="85">
        <v>4989949</v>
      </c>
      <c r="Q129" s="73"/>
      <c r="R129" s="83">
        <v>1702.7104449829999</v>
      </c>
      <c r="S129" s="84">
        <f>8077.16744780571%/50000</f>
        <v>1.6154334895611422E-3</v>
      </c>
      <c r="T129" s="84">
        <f t="shared" si="3"/>
        <v>6.5991786304835168E-3</v>
      </c>
      <c r="U129" s="84">
        <f>R129/'סכום נכסי הקרן'!$C$42</f>
        <v>1.0507451538612443E-3</v>
      </c>
    </row>
    <row r="130" spans="2:21">
      <c r="B130" s="76" t="s">
        <v>627</v>
      </c>
      <c r="C130" s="73" t="s">
        <v>628</v>
      </c>
      <c r="D130" s="86" t="s">
        <v>119</v>
      </c>
      <c r="E130" s="86" t="s">
        <v>347</v>
      </c>
      <c r="F130" s="73" t="s">
        <v>389</v>
      </c>
      <c r="G130" s="86" t="s">
        <v>357</v>
      </c>
      <c r="H130" s="73" t="s">
        <v>537</v>
      </c>
      <c r="I130" s="73" t="s">
        <v>159</v>
      </c>
      <c r="J130" s="73"/>
      <c r="K130" s="83">
        <v>3.4100000000012285</v>
      </c>
      <c r="L130" s="86" t="s">
        <v>163</v>
      </c>
      <c r="M130" s="87">
        <v>1.5900000000000001E-2</v>
      </c>
      <c r="N130" s="87">
        <v>3.1500000000012129E-2</v>
      </c>
      <c r="O130" s="83">
        <f>1336950.3238/50000</f>
        <v>26.739006475999997</v>
      </c>
      <c r="P130" s="85">
        <v>4780000</v>
      </c>
      <c r="Q130" s="73"/>
      <c r="R130" s="83">
        <v>1278.124401023</v>
      </c>
      <c r="S130" s="84">
        <f>8930.86388643955%/50000</f>
        <v>1.7861727772879102E-3</v>
      </c>
      <c r="T130" s="84">
        <f t="shared" si="3"/>
        <v>4.9536145497802112E-3</v>
      </c>
      <c r="U130" s="84">
        <f>R130/'סכום נכסי הקרן'!$C$42</f>
        <v>7.887324731951893E-4</v>
      </c>
    </row>
    <row r="131" spans="2:21">
      <c r="B131" s="76" t="s">
        <v>629</v>
      </c>
      <c r="C131" s="73" t="s">
        <v>630</v>
      </c>
      <c r="D131" s="86" t="s">
        <v>119</v>
      </c>
      <c r="E131" s="86" t="s">
        <v>347</v>
      </c>
      <c r="F131" s="73" t="s">
        <v>631</v>
      </c>
      <c r="G131" s="86" t="s">
        <v>476</v>
      </c>
      <c r="H131" s="73" t="s">
        <v>533</v>
      </c>
      <c r="I131" s="73" t="s">
        <v>351</v>
      </c>
      <c r="J131" s="73"/>
      <c r="K131" s="83">
        <v>4.2399999999972406</v>
      </c>
      <c r="L131" s="86" t="s">
        <v>163</v>
      </c>
      <c r="M131" s="87">
        <v>1.9400000000000001E-2</v>
      </c>
      <c r="N131" s="87">
        <v>1.1299999999998801E-2</v>
      </c>
      <c r="O131" s="83">
        <v>639211.55535899999</v>
      </c>
      <c r="P131" s="85">
        <v>104.33</v>
      </c>
      <c r="Q131" s="73"/>
      <c r="R131" s="83">
        <v>666.88938071600001</v>
      </c>
      <c r="S131" s="84">
        <v>1.1793021494601521E-3</v>
      </c>
      <c r="T131" s="84">
        <f t="shared" si="3"/>
        <v>2.5846568117818486E-3</v>
      </c>
      <c r="U131" s="84">
        <f>R131/'סכום נכסי הקרן'!$C$42</f>
        <v>4.1153843098428843E-4</v>
      </c>
    </row>
    <row r="132" spans="2:21">
      <c r="B132" s="76" t="s">
        <v>632</v>
      </c>
      <c r="C132" s="73" t="s">
        <v>633</v>
      </c>
      <c r="D132" s="86" t="s">
        <v>119</v>
      </c>
      <c r="E132" s="86" t="s">
        <v>347</v>
      </c>
      <c r="F132" s="73" t="s">
        <v>631</v>
      </c>
      <c r="G132" s="86" t="s">
        <v>476</v>
      </c>
      <c r="H132" s="73" t="s">
        <v>533</v>
      </c>
      <c r="I132" s="73" t="s">
        <v>351</v>
      </c>
      <c r="J132" s="73"/>
      <c r="K132" s="83">
        <v>5.2299999999997864</v>
      </c>
      <c r="L132" s="86" t="s">
        <v>163</v>
      </c>
      <c r="M132" s="87">
        <v>1.23E-2</v>
      </c>
      <c r="N132" s="87">
        <v>1.3600000000000303E-2</v>
      </c>
      <c r="O132" s="83">
        <v>2625588.9116890002</v>
      </c>
      <c r="P132" s="85">
        <v>99.95</v>
      </c>
      <c r="Q132" s="73"/>
      <c r="R132" s="83">
        <v>2624.276130272</v>
      </c>
      <c r="S132" s="84">
        <v>1.507211991438086E-3</v>
      </c>
      <c r="T132" s="84">
        <f t="shared" si="3"/>
        <v>1.0170881966693912E-2</v>
      </c>
      <c r="U132" s="84">
        <f>R132/'סכום נכסי הקרן'!$C$42</f>
        <v>1.6194447120482509E-3</v>
      </c>
    </row>
    <row r="133" spans="2:21">
      <c r="B133" s="76" t="s">
        <v>634</v>
      </c>
      <c r="C133" s="73" t="s">
        <v>635</v>
      </c>
      <c r="D133" s="86" t="s">
        <v>119</v>
      </c>
      <c r="E133" s="86" t="s">
        <v>347</v>
      </c>
      <c r="F133" s="73" t="s">
        <v>636</v>
      </c>
      <c r="G133" s="86" t="s">
        <v>472</v>
      </c>
      <c r="H133" s="73" t="s">
        <v>537</v>
      </c>
      <c r="I133" s="73" t="s">
        <v>159</v>
      </c>
      <c r="J133" s="73"/>
      <c r="K133" s="83">
        <v>5.9399999999987276</v>
      </c>
      <c r="L133" s="86" t="s">
        <v>163</v>
      </c>
      <c r="M133" s="87">
        <v>2.2499999999999999E-2</v>
      </c>
      <c r="N133" s="87">
        <v>9.4999999999730873E-3</v>
      </c>
      <c r="O133" s="83">
        <v>186298.755313</v>
      </c>
      <c r="P133" s="85">
        <v>109.69</v>
      </c>
      <c r="Q133" s="73"/>
      <c r="R133" s="83">
        <v>204.35110952900001</v>
      </c>
      <c r="S133" s="84">
        <v>4.5536887786887215E-4</v>
      </c>
      <c r="T133" s="84">
        <f t="shared" si="3"/>
        <v>7.9200164601846764E-4</v>
      </c>
      <c r="U133" s="84">
        <f>R133/'סכום נכסי הקרן'!$C$42</f>
        <v>1.2610537432035832E-4</v>
      </c>
    </row>
    <row r="134" spans="2:21">
      <c r="B134" s="76" t="s">
        <v>637</v>
      </c>
      <c r="C134" s="73" t="s">
        <v>638</v>
      </c>
      <c r="D134" s="86" t="s">
        <v>119</v>
      </c>
      <c r="E134" s="86" t="s">
        <v>347</v>
      </c>
      <c r="F134" s="73" t="s">
        <v>639</v>
      </c>
      <c r="G134" s="86" t="s">
        <v>412</v>
      </c>
      <c r="H134" s="73" t="s">
        <v>537</v>
      </c>
      <c r="I134" s="73" t="s">
        <v>159</v>
      </c>
      <c r="J134" s="73"/>
      <c r="K134" s="83">
        <v>3.9500658954458929</v>
      </c>
      <c r="L134" s="86" t="s">
        <v>163</v>
      </c>
      <c r="M134" s="87">
        <v>1.6E-2</v>
      </c>
      <c r="N134" s="87">
        <v>1.4499926782837897E-2</v>
      </c>
      <c r="O134" s="83">
        <v>6.7379999999999992E-3</v>
      </c>
      <c r="P134" s="85">
        <v>102.05</v>
      </c>
      <c r="Q134" s="73"/>
      <c r="R134" s="83">
        <v>6.8289999999999993E-6</v>
      </c>
      <c r="S134" s="84">
        <v>1.164695460796323E-11</v>
      </c>
      <c r="T134" s="84">
        <f t="shared" si="3"/>
        <v>2.6467090162251206E-11</v>
      </c>
      <c r="U134" s="84">
        <f>R134/'סכום נכסי הקרן'!$C$42</f>
        <v>4.214186080117737E-12</v>
      </c>
    </row>
    <row r="135" spans="2:21">
      <c r="B135" s="76" t="s">
        <v>640</v>
      </c>
      <c r="C135" s="73" t="s">
        <v>641</v>
      </c>
      <c r="D135" s="86" t="s">
        <v>119</v>
      </c>
      <c r="E135" s="86" t="s">
        <v>347</v>
      </c>
      <c r="F135" s="73" t="s">
        <v>642</v>
      </c>
      <c r="G135" s="86" t="s">
        <v>155</v>
      </c>
      <c r="H135" s="73" t="s">
        <v>533</v>
      </c>
      <c r="I135" s="73" t="s">
        <v>351</v>
      </c>
      <c r="J135" s="73"/>
      <c r="K135" s="83">
        <v>1.4899999999993143</v>
      </c>
      <c r="L135" s="86" t="s">
        <v>163</v>
      </c>
      <c r="M135" s="87">
        <v>2.1499999999999998E-2</v>
      </c>
      <c r="N135" s="87">
        <v>3.4599999999991977E-2</v>
      </c>
      <c r="O135" s="83">
        <v>713709.42758399982</v>
      </c>
      <c r="P135" s="85">
        <v>98.55</v>
      </c>
      <c r="Q135" s="83">
        <v>69.406988397999996</v>
      </c>
      <c r="R135" s="83">
        <v>772.76762929699998</v>
      </c>
      <c r="S135" s="84">
        <v>1.2139402852115373E-3</v>
      </c>
      <c r="T135" s="84">
        <f t="shared" si="3"/>
        <v>2.9950081298979088E-3</v>
      </c>
      <c r="U135" s="84">
        <f>R135/'סכום נכסי הקרן'!$C$42</f>
        <v>4.7687605601830452E-4</v>
      </c>
    </row>
    <row r="136" spans="2:21">
      <c r="B136" s="76" t="s">
        <v>643</v>
      </c>
      <c r="C136" s="73" t="s">
        <v>644</v>
      </c>
      <c r="D136" s="86" t="s">
        <v>119</v>
      </c>
      <c r="E136" s="86" t="s">
        <v>347</v>
      </c>
      <c r="F136" s="73" t="s">
        <v>642</v>
      </c>
      <c r="G136" s="86" t="s">
        <v>155</v>
      </c>
      <c r="H136" s="73" t="s">
        <v>533</v>
      </c>
      <c r="I136" s="73" t="s">
        <v>351</v>
      </c>
      <c r="J136" s="73"/>
      <c r="K136" s="83">
        <v>2.9200000000002642</v>
      </c>
      <c r="L136" s="86" t="s">
        <v>163</v>
      </c>
      <c r="M136" s="87">
        <v>1.8000000000000002E-2</v>
      </c>
      <c r="N136" s="87">
        <v>4.4299999999999562E-2</v>
      </c>
      <c r="O136" s="83">
        <v>488350.41554199992</v>
      </c>
      <c r="P136" s="85">
        <v>93.18</v>
      </c>
      <c r="Q136" s="73"/>
      <c r="R136" s="83">
        <v>455.04491201399992</v>
      </c>
      <c r="S136" s="84">
        <v>7.3107169789416761E-4</v>
      </c>
      <c r="T136" s="84">
        <f t="shared" si="3"/>
        <v>1.7636132250912586E-3</v>
      </c>
      <c r="U136" s="84">
        <f>R136/'סכום נכסי הקרן'!$C$42</f>
        <v>2.8080889354778141E-4</v>
      </c>
    </row>
    <row r="137" spans="2:21">
      <c r="B137" s="76" t="s">
        <v>645</v>
      </c>
      <c r="C137" s="73" t="s">
        <v>646</v>
      </c>
      <c r="D137" s="86" t="s">
        <v>119</v>
      </c>
      <c r="E137" s="86" t="s">
        <v>347</v>
      </c>
      <c r="F137" s="73" t="s">
        <v>647</v>
      </c>
      <c r="G137" s="86" t="s">
        <v>357</v>
      </c>
      <c r="H137" s="73" t="s">
        <v>648</v>
      </c>
      <c r="I137" s="73" t="s">
        <v>159</v>
      </c>
      <c r="J137" s="73"/>
      <c r="K137" s="83">
        <v>1.0099999999982774</v>
      </c>
      <c r="L137" s="86" t="s">
        <v>163</v>
      </c>
      <c r="M137" s="87">
        <v>4.1500000000000002E-2</v>
      </c>
      <c r="N137" s="87">
        <v>4.2999999999975384E-3</v>
      </c>
      <c r="O137" s="83">
        <v>18509.591172999997</v>
      </c>
      <c r="P137" s="85">
        <v>107.4</v>
      </c>
      <c r="Q137" s="83">
        <v>20.760283205</v>
      </c>
      <c r="R137" s="83">
        <v>40.639584107000005</v>
      </c>
      <c r="S137" s="84">
        <v>3.6908996904271767E-4</v>
      </c>
      <c r="T137" s="84">
        <f t="shared" si="3"/>
        <v>1.5750644848680048E-4</v>
      </c>
      <c r="U137" s="84">
        <f>R137/'סכום נכסי הקרן'!$C$42</f>
        <v>2.5078747934616116E-5</v>
      </c>
    </row>
    <row r="138" spans="2:21">
      <c r="B138" s="76" t="s">
        <v>649</v>
      </c>
      <c r="C138" s="73" t="s">
        <v>650</v>
      </c>
      <c r="D138" s="86" t="s">
        <v>119</v>
      </c>
      <c r="E138" s="86" t="s">
        <v>347</v>
      </c>
      <c r="F138" s="73" t="s">
        <v>651</v>
      </c>
      <c r="G138" s="86" t="s">
        <v>155</v>
      </c>
      <c r="H138" s="73" t="s">
        <v>652</v>
      </c>
      <c r="I138" s="73" t="s">
        <v>351</v>
      </c>
      <c r="J138" s="73"/>
      <c r="K138" s="83">
        <v>2.0100000000001899</v>
      </c>
      <c r="L138" s="86" t="s">
        <v>163</v>
      </c>
      <c r="M138" s="87">
        <v>3.15E-2</v>
      </c>
      <c r="N138" s="87">
        <v>0.15720000000005521</v>
      </c>
      <c r="O138" s="83">
        <v>466559.23695599998</v>
      </c>
      <c r="P138" s="85">
        <v>79.17</v>
      </c>
      <c r="Q138" s="73"/>
      <c r="R138" s="83">
        <v>369.37494789299996</v>
      </c>
      <c r="S138" s="84">
        <v>1.250272976997145E-3</v>
      </c>
      <c r="T138" s="84">
        <f t="shared" si="3"/>
        <v>1.4315829623020753E-3</v>
      </c>
      <c r="U138" s="84">
        <f>R138/'סכום נכסי הקרן'!$C$42</f>
        <v>2.2794183097889808E-4</v>
      </c>
    </row>
    <row r="139" spans="2:21">
      <c r="B139" s="76" t="s">
        <v>653</v>
      </c>
      <c r="C139" s="73" t="s">
        <v>654</v>
      </c>
      <c r="D139" s="86" t="s">
        <v>119</v>
      </c>
      <c r="E139" s="86" t="s">
        <v>347</v>
      </c>
      <c r="F139" s="73" t="s">
        <v>651</v>
      </c>
      <c r="G139" s="86" t="s">
        <v>155</v>
      </c>
      <c r="H139" s="73" t="s">
        <v>652</v>
      </c>
      <c r="I139" s="73" t="s">
        <v>351</v>
      </c>
      <c r="J139" s="73"/>
      <c r="K139" s="83">
        <v>1.1900000000037738</v>
      </c>
      <c r="L139" s="86" t="s">
        <v>163</v>
      </c>
      <c r="M139" s="87">
        <v>2.8500000000000001E-2</v>
      </c>
      <c r="N139" s="87">
        <v>0.22510000000052574</v>
      </c>
      <c r="O139" s="83">
        <v>237096.880011</v>
      </c>
      <c r="P139" s="85">
        <v>81.59</v>
      </c>
      <c r="Q139" s="73"/>
      <c r="R139" s="83">
        <v>193.447335133</v>
      </c>
      <c r="S139" s="84">
        <v>1.0924326174271549E-3</v>
      </c>
      <c r="T139" s="84">
        <f t="shared" ref="T139:T159" si="4">R139/$R$11</f>
        <v>7.4974199159647632E-4</v>
      </c>
      <c r="U139" s="84">
        <f>R139/'סכום נכסי הקרן'!$C$42</f>
        <v>1.1937663888612675E-4</v>
      </c>
    </row>
    <row r="140" spans="2:21">
      <c r="B140" s="76" t="s">
        <v>655</v>
      </c>
      <c r="C140" s="73" t="s">
        <v>656</v>
      </c>
      <c r="D140" s="86" t="s">
        <v>119</v>
      </c>
      <c r="E140" s="86" t="s">
        <v>347</v>
      </c>
      <c r="F140" s="73" t="s">
        <v>657</v>
      </c>
      <c r="G140" s="86" t="s">
        <v>412</v>
      </c>
      <c r="H140" s="73" t="s">
        <v>648</v>
      </c>
      <c r="I140" s="73" t="s">
        <v>159</v>
      </c>
      <c r="J140" s="73"/>
      <c r="K140" s="83">
        <v>4.359999999997612</v>
      </c>
      <c r="L140" s="86" t="s">
        <v>163</v>
      </c>
      <c r="M140" s="87">
        <v>2.5000000000000001E-2</v>
      </c>
      <c r="N140" s="87">
        <v>2.53999999999855E-2</v>
      </c>
      <c r="O140" s="83">
        <v>232167.59508500004</v>
      </c>
      <c r="P140" s="85">
        <v>101</v>
      </c>
      <c r="Q140" s="73"/>
      <c r="R140" s="83">
        <v>234.48927007099999</v>
      </c>
      <c r="S140" s="84">
        <v>7.1257964959415946E-4</v>
      </c>
      <c r="T140" s="84">
        <f t="shared" si="4"/>
        <v>9.0880782736119938E-4</v>
      </c>
      <c r="U140" s="84">
        <f>R140/'סכום נכסי הקרן'!$C$42</f>
        <v>1.4470367811834486E-4</v>
      </c>
    </row>
    <row r="141" spans="2:21">
      <c r="B141" s="76" t="s">
        <v>658</v>
      </c>
      <c r="C141" s="73" t="s">
        <v>659</v>
      </c>
      <c r="D141" s="86" t="s">
        <v>119</v>
      </c>
      <c r="E141" s="86" t="s">
        <v>347</v>
      </c>
      <c r="F141" s="73" t="s">
        <v>657</v>
      </c>
      <c r="G141" s="86" t="s">
        <v>412</v>
      </c>
      <c r="H141" s="73" t="s">
        <v>648</v>
      </c>
      <c r="I141" s="73" t="s">
        <v>159</v>
      </c>
      <c r="J141" s="73"/>
      <c r="K141" s="83">
        <v>6.5400000000059002</v>
      </c>
      <c r="L141" s="86" t="s">
        <v>163</v>
      </c>
      <c r="M141" s="87">
        <v>1.9E-2</v>
      </c>
      <c r="N141" s="87">
        <v>2.9300000000028269E-2</v>
      </c>
      <c r="O141" s="83">
        <v>515296.29541199998</v>
      </c>
      <c r="P141" s="85">
        <v>94.06</v>
      </c>
      <c r="Q141" s="73"/>
      <c r="R141" s="83">
        <v>484.68769409100003</v>
      </c>
      <c r="S141" s="84">
        <v>2.2217482624794769E-3</v>
      </c>
      <c r="T141" s="84">
        <f t="shared" si="4"/>
        <v>1.8784994728423094E-3</v>
      </c>
      <c r="U141" s="84">
        <f>R141/'סכום נכסי הקרן'!$C$42</f>
        <v>2.991014985565466E-4</v>
      </c>
    </row>
    <row r="142" spans="2:21">
      <c r="B142" s="76" t="s">
        <v>660</v>
      </c>
      <c r="C142" s="73" t="s">
        <v>661</v>
      </c>
      <c r="D142" s="86" t="s">
        <v>119</v>
      </c>
      <c r="E142" s="86" t="s">
        <v>347</v>
      </c>
      <c r="F142" s="73" t="s">
        <v>647</v>
      </c>
      <c r="G142" s="86" t="s">
        <v>357</v>
      </c>
      <c r="H142" s="73" t="s">
        <v>662</v>
      </c>
      <c r="I142" s="73" t="s">
        <v>159</v>
      </c>
      <c r="J142" s="73"/>
      <c r="K142" s="83">
        <v>0.18999999999887468</v>
      </c>
      <c r="L142" s="86" t="s">
        <v>163</v>
      </c>
      <c r="M142" s="87">
        <v>5.2999999999999999E-2</v>
      </c>
      <c r="N142" s="87">
        <v>2.0199999999993775E-2</v>
      </c>
      <c r="O142" s="83">
        <v>379856.27858099999</v>
      </c>
      <c r="P142" s="85">
        <v>109.95</v>
      </c>
      <c r="Q142" s="73"/>
      <c r="R142" s="83">
        <v>417.65198641299997</v>
      </c>
      <c r="S142" s="84">
        <v>1.4609519725737098E-3</v>
      </c>
      <c r="T142" s="84">
        <f t="shared" si="4"/>
        <v>1.6186898200082277E-3</v>
      </c>
      <c r="U142" s="84">
        <f>R142/'סכום נכסי הקרן'!$C$42</f>
        <v>2.5773366341707232E-4</v>
      </c>
    </row>
    <row r="143" spans="2:21">
      <c r="B143" s="76" t="s">
        <v>663</v>
      </c>
      <c r="C143" s="73" t="s">
        <v>664</v>
      </c>
      <c r="D143" s="86" t="s">
        <v>119</v>
      </c>
      <c r="E143" s="86" t="s">
        <v>347</v>
      </c>
      <c r="F143" s="73" t="s">
        <v>665</v>
      </c>
      <c r="G143" s="86" t="s">
        <v>666</v>
      </c>
      <c r="H143" s="73" t="s">
        <v>662</v>
      </c>
      <c r="I143" s="73" t="s">
        <v>159</v>
      </c>
      <c r="J143" s="73"/>
      <c r="K143" s="83">
        <v>0.99000030187767918</v>
      </c>
      <c r="L143" s="86" t="s">
        <v>163</v>
      </c>
      <c r="M143" s="87">
        <v>5.3499999999999999E-2</v>
      </c>
      <c r="N143" s="87">
        <v>2.1400002130901267E-2</v>
      </c>
      <c r="O143" s="83">
        <v>2.1473110000000002</v>
      </c>
      <c r="P143" s="85">
        <v>104.9</v>
      </c>
      <c r="Q143" s="73"/>
      <c r="R143" s="83">
        <v>2.2525679999999999E-3</v>
      </c>
      <c r="S143" s="84">
        <v>1.8279771089029683E-8</v>
      </c>
      <c r="T143" s="84">
        <f t="shared" si="4"/>
        <v>8.7302563117003772E-9</v>
      </c>
      <c r="U143" s="84">
        <f>R143/'סכום נכסי הקרן'!$C$42</f>
        <v>1.3900630707451533E-9</v>
      </c>
    </row>
    <row r="144" spans="2:21">
      <c r="B144" s="76" t="s">
        <v>667</v>
      </c>
      <c r="C144" s="73" t="s">
        <v>668</v>
      </c>
      <c r="D144" s="86" t="s">
        <v>119</v>
      </c>
      <c r="E144" s="86" t="s">
        <v>347</v>
      </c>
      <c r="F144" s="73" t="s">
        <v>405</v>
      </c>
      <c r="G144" s="86" t="s">
        <v>357</v>
      </c>
      <c r="H144" s="73" t="s">
        <v>669</v>
      </c>
      <c r="I144" s="73" t="s">
        <v>351</v>
      </c>
      <c r="J144" s="73"/>
      <c r="K144" s="83">
        <v>1.4600000000001958</v>
      </c>
      <c r="L144" s="86" t="s">
        <v>163</v>
      </c>
      <c r="M144" s="87">
        <v>5.0999999999999997E-2</v>
      </c>
      <c r="N144" s="87">
        <v>1.7800000000001356E-2</v>
      </c>
      <c r="O144" s="83">
        <v>2073733.0217849999</v>
      </c>
      <c r="P144" s="85">
        <v>126.61</v>
      </c>
      <c r="Q144" s="83">
        <v>31.910312603999998</v>
      </c>
      <c r="R144" s="83">
        <v>2657.4637409879997</v>
      </c>
      <c r="S144" s="84">
        <v>1.8075805441538648E-3</v>
      </c>
      <c r="T144" s="84">
        <f t="shared" si="4"/>
        <v>1.0299506872989132E-2</v>
      </c>
      <c r="U144" s="84">
        <f>R144/'סכום נכסי הקרן'!$C$42</f>
        <v>1.6399248360944849E-3</v>
      </c>
    </row>
    <row r="145" spans="2:21">
      <c r="B145" s="76" t="s">
        <v>670</v>
      </c>
      <c r="C145" s="73" t="s">
        <v>671</v>
      </c>
      <c r="D145" s="86" t="s">
        <v>119</v>
      </c>
      <c r="E145" s="86" t="s">
        <v>347</v>
      </c>
      <c r="F145" s="73" t="s">
        <v>580</v>
      </c>
      <c r="G145" s="86" t="s">
        <v>357</v>
      </c>
      <c r="H145" s="73" t="s">
        <v>669</v>
      </c>
      <c r="I145" s="73" t="s">
        <v>351</v>
      </c>
      <c r="J145" s="73"/>
      <c r="K145" s="83">
        <v>0.98999999998721377</v>
      </c>
      <c r="L145" s="86" t="s">
        <v>163</v>
      </c>
      <c r="M145" s="87">
        <v>2.4E-2</v>
      </c>
      <c r="N145" s="87">
        <v>1.8699999999936066E-2</v>
      </c>
      <c r="O145" s="83">
        <v>48957.255952000007</v>
      </c>
      <c r="P145" s="85">
        <v>102.24</v>
      </c>
      <c r="Q145" s="73"/>
      <c r="R145" s="83">
        <v>50.053898436000004</v>
      </c>
      <c r="S145" s="84">
        <v>1.1250122756840844E-3</v>
      </c>
      <c r="T145" s="84">
        <f t="shared" si="4"/>
        <v>1.9399341673418904E-4</v>
      </c>
      <c r="U145" s="84">
        <f>R145/'סכום נכסי הקרן'!$C$42</f>
        <v>3.0888335341136071E-5</v>
      </c>
    </row>
    <row r="146" spans="2:21">
      <c r="B146" s="76" t="s">
        <v>672</v>
      </c>
      <c r="C146" s="73" t="s">
        <v>673</v>
      </c>
      <c r="D146" s="86" t="s">
        <v>119</v>
      </c>
      <c r="E146" s="86" t="s">
        <v>347</v>
      </c>
      <c r="F146" s="73" t="s">
        <v>597</v>
      </c>
      <c r="G146" s="86" t="s">
        <v>412</v>
      </c>
      <c r="H146" s="73" t="s">
        <v>669</v>
      </c>
      <c r="I146" s="73" t="s">
        <v>351</v>
      </c>
      <c r="J146" s="73"/>
      <c r="K146" s="83">
        <v>2.2799999999918752</v>
      </c>
      <c r="L146" s="86" t="s">
        <v>163</v>
      </c>
      <c r="M146" s="87">
        <v>3.4500000000000003E-2</v>
      </c>
      <c r="N146" s="87">
        <v>2.0600000000176037E-2</v>
      </c>
      <c r="O146" s="83">
        <v>14318.554988</v>
      </c>
      <c r="P146" s="85">
        <v>103.15</v>
      </c>
      <c r="Q146" s="73"/>
      <c r="R146" s="83">
        <v>14.769589479</v>
      </c>
      <c r="S146" s="84">
        <v>4.5503150181301634E-5</v>
      </c>
      <c r="T146" s="84">
        <f t="shared" si="4"/>
        <v>5.7242357065475161E-5</v>
      </c>
      <c r="U146" s="84">
        <f>R146/'סכום נכסי הקרן'!$C$42</f>
        <v>9.1143356847935551E-6</v>
      </c>
    </row>
    <row r="147" spans="2:21">
      <c r="B147" s="76" t="s">
        <v>674</v>
      </c>
      <c r="C147" s="73" t="s">
        <v>675</v>
      </c>
      <c r="D147" s="86" t="s">
        <v>119</v>
      </c>
      <c r="E147" s="86" t="s">
        <v>347</v>
      </c>
      <c r="F147" s="73" t="s">
        <v>597</v>
      </c>
      <c r="G147" s="86" t="s">
        <v>412</v>
      </c>
      <c r="H147" s="73" t="s">
        <v>669</v>
      </c>
      <c r="I147" s="73" t="s">
        <v>351</v>
      </c>
      <c r="J147" s="73"/>
      <c r="K147" s="83">
        <v>3.979963112005366</v>
      </c>
      <c r="L147" s="86" t="s">
        <v>163</v>
      </c>
      <c r="M147" s="87">
        <v>2.0499999999999997E-2</v>
      </c>
      <c r="N147" s="87">
        <v>1.8100268276324615E-2</v>
      </c>
      <c r="O147" s="83">
        <v>1.1655E-2</v>
      </c>
      <c r="P147" s="85">
        <v>102.2</v>
      </c>
      <c r="Q147" s="73"/>
      <c r="R147" s="83">
        <v>1.1928E-5</v>
      </c>
      <c r="S147" s="84">
        <v>2.2500206758656702E-11</v>
      </c>
      <c r="T147" s="84">
        <f t="shared" si="4"/>
        <v>4.6229235825938267E-11</v>
      </c>
      <c r="U147" s="84">
        <f>R147/'סכום נכסי הקרן'!$C$42</f>
        <v>7.3607865812921919E-12</v>
      </c>
    </row>
    <row r="148" spans="2:21">
      <c r="B148" s="76" t="s">
        <v>676</v>
      </c>
      <c r="C148" s="73" t="s">
        <v>677</v>
      </c>
      <c r="D148" s="86" t="s">
        <v>119</v>
      </c>
      <c r="E148" s="86" t="s">
        <v>347</v>
      </c>
      <c r="F148" s="73" t="s">
        <v>597</v>
      </c>
      <c r="G148" s="86" t="s">
        <v>412</v>
      </c>
      <c r="H148" s="73" t="s">
        <v>669</v>
      </c>
      <c r="I148" s="73" t="s">
        <v>351</v>
      </c>
      <c r="J148" s="73"/>
      <c r="K148" s="83">
        <v>4.5099999999999394</v>
      </c>
      <c r="L148" s="86" t="s">
        <v>163</v>
      </c>
      <c r="M148" s="87">
        <v>2.0499999999999997E-2</v>
      </c>
      <c r="N148" s="87">
        <v>1.9200000000004845E-2</v>
      </c>
      <c r="O148" s="83">
        <v>483126.228275</v>
      </c>
      <c r="P148" s="85">
        <v>102.53</v>
      </c>
      <c r="Q148" s="73"/>
      <c r="R148" s="83">
        <v>495.34931625299998</v>
      </c>
      <c r="S148" s="84">
        <v>8.4496751008711563E-4</v>
      </c>
      <c r="T148" s="84">
        <f t="shared" si="4"/>
        <v>1.919820620160732E-3</v>
      </c>
      <c r="U148" s="84">
        <f>R148/'סכום נכסי הקרן'!$C$42</f>
        <v>3.0568080148619584E-4</v>
      </c>
    </row>
    <row r="149" spans="2:21">
      <c r="B149" s="76" t="s">
        <v>678</v>
      </c>
      <c r="C149" s="73" t="s">
        <v>679</v>
      </c>
      <c r="D149" s="86" t="s">
        <v>119</v>
      </c>
      <c r="E149" s="86" t="s">
        <v>347</v>
      </c>
      <c r="F149" s="73" t="s">
        <v>597</v>
      </c>
      <c r="G149" s="86" t="s">
        <v>412</v>
      </c>
      <c r="H149" s="73" t="s">
        <v>669</v>
      </c>
      <c r="I149" s="73" t="s">
        <v>351</v>
      </c>
      <c r="J149" s="73"/>
      <c r="K149" s="83">
        <v>7.0500000000015097</v>
      </c>
      <c r="L149" s="86" t="s">
        <v>163</v>
      </c>
      <c r="M149" s="87">
        <v>8.3999999999999995E-3</v>
      </c>
      <c r="N149" s="87">
        <v>1.900000000000604E-2</v>
      </c>
      <c r="O149" s="83">
        <v>891149.68500299985</v>
      </c>
      <c r="P149" s="85">
        <v>92.88</v>
      </c>
      <c r="Q149" s="73"/>
      <c r="R149" s="83">
        <v>827.6997980750001</v>
      </c>
      <c r="S149" s="84">
        <v>1.7905394324742461E-3</v>
      </c>
      <c r="T149" s="84">
        <f t="shared" si="4"/>
        <v>3.2079082124656828E-3</v>
      </c>
      <c r="U149" s="84">
        <f>R149/'סכום נכסי הקרן'!$C$42</f>
        <v>5.1077477925961742E-4</v>
      </c>
    </row>
    <row r="150" spans="2:21">
      <c r="B150" s="76" t="s">
        <v>680</v>
      </c>
      <c r="C150" s="73" t="s">
        <v>681</v>
      </c>
      <c r="D150" s="86" t="s">
        <v>119</v>
      </c>
      <c r="E150" s="86" t="s">
        <v>347</v>
      </c>
      <c r="F150" s="73" t="s">
        <v>682</v>
      </c>
      <c r="G150" s="86" t="s">
        <v>190</v>
      </c>
      <c r="H150" s="73" t="s">
        <v>669</v>
      </c>
      <c r="I150" s="73" t="s">
        <v>351</v>
      </c>
      <c r="J150" s="73"/>
      <c r="K150" s="83">
        <v>2.4300000000012432</v>
      </c>
      <c r="L150" s="86" t="s">
        <v>163</v>
      </c>
      <c r="M150" s="87">
        <v>1.9799999999999998E-2</v>
      </c>
      <c r="N150" s="87">
        <v>3.6100000000019415E-2</v>
      </c>
      <c r="O150" s="83">
        <v>789497.07441600005</v>
      </c>
      <c r="P150" s="85">
        <v>96.2</v>
      </c>
      <c r="Q150" s="83">
        <v>157.31223000500003</v>
      </c>
      <c r="R150" s="83">
        <v>916.80841360199997</v>
      </c>
      <c r="S150" s="84">
        <v>1.5425975331175552E-3</v>
      </c>
      <c r="T150" s="84">
        <f t="shared" si="4"/>
        <v>3.5532656237098597E-3</v>
      </c>
      <c r="U150" s="84">
        <f>R150/'סכום נכסי הקרן'!$C$42</f>
        <v>5.6576383873720517E-4</v>
      </c>
    </row>
    <row r="151" spans="2:21">
      <c r="B151" s="76" t="s">
        <v>683</v>
      </c>
      <c r="C151" s="73" t="s">
        <v>684</v>
      </c>
      <c r="D151" s="86" t="s">
        <v>119</v>
      </c>
      <c r="E151" s="86" t="s">
        <v>347</v>
      </c>
      <c r="F151" s="73" t="s">
        <v>685</v>
      </c>
      <c r="G151" s="86" t="s">
        <v>565</v>
      </c>
      <c r="H151" s="73" t="s">
        <v>686</v>
      </c>
      <c r="I151" s="73" t="s">
        <v>159</v>
      </c>
      <c r="J151" s="73"/>
      <c r="K151" s="83">
        <v>2.7800592111546178</v>
      </c>
      <c r="L151" s="86" t="s">
        <v>163</v>
      </c>
      <c r="M151" s="87">
        <v>4.6500000000000007E-2</v>
      </c>
      <c r="N151" s="87">
        <v>5.6900964568809095E-2</v>
      </c>
      <c r="O151" s="83">
        <v>1.0470999999999999E-2</v>
      </c>
      <c r="P151" s="85">
        <v>97.8</v>
      </c>
      <c r="Q151" s="83">
        <v>2.7300000000000002E-7</v>
      </c>
      <c r="R151" s="83">
        <v>1.0471E-5</v>
      </c>
      <c r="S151" s="84">
        <v>1.4611608351404228E-11</v>
      </c>
      <c r="T151" s="84">
        <f t="shared" si="4"/>
        <v>4.0582354823390308E-11</v>
      </c>
      <c r="U151" s="84">
        <f>R151/'סכום נכסי הקרן'!$C$42</f>
        <v>6.4616697093151019E-12</v>
      </c>
    </row>
    <row r="152" spans="2:21">
      <c r="B152" s="76" t="s">
        <v>687</v>
      </c>
      <c r="C152" s="73" t="s">
        <v>688</v>
      </c>
      <c r="D152" s="86" t="s">
        <v>119</v>
      </c>
      <c r="E152" s="86" t="s">
        <v>347</v>
      </c>
      <c r="F152" s="73" t="s">
        <v>689</v>
      </c>
      <c r="G152" s="86" t="s">
        <v>476</v>
      </c>
      <c r="H152" s="73" t="s">
        <v>686</v>
      </c>
      <c r="I152" s="73" t="s">
        <v>159</v>
      </c>
      <c r="J152" s="73"/>
      <c r="K152" s="83">
        <v>6.149999999997565</v>
      </c>
      <c r="L152" s="86" t="s">
        <v>163</v>
      </c>
      <c r="M152" s="87">
        <v>2.75E-2</v>
      </c>
      <c r="N152" s="87">
        <v>1.6199999999990257E-2</v>
      </c>
      <c r="O152" s="83">
        <v>671527.41408299992</v>
      </c>
      <c r="P152" s="85">
        <v>107.02</v>
      </c>
      <c r="Q152" s="73"/>
      <c r="R152" s="83">
        <v>718.66862498499995</v>
      </c>
      <c r="S152" s="84">
        <v>1.6788185352074997E-3</v>
      </c>
      <c r="T152" s="84">
        <f t="shared" si="4"/>
        <v>2.7853371349039532E-3</v>
      </c>
      <c r="U152" s="84">
        <f>R152/'סכום נכסי הקרן'!$C$42</f>
        <v>4.4349147981097401E-4</v>
      </c>
    </row>
    <row r="153" spans="2:21">
      <c r="B153" s="76" t="s">
        <v>690</v>
      </c>
      <c r="C153" s="73" t="s">
        <v>691</v>
      </c>
      <c r="D153" s="86" t="s">
        <v>119</v>
      </c>
      <c r="E153" s="86" t="s">
        <v>347</v>
      </c>
      <c r="F153" s="73" t="s">
        <v>692</v>
      </c>
      <c r="G153" s="86" t="s">
        <v>565</v>
      </c>
      <c r="H153" s="73" t="s">
        <v>686</v>
      </c>
      <c r="I153" s="73" t="s">
        <v>159</v>
      </c>
      <c r="J153" s="73"/>
      <c r="K153" s="83">
        <v>0.52000000000707691</v>
      </c>
      <c r="L153" s="86" t="s">
        <v>163</v>
      </c>
      <c r="M153" s="87">
        <v>4.8000000000000001E-2</v>
      </c>
      <c r="N153" s="87">
        <v>3.6800000000131422E-2</v>
      </c>
      <c r="O153" s="83">
        <v>76975.119655000002</v>
      </c>
      <c r="P153" s="85">
        <v>100.4</v>
      </c>
      <c r="Q153" s="83">
        <v>1.8474028649999998</v>
      </c>
      <c r="R153" s="83">
        <v>79.130425547000002</v>
      </c>
      <c r="S153" s="84">
        <v>9.8883818476696987E-4</v>
      </c>
      <c r="T153" s="84">
        <f t="shared" si="4"/>
        <v>3.0668503551468083E-4</v>
      </c>
      <c r="U153" s="84">
        <f>R153/'סכום נכסי הקרן'!$C$42</f>
        <v>4.8831503566255738E-5</v>
      </c>
    </row>
    <row r="154" spans="2:21">
      <c r="B154" s="76" t="s">
        <v>693</v>
      </c>
      <c r="C154" s="73" t="s">
        <v>694</v>
      </c>
      <c r="D154" s="86" t="s">
        <v>119</v>
      </c>
      <c r="E154" s="86" t="s">
        <v>347</v>
      </c>
      <c r="F154" s="73" t="s">
        <v>695</v>
      </c>
      <c r="G154" s="86" t="s">
        <v>565</v>
      </c>
      <c r="H154" s="73" t="s">
        <v>696</v>
      </c>
      <c r="I154" s="73" t="s">
        <v>351</v>
      </c>
      <c r="J154" s="73"/>
      <c r="K154" s="83">
        <v>0.13999999999658697</v>
      </c>
      <c r="L154" s="86" t="s">
        <v>163</v>
      </c>
      <c r="M154" s="87">
        <v>5.4000000000000006E-2</v>
      </c>
      <c r="N154" s="87">
        <v>0.21460000000130627</v>
      </c>
      <c r="O154" s="83">
        <v>63681.939343999999</v>
      </c>
      <c r="P154" s="85">
        <v>101.22</v>
      </c>
      <c r="Q154" s="73"/>
      <c r="R154" s="83">
        <v>64.458860623000007</v>
      </c>
      <c r="S154" s="84">
        <v>1.7689427595555555E-3</v>
      </c>
      <c r="T154" s="84">
        <f t="shared" si="4"/>
        <v>2.4982259128202158E-4</v>
      </c>
      <c r="U154" s="84">
        <f>R154/'סכום נכסי הקרן'!$C$42</f>
        <v>3.9777658980479717E-5</v>
      </c>
    </row>
    <row r="155" spans="2:21">
      <c r="B155" s="76" t="s">
        <v>697</v>
      </c>
      <c r="C155" s="73" t="s">
        <v>698</v>
      </c>
      <c r="D155" s="86" t="s">
        <v>119</v>
      </c>
      <c r="E155" s="86" t="s">
        <v>347</v>
      </c>
      <c r="F155" s="73" t="s">
        <v>695</v>
      </c>
      <c r="G155" s="86" t="s">
        <v>565</v>
      </c>
      <c r="H155" s="73" t="s">
        <v>696</v>
      </c>
      <c r="I155" s="73" t="s">
        <v>351</v>
      </c>
      <c r="J155" s="73"/>
      <c r="K155" s="83">
        <v>1.7299999999975288</v>
      </c>
      <c r="L155" s="86" t="s">
        <v>163</v>
      </c>
      <c r="M155" s="87">
        <v>2.5000000000000001E-2</v>
      </c>
      <c r="N155" s="87">
        <v>0.12089999999981994</v>
      </c>
      <c r="O155" s="83">
        <v>164694.10065800001</v>
      </c>
      <c r="P155" s="85">
        <v>86</v>
      </c>
      <c r="Q155" s="73"/>
      <c r="R155" s="83">
        <v>141.63692549500001</v>
      </c>
      <c r="S155" s="84">
        <v>5.6377966447507017E-4</v>
      </c>
      <c r="T155" s="84">
        <f t="shared" si="4"/>
        <v>5.4894088115100637E-4</v>
      </c>
      <c r="U155" s="84">
        <f>R155/'סכום נכסי הקרן'!$C$42</f>
        <v>8.7404357863772462E-5</v>
      </c>
    </row>
    <row r="156" spans="2:21">
      <c r="B156" s="76" t="s">
        <v>699</v>
      </c>
      <c r="C156" s="73" t="s">
        <v>700</v>
      </c>
      <c r="D156" s="86" t="s">
        <v>119</v>
      </c>
      <c r="E156" s="86" t="s">
        <v>347</v>
      </c>
      <c r="F156" s="73" t="s">
        <v>701</v>
      </c>
      <c r="G156" s="86" t="s">
        <v>702</v>
      </c>
      <c r="H156" s="73" t="s">
        <v>703</v>
      </c>
      <c r="I156" s="73" t="s">
        <v>351</v>
      </c>
      <c r="J156" s="73"/>
      <c r="K156" s="85">
        <v>0</v>
      </c>
      <c r="L156" s="86" t="s">
        <v>163</v>
      </c>
      <c r="M156" s="87">
        <v>4.9000000000000002E-2</v>
      </c>
      <c r="N156" s="87">
        <v>0</v>
      </c>
      <c r="O156" s="83">
        <v>341337.13035699999</v>
      </c>
      <c r="P156" s="85">
        <v>18.72</v>
      </c>
      <c r="Q156" s="73"/>
      <c r="R156" s="83">
        <v>63.898313196000004</v>
      </c>
      <c r="S156" s="84">
        <v>4.7056403633758185E-4</v>
      </c>
      <c r="T156" s="84">
        <f t="shared" si="4"/>
        <v>2.4765008296592447E-4</v>
      </c>
      <c r="U156" s="84">
        <f>R156/'סכום נכסי הקרן'!$C$42</f>
        <v>3.9431744327659508E-5</v>
      </c>
    </row>
    <row r="157" spans="2:21">
      <c r="B157" s="76" t="s">
        <v>708</v>
      </c>
      <c r="C157" s="73" t="s">
        <v>709</v>
      </c>
      <c r="D157" s="86" t="s">
        <v>119</v>
      </c>
      <c r="E157" s="86" t="s">
        <v>347</v>
      </c>
      <c r="F157" s="73" t="s">
        <v>710</v>
      </c>
      <c r="G157" s="86" t="s">
        <v>412</v>
      </c>
      <c r="H157" s="73" t="s">
        <v>707</v>
      </c>
      <c r="I157" s="73"/>
      <c r="J157" s="73"/>
      <c r="K157" s="83">
        <v>1.9799999999980511</v>
      </c>
      <c r="L157" s="86" t="s">
        <v>163</v>
      </c>
      <c r="M157" s="87">
        <v>0.01</v>
      </c>
      <c r="N157" s="87">
        <v>3.3999999999967515E-2</v>
      </c>
      <c r="O157" s="83">
        <v>318686.65500000003</v>
      </c>
      <c r="P157" s="85">
        <v>96.61</v>
      </c>
      <c r="Q157" s="73"/>
      <c r="R157" s="83">
        <v>307.88318122000004</v>
      </c>
      <c r="S157" s="84">
        <v>6.1674444190709166E-4</v>
      </c>
      <c r="T157" s="84">
        <f t="shared" si="4"/>
        <v>1.1932599087407336E-3</v>
      </c>
      <c r="U157" s="84">
        <f>R157/'סכום נכסי הקרן'!$C$42</f>
        <v>1.8999517009806575E-4</v>
      </c>
    </row>
    <row r="158" spans="2:21">
      <c r="B158" s="76" t="s">
        <v>711</v>
      </c>
      <c r="C158" s="73" t="s">
        <v>712</v>
      </c>
      <c r="D158" s="86" t="s">
        <v>119</v>
      </c>
      <c r="E158" s="86" t="s">
        <v>347</v>
      </c>
      <c r="F158" s="73" t="s">
        <v>713</v>
      </c>
      <c r="G158" s="86" t="s">
        <v>412</v>
      </c>
      <c r="H158" s="73" t="s">
        <v>707</v>
      </c>
      <c r="I158" s="73"/>
      <c r="J158" s="73"/>
      <c r="K158" s="83">
        <v>2.4300000000067636</v>
      </c>
      <c r="L158" s="86" t="s">
        <v>163</v>
      </c>
      <c r="M158" s="87">
        <v>2.1000000000000001E-2</v>
      </c>
      <c r="N158" s="87">
        <v>1.8400000000127755E-2</v>
      </c>
      <c r="O158" s="83">
        <v>51938.963101000001</v>
      </c>
      <c r="P158" s="85">
        <v>102.48</v>
      </c>
      <c r="Q158" s="73"/>
      <c r="R158" s="83">
        <v>53.227046848000001</v>
      </c>
      <c r="S158" s="84">
        <v>2.1133921875437418E-4</v>
      </c>
      <c r="T158" s="84">
        <f t="shared" si="4"/>
        <v>2.0629155776781156E-4</v>
      </c>
      <c r="U158" s="84">
        <f>R158/'סכום נכסי הקרן'!$C$42</f>
        <v>3.2846489956452821E-5</v>
      </c>
    </row>
    <row r="159" spans="2:21">
      <c r="B159" s="76" t="s">
        <v>714</v>
      </c>
      <c r="C159" s="73" t="s">
        <v>715</v>
      </c>
      <c r="D159" s="86" t="s">
        <v>119</v>
      </c>
      <c r="E159" s="86" t="s">
        <v>347</v>
      </c>
      <c r="F159" s="73" t="s">
        <v>713</v>
      </c>
      <c r="G159" s="86" t="s">
        <v>412</v>
      </c>
      <c r="H159" s="73" t="s">
        <v>707</v>
      </c>
      <c r="I159" s="73"/>
      <c r="J159" s="73"/>
      <c r="K159" s="83">
        <v>5.9300000000025532</v>
      </c>
      <c r="L159" s="86" t="s">
        <v>163</v>
      </c>
      <c r="M159" s="87">
        <v>2.75E-2</v>
      </c>
      <c r="N159" s="87">
        <v>1.7700000000011255E-2</v>
      </c>
      <c r="O159" s="83">
        <v>878336.842512</v>
      </c>
      <c r="P159" s="85">
        <v>105.22</v>
      </c>
      <c r="Q159" s="73"/>
      <c r="R159" s="83">
        <v>924.18601594799986</v>
      </c>
      <c r="S159" s="84">
        <v>2.2119896305832576E-3</v>
      </c>
      <c r="T159" s="84">
        <f t="shared" si="4"/>
        <v>3.581858926751713E-3</v>
      </c>
      <c r="U159" s="84">
        <f>R159/'סכום נכסי הקרן'!$C$42</f>
        <v>5.703165681428512E-4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91" t="s">
        <v>46</v>
      </c>
      <c r="C161" s="71"/>
      <c r="D161" s="71"/>
      <c r="E161" s="71"/>
      <c r="F161" s="71"/>
      <c r="G161" s="71"/>
      <c r="H161" s="71"/>
      <c r="I161" s="71"/>
      <c r="J161" s="71"/>
      <c r="K161" s="80">
        <v>4.8727380241757494</v>
      </c>
      <c r="L161" s="71"/>
      <c r="M161" s="71"/>
      <c r="N161" s="93">
        <v>3.8575447678850357E-2</v>
      </c>
      <c r="O161" s="80"/>
      <c r="P161" s="82"/>
      <c r="Q161" s="80">
        <v>146.47671464800001</v>
      </c>
      <c r="R161" s="80">
        <f>SUM(R162:R243)</f>
        <v>37490.912585155005</v>
      </c>
      <c r="S161" s="71"/>
      <c r="T161" s="81">
        <f t="shared" ref="T161:T224" si="5">R161/$R$11</f>
        <v>0.14530317230288126</v>
      </c>
      <c r="U161" s="81">
        <f>R161/'סכום נכסי הקרן'!$C$42</f>
        <v>2.3135698044702172E-2</v>
      </c>
    </row>
    <row r="162" spans="2:21">
      <c r="B162" s="76" t="s">
        <v>716</v>
      </c>
      <c r="C162" s="73" t="s">
        <v>717</v>
      </c>
      <c r="D162" s="86" t="s">
        <v>119</v>
      </c>
      <c r="E162" s="86" t="s">
        <v>347</v>
      </c>
      <c r="F162" s="73" t="s">
        <v>408</v>
      </c>
      <c r="G162" s="86" t="s">
        <v>357</v>
      </c>
      <c r="H162" s="73" t="s">
        <v>365</v>
      </c>
      <c r="I162" s="73" t="s">
        <v>159</v>
      </c>
      <c r="J162" s="73"/>
      <c r="K162" s="83">
        <v>2.3801708256573439</v>
      </c>
      <c r="L162" s="86" t="s">
        <v>163</v>
      </c>
      <c r="M162" s="87">
        <v>1.8700000000000001E-2</v>
      </c>
      <c r="N162" s="87">
        <v>7.6000669904538612E-3</v>
      </c>
      <c r="O162" s="83">
        <v>5.6870000000000002E-3</v>
      </c>
      <c r="P162" s="85">
        <v>103.72</v>
      </c>
      <c r="Q162" s="73"/>
      <c r="R162" s="83">
        <v>5.9710000000000001E-6</v>
      </c>
      <c r="S162" s="84">
        <v>4.1123869136082098E-12</v>
      </c>
      <c r="T162" s="84">
        <f t="shared" si="5"/>
        <v>2.314174774620032E-11</v>
      </c>
      <c r="U162" s="84">
        <f>R162/'סכום נכסי הקרן'!$C$42</f>
        <v>3.6847130010811263E-12</v>
      </c>
    </row>
    <row r="163" spans="2:21">
      <c r="B163" s="76" t="s">
        <v>718</v>
      </c>
      <c r="C163" s="73" t="s">
        <v>719</v>
      </c>
      <c r="D163" s="86" t="s">
        <v>119</v>
      </c>
      <c r="E163" s="86" t="s">
        <v>347</v>
      </c>
      <c r="F163" s="73" t="s">
        <v>408</v>
      </c>
      <c r="G163" s="86" t="s">
        <v>357</v>
      </c>
      <c r="H163" s="73" t="s">
        <v>365</v>
      </c>
      <c r="I163" s="73" t="s">
        <v>159</v>
      </c>
      <c r="J163" s="73"/>
      <c r="K163" s="83">
        <v>5.0900000000001686</v>
      </c>
      <c r="L163" s="86" t="s">
        <v>163</v>
      </c>
      <c r="M163" s="87">
        <v>2.6800000000000001E-2</v>
      </c>
      <c r="N163" s="87">
        <v>1.1000000000001207E-2</v>
      </c>
      <c r="O163" s="83">
        <v>3017218.0406559999</v>
      </c>
      <c r="P163" s="85">
        <v>109.7</v>
      </c>
      <c r="Q163" s="73"/>
      <c r="R163" s="83">
        <v>3309.8882241159999</v>
      </c>
      <c r="S163" s="84">
        <v>1.2527926540504639E-3</v>
      </c>
      <c r="T163" s="84">
        <f t="shared" si="5"/>
        <v>1.2828102219161181E-2</v>
      </c>
      <c r="U163" s="84">
        <f>R163/'סכום נכסי הקרן'!$C$42</f>
        <v>2.0425369572141258E-3</v>
      </c>
    </row>
    <row r="164" spans="2:21">
      <c r="B164" s="76" t="s">
        <v>720</v>
      </c>
      <c r="C164" s="73" t="s">
        <v>721</v>
      </c>
      <c r="D164" s="86" t="s">
        <v>119</v>
      </c>
      <c r="E164" s="86" t="s">
        <v>347</v>
      </c>
      <c r="F164" s="73" t="s">
        <v>722</v>
      </c>
      <c r="G164" s="86" t="s">
        <v>412</v>
      </c>
      <c r="H164" s="73" t="s">
        <v>365</v>
      </c>
      <c r="I164" s="73" t="s">
        <v>159</v>
      </c>
      <c r="J164" s="73"/>
      <c r="K164" s="83">
        <v>3.8900000000270336</v>
      </c>
      <c r="L164" s="86" t="s">
        <v>163</v>
      </c>
      <c r="M164" s="87">
        <v>1.44E-2</v>
      </c>
      <c r="N164" s="87">
        <v>7.2000000000062526E-3</v>
      </c>
      <c r="O164" s="83">
        <v>62010.087390000001</v>
      </c>
      <c r="P164" s="85">
        <v>103.2</v>
      </c>
      <c r="Q164" s="73"/>
      <c r="R164" s="83">
        <v>63.994410242999997</v>
      </c>
      <c r="S164" s="84">
        <v>7.7512609237500007E-5</v>
      </c>
      <c r="T164" s="84">
        <f t="shared" si="5"/>
        <v>2.4802252537437007E-4</v>
      </c>
      <c r="U164" s="84">
        <f>R164/'סכום נכסי הקרן'!$C$42</f>
        <v>3.9491045958616861E-5</v>
      </c>
    </row>
    <row r="165" spans="2:21">
      <c r="B165" s="76" t="s">
        <v>723</v>
      </c>
      <c r="C165" s="73" t="s">
        <v>724</v>
      </c>
      <c r="D165" s="86" t="s">
        <v>119</v>
      </c>
      <c r="E165" s="86" t="s">
        <v>347</v>
      </c>
      <c r="F165" s="73" t="s">
        <v>405</v>
      </c>
      <c r="G165" s="86" t="s">
        <v>357</v>
      </c>
      <c r="H165" s="73" t="s">
        <v>400</v>
      </c>
      <c r="I165" s="73" t="s">
        <v>159</v>
      </c>
      <c r="J165" s="73"/>
      <c r="K165" s="83">
        <v>1.4</v>
      </c>
      <c r="L165" s="86" t="s">
        <v>163</v>
      </c>
      <c r="M165" s="87">
        <v>6.4000000000000001E-2</v>
      </c>
      <c r="N165" s="87">
        <v>7.7997317836388021E-3</v>
      </c>
      <c r="O165" s="83">
        <v>1.0331999999999999E-2</v>
      </c>
      <c r="P165" s="85">
        <v>108.41</v>
      </c>
      <c r="Q165" s="73"/>
      <c r="R165" s="83">
        <v>1.1185E-5</v>
      </c>
      <c r="S165" s="84">
        <v>6.350025813113061E-11</v>
      </c>
      <c r="T165" s="84">
        <f t="shared" si="5"/>
        <v>4.3349597812971121E-11</v>
      </c>
      <c r="U165" s="84">
        <f>R165/'סכום נכסי הקרן'!$C$42</f>
        <v>6.9022801736882261E-12</v>
      </c>
    </row>
    <row r="166" spans="2:21">
      <c r="B166" s="76" t="s">
        <v>725</v>
      </c>
      <c r="C166" s="73" t="s">
        <v>726</v>
      </c>
      <c r="D166" s="86" t="s">
        <v>119</v>
      </c>
      <c r="E166" s="86" t="s">
        <v>347</v>
      </c>
      <c r="F166" s="73" t="s">
        <v>418</v>
      </c>
      <c r="G166" s="86" t="s">
        <v>412</v>
      </c>
      <c r="H166" s="73" t="s">
        <v>400</v>
      </c>
      <c r="I166" s="73" t="s">
        <v>159</v>
      </c>
      <c r="J166" s="73"/>
      <c r="K166" s="83">
        <v>2.9500000000005895</v>
      </c>
      <c r="L166" s="86" t="s">
        <v>163</v>
      </c>
      <c r="M166" s="87">
        <v>1.6299999999999999E-2</v>
      </c>
      <c r="N166" s="87">
        <v>5.9000000000106077E-3</v>
      </c>
      <c r="O166" s="83">
        <v>411492.96191999991</v>
      </c>
      <c r="P166" s="85">
        <v>103.09</v>
      </c>
      <c r="Q166" s="73"/>
      <c r="R166" s="83">
        <v>424.20809444499997</v>
      </c>
      <c r="S166" s="84">
        <v>4.93847457836227E-4</v>
      </c>
      <c r="T166" s="84">
        <f t="shared" si="5"/>
        <v>1.6440992653730547E-3</v>
      </c>
      <c r="U166" s="84">
        <f>R166/'סכום נכסי הקרן'!$C$42</f>
        <v>2.6177944745693215E-4</v>
      </c>
    </row>
    <row r="167" spans="2:21">
      <c r="B167" s="76" t="s">
        <v>727</v>
      </c>
      <c r="C167" s="73" t="s">
        <v>728</v>
      </c>
      <c r="D167" s="86" t="s">
        <v>119</v>
      </c>
      <c r="E167" s="86" t="s">
        <v>347</v>
      </c>
      <c r="F167" s="73" t="s">
        <v>389</v>
      </c>
      <c r="G167" s="86" t="s">
        <v>357</v>
      </c>
      <c r="H167" s="73" t="s">
        <v>400</v>
      </c>
      <c r="I167" s="73" t="s">
        <v>159</v>
      </c>
      <c r="J167" s="73"/>
      <c r="K167" s="83">
        <v>0.7399905970850964</v>
      </c>
      <c r="L167" s="86" t="s">
        <v>163</v>
      </c>
      <c r="M167" s="87">
        <v>6.0999999999999999E-2</v>
      </c>
      <c r="N167" s="87">
        <v>1.0999529854254818E-3</v>
      </c>
      <c r="O167" s="83">
        <v>5.0236000000000003E-2</v>
      </c>
      <c r="P167" s="85">
        <v>106.01</v>
      </c>
      <c r="Q167" s="73"/>
      <c r="R167" s="83">
        <v>5.3174999999999998E-5</v>
      </c>
      <c r="S167" s="84">
        <v>1.4663081008823244E-10</v>
      </c>
      <c r="T167" s="84">
        <f t="shared" si="5"/>
        <v>2.0608984029546172E-10</v>
      </c>
      <c r="U167" s="84">
        <f>R167/'סכום נכסי הקרן'!$C$42</f>
        <v>3.2814371768964808E-11</v>
      </c>
    </row>
    <row r="168" spans="2:21">
      <c r="B168" s="76" t="s">
        <v>729</v>
      </c>
      <c r="C168" s="73" t="s">
        <v>730</v>
      </c>
      <c r="D168" s="86" t="s">
        <v>119</v>
      </c>
      <c r="E168" s="86" t="s">
        <v>347</v>
      </c>
      <c r="F168" s="73" t="s">
        <v>731</v>
      </c>
      <c r="G168" s="86" t="s">
        <v>732</v>
      </c>
      <c r="H168" s="73" t="s">
        <v>400</v>
      </c>
      <c r="I168" s="73" t="s">
        <v>159</v>
      </c>
      <c r="J168" s="73"/>
      <c r="K168" s="83">
        <v>4.7000000000005846</v>
      </c>
      <c r="L168" s="86" t="s">
        <v>163</v>
      </c>
      <c r="M168" s="87">
        <v>2.6099999999999998E-2</v>
      </c>
      <c r="N168" s="87">
        <v>9.2999999999760288E-3</v>
      </c>
      <c r="O168" s="83">
        <v>158196.274981</v>
      </c>
      <c r="P168" s="85">
        <v>108.12</v>
      </c>
      <c r="Q168" s="73"/>
      <c r="R168" s="83">
        <v>171.041812537</v>
      </c>
      <c r="S168" s="84">
        <v>2.7610525858686629E-4</v>
      </c>
      <c r="T168" s="84">
        <f t="shared" si="5"/>
        <v>6.629051213840457E-4</v>
      </c>
      <c r="U168" s="84">
        <f>R168/'סכום נכסי הקרן'!$C$42</f>
        <v>1.055501574918045E-4</v>
      </c>
    </row>
    <row r="169" spans="2:21">
      <c r="B169" s="76" t="s">
        <v>733</v>
      </c>
      <c r="C169" s="73" t="s">
        <v>734</v>
      </c>
      <c r="D169" s="86" t="s">
        <v>119</v>
      </c>
      <c r="E169" s="86" t="s">
        <v>347</v>
      </c>
      <c r="F169" s="73" t="s">
        <v>735</v>
      </c>
      <c r="G169" s="86" t="s">
        <v>532</v>
      </c>
      <c r="H169" s="73" t="s">
        <v>442</v>
      </c>
      <c r="I169" s="73" t="s">
        <v>351</v>
      </c>
      <c r="J169" s="73"/>
      <c r="K169" s="83">
        <v>10.819999999997256</v>
      </c>
      <c r="L169" s="86" t="s">
        <v>163</v>
      </c>
      <c r="M169" s="87">
        <v>2.4E-2</v>
      </c>
      <c r="N169" s="87">
        <v>3.0099999999983584E-2</v>
      </c>
      <c r="O169" s="83">
        <v>395599.20253399998</v>
      </c>
      <c r="P169" s="85">
        <v>93.9</v>
      </c>
      <c r="Q169" s="73"/>
      <c r="R169" s="83">
        <v>371.46765116099994</v>
      </c>
      <c r="S169" s="84">
        <v>5.1619870628286601E-4</v>
      </c>
      <c r="T169" s="84">
        <f t="shared" si="5"/>
        <v>1.4396936323968173E-3</v>
      </c>
      <c r="U169" s="84">
        <f>R169/'סכום נכסי הקרן'!$C$42</f>
        <v>2.2923324128521269E-4</v>
      </c>
    </row>
    <row r="170" spans="2:21">
      <c r="B170" s="76" t="s">
        <v>736</v>
      </c>
      <c r="C170" s="73" t="s">
        <v>737</v>
      </c>
      <c r="D170" s="86" t="s">
        <v>119</v>
      </c>
      <c r="E170" s="86" t="s">
        <v>347</v>
      </c>
      <c r="F170" s="73" t="s">
        <v>447</v>
      </c>
      <c r="G170" s="86" t="s">
        <v>412</v>
      </c>
      <c r="H170" s="73" t="s">
        <v>448</v>
      </c>
      <c r="I170" s="73" t="s">
        <v>159</v>
      </c>
      <c r="J170" s="73"/>
      <c r="K170" s="83">
        <v>3.2399999999999332</v>
      </c>
      <c r="L170" s="86" t="s">
        <v>163</v>
      </c>
      <c r="M170" s="87">
        <v>3.39E-2</v>
      </c>
      <c r="N170" s="87">
        <v>1.6099999999994802E-2</v>
      </c>
      <c r="O170" s="83">
        <v>554860.37261399999</v>
      </c>
      <c r="P170" s="85">
        <v>107.47</v>
      </c>
      <c r="Q170" s="73"/>
      <c r="R170" s="83">
        <v>596.30844237099996</v>
      </c>
      <c r="S170" s="84">
        <v>5.112917222178247E-4</v>
      </c>
      <c r="T170" s="84">
        <f t="shared" si="5"/>
        <v>2.3111069422675113E-3</v>
      </c>
      <c r="U170" s="84">
        <f>R170/'סכום נכסי הקרן'!$C$42</f>
        <v>3.6798282871526697E-4</v>
      </c>
    </row>
    <row r="171" spans="2:21">
      <c r="B171" s="76" t="s">
        <v>738</v>
      </c>
      <c r="C171" s="73" t="s">
        <v>739</v>
      </c>
      <c r="D171" s="86" t="s">
        <v>119</v>
      </c>
      <c r="E171" s="86" t="s">
        <v>347</v>
      </c>
      <c r="F171" s="73" t="s">
        <v>447</v>
      </c>
      <c r="G171" s="86" t="s">
        <v>412</v>
      </c>
      <c r="H171" s="73" t="s">
        <v>448</v>
      </c>
      <c r="I171" s="73" t="s">
        <v>159</v>
      </c>
      <c r="J171" s="73"/>
      <c r="K171" s="83">
        <v>8.8899999999941812</v>
      </c>
      <c r="L171" s="86" t="s">
        <v>163</v>
      </c>
      <c r="M171" s="87">
        <v>2.4399999999999998E-2</v>
      </c>
      <c r="N171" s="87">
        <v>2.7699999999988231E-2</v>
      </c>
      <c r="O171" s="83">
        <v>632521.15999199997</v>
      </c>
      <c r="P171" s="85">
        <v>98.11</v>
      </c>
      <c r="Q171" s="73"/>
      <c r="R171" s="83">
        <v>620.566479749</v>
      </c>
      <c r="S171" s="84">
        <v>1.3602605591225806E-3</v>
      </c>
      <c r="T171" s="84">
        <f t="shared" si="5"/>
        <v>2.4051235863505084E-3</v>
      </c>
      <c r="U171" s="84">
        <f>R171/'סכום נכסי הקרן'!$C$42</f>
        <v>3.8295249974313982E-4</v>
      </c>
    </row>
    <row r="172" spans="2:21">
      <c r="B172" s="76" t="s">
        <v>740</v>
      </c>
      <c r="C172" s="73" t="s">
        <v>741</v>
      </c>
      <c r="D172" s="86" t="s">
        <v>119</v>
      </c>
      <c r="E172" s="86" t="s">
        <v>347</v>
      </c>
      <c r="F172" s="73" t="s">
        <v>370</v>
      </c>
      <c r="G172" s="86" t="s">
        <v>357</v>
      </c>
      <c r="H172" s="73" t="s">
        <v>448</v>
      </c>
      <c r="I172" s="73" t="s">
        <v>159</v>
      </c>
      <c r="J172" s="73"/>
      <c r="K172" s="83">
        <v>0.5899999999998522</v>
      </c>
      <c r="L172" s="86" t="s">
        <v>163</v>
      </c>
      <c r="M172" s="87">
        <v>1.4800000000000001E-2</v>
      </c>
      <c r="N172" s="87">
        <v>9.299999999997045E-3</v>
      </c>
      <c r="O172" s="83">
        <v>1076517.334123</v>
      </c>
      <c r="P172" s="85">
        <v>100.54</v>
      </c>
      <c r="Q172" s="73"/>
      <c r="R172" s="83">
        <v>1082.3305451239999</v>
      </c>
      <c r="S172" s="84">
        <v>1.3287955764489136E-3</v>
      </c>
      <c r="T172" s="84">
        <f t="shared" si="5"/>
        <v>4.1947781700330073E-3</v>
      </c>
      <c r="U172" s="84">
        <f>R172/'סכום נכסי הקרן'!$C$42</f>
        <v>6.6790779284636162E-4</v>
      </c>
    </row>
    <row r="173" spans="2:21">
      <c r="B173" s="76" t="s">
        <v>742</v>
      </c>
      <c r="C173" s="73" t="s">
        <v>743</v>
      </c>
      <c r="D173" s="86" t="s">
        <v>119</v>
      </c>
      <c r="E173" s="86" t="s">
        <v>347</v>
      </c>
      <c r="F173" s="73" t="s">
        <v>466</v>
      </c>
      <c r="G173" s="86" t="s">
        <v>412</v>
      </c>
      <c r="H173" s="73" t="s">
        <v>442</v>
      </c>
      <c r="I173" s="73" t="s">
        <v>351</v>
      </c>
      <c r="J173" s="73"/>
      <c r="K173" s="83">
        <v>8.069999999998311</v>
      </c>
      <c r="L173" s="86" t="s">
        <v>163</v>
      </c>
      <c r="M173" s="87">
        <v>2.5499999999999998E-2</v>
      </c>
      <c r="N173" s="87">
        <v>2.4599999999996815E-2</v>
      </c>
      <c r="O173" s="83">
        <v>1930586.7253749999</v>
      </c>
      <c r="P173" s="85">
        <v>100.86</v>
      </c>
      <c r="Q173" s="73"/>
      <c r="R173" s="83">
        <v>1947.189835547</v>
      </c>
      <c r="S173" s="84">
        <v>1.9764468137279741E-3</v>
      </c>
      <c r="T173" s="84">
        <f t="shared" si="5"/>
        <v>7.5467050725496494E-3</v>
      </c>
      <c r="U173" s="84">
        <f>R173/'סכום נכסי הקרן'!$C$42</f>
        <v>1.2016137502282786E-3</v>
      </c>
    </row>
    <row r="174" spans="2:21">
      <c r="B174" s="76" t="s">
        <v>744</v>
      </c>
      <c r="C174" s="73" t="s">
        <v>745</v>
      </c>
      <c r="D174" s="86" t="s">
        <v>119</v>
      </c>
      <c r="E174" s="86" t="s">
        <v>347</v>
      </c>
      <c r="F174" s="73" t="s">
        <v>746</v>
      </c>
      <c r="G174" s="86" t="s">
        <v>565</v>
      </c>
      <c r="H174" s="73" t="s">
        <v>442</v>
      </c>
      <c r="I174" s="73" t="s">
        <v>351</v>
      </c>
      <c r="J174" s="73"/>
      <c r="K174" s="83">
        <v>3.0600000000012693</v>
      </c>
      <c r="L174" s="86" t="s">
        <v>163</v>
      </c>
      <c r="M174" s="87">
        <v>4.3499999999999997E-2</v>
      </c>
      <c r="N174" s="87">
        <v>0.15230000000003685</v>
      </c>
      <c r="O174" s="83">
        <v>584912.51534799999</v>
      </c>
      <c r="P174" s="85">
        <v>72.72</v>
      </c>
      <c r="Q174" s="73"/>
      <c r="R174" s="83">
        <v>425.34840064100007</v>
      </c>
      <c r="S174" s="84">
        <v>3.7417003308997743E-4</v>
      </c>
      <c r="T174" s="84">
        <f t="shared" si="5"/>
        <v>1.6485187392201932E-3</v>
      </c>
      <c r="U174" s="84">
        <f>R174/'סכום נכסי הקרן'!$C$42</f>
        <v>2.6248313211035953E-4</v>
      </c>
    </row>
    <row r="175" spans="2:21">
      <c r="B175" s="76" t="s">
        <v>747</v>
      </c>
      <c r="C175" s="73" t="s">
        <v>748</v>
      </c>
      <c r="D175" s="86" t="s">
        <v>119</v>
      </c>
      <c r="E175" s="86" t="s">
        <v>347</v>
      </c>
      <c r="F175" s="73" t="s">
        <v>411</v>
      </c>
      <c r="G175" s="86" t="s">
        <v>412</v>
      </c>
      <c r="H175" s="73" t="s">
        <v>442</v>
      </c>
      <c r="I175" s="73" t="s">
        <v>351</v>
      </c>
      <c r="J175" s="73"/>
      <c r="K175" s="83">
        <v>3.5499999999993745</v>
      </c>
      <c r="L175" s="86" t="s">
        <v>163</v>
      </c>
      <c r="M175" s="87">
        <v>2.5499999999999998E-2</v>
      </c>
      <c r="N175" s="87">
        <v>1.0800000000002504E-2</v>
      </c>
      <c r="O175" s="83">
        <v>455266.65</v>
      </c>
      <c r="P175" s="85">
        <v>105.32</v>
      </c>
      <c r="Q175" s="73"/>
      <c r="R175" s="83">
        <v>479.48685098599998</v>
      </c>
      <c r="S175" s="84">
        <v>1.3568178160576982E-3</v>
      </c>
      <c r="T175" s="84">
        <f t="shared" si="5"/>
        <v>1.8583426148279941E-3</v>
      </c>
      <c r="U175" s="84">
        <f>R175/'סכום נכסי הקרן'!$C$42</f>
        <v>2.9589205052345718E-4</v>
      </c>
    </row>
    <row r="176" spans="2:21">
      <c r="B176" s="76" t="s">
        <v>749</v>
      </c>
      <c r="C176" s="73" t="s">
        <v>750</v>
      </c>
      <c r="D176" s="86" t="s">
        <v>119</v>
      </c>
      <c r="E176" s="86" t="s">
        <v>347</v>
      </c>
      <c r="F176" s="73" t="s">
        <v>475</v>
      </c>
      <c r="G176" s="86" t="s">
        <v>476</v>
      </c>
      <c r="H176" s="73" t="s">
        <v>448</v>
      </c>
      <c r="I176" s="73" t="s">
        <v>159</v>
      </c>
      <c r="J176" s="73"/>
      <c r="K176" s="83">
        <v>2.1700000000018447</v>
      </c>
      <c r="L176" s="86" t="s">
        <v>163</v>
      </c>
      <c r="M176" s="87">
        <v>4.8000000000000001E-2</v>
      </c>
      <c r="N176" s="87">
        <v>8.1000000000155548E-3</v>
      </c>
      <c r="O176" s="83">
        <v>251298.83028299999</v>
      </c>
      <c r="P176" s="85">
        <v>110</v>
      </c>
      <c r="Q176" s="73"/>
      <c r="R176" s="83">
        <v>276.42872159700005</v>
      </c>
      <c r="S176" s="84">
        <v>1.2639068119342701E-4</v>
      </c>
      <c r="T176" s="84">
        <f t="shared" si="5"/>
        <v>1.0713521596051601E-3</v>
      </c>
      <c r="U176" s="84">
        <f>R176/'סכום נכסי הקרן'!$C$42</f>
        <v>1.7058457617496252E-4</v>
      </c>
    </row>
    <row r="177" spans="2:21">
      <c r="B177" s="76" t="s">
        <v>751</v>
      </c>
      <c r="C177" s="73" t="s">
        <v>752</v>
      </c>
      <c r="D177" s="86" t="s">
        <v>119</v>
      </c>
      <c r="E177" s="86" t="s">
        <v>347</v>
      </c>
      <c r="F177" s="73" t="s">
        <v>475</v>
      </c>
      <c r="G177" s="86" t="s">
        <v>476</v>
      </c>
      <c r="H177" s="73" t="s">
        <v>448</v>
      </c>
      <c r="I177" s="73" t="s">
        <v>159</v>
      </c>
      <c r="J177" s="73"/>
      <c r="K177" s="83">
        <v>0.6500087581012437</v>
      </c>
      <c r="L177" s="86" t="s">
        <v>163</v>
      </c>
      <c r="M177" s="87">
        <v>4.4999999999999998E-2</v>
      </c>
      <c r="N177" s="87">
        <v>1E-3</v>
      </c>
      <c r="O177" s="83">
        <v>5.4631999999999993E-2</v>
      </c>
      <c r="P177" s="85">
        <v>104.43</v>
      </c>
      <c r="Q177" s="73"/>
      <c r="R177" s="83">
        <v>5.7090000000000004E-5</v>
      </c>
      <c r="S177" s="84">
        <v>9.0976306726971151E-11</v>
      </c>
      <c r="T177" s="84">
        <f t="shared" si="5"/>
        <v>2.2126316845261704E-10</v>
      </c>
      <c r="U177" s="84">
        <f>R177/'סכום נכסי הקרן'!$C$42</f>
        <v>3.5230324105128372E-11</v>
      </c>
    </row>
    <row r="178" spans="2:21">
      <c r="B178" s="76" t="s">
        <v>753</v>
      </c>
      <c r="C178" s="73" t="s">
        <v>754</v>
      </c>
      <c r="D178" s="86" t="s">
        <v>119</v>
      </c>
      <c r="E178" s="86" t="s">
        <v>347</v>
      </c>
      <c r="F178" s="73" t="s">
        <v>755</v>
      </c>
      <c r="G178" s="86" t="s">
        <v>156</v>
      </c>
      <c r="H178" s="73" t="s">
        <v>448</v>
      </c>
      <c r="I178" s="73" t="s">
        <v>159</v>
      </c>
      <c r="J178" s="73"/>
      <c r="K178" s="83">
        <v>2.1400329489291599</v>
      </c>
      <c r="L178" s="86" t="s">
        <v>163</v>
      </c>
      <c r="M178" s="87">
        <v>1.49E-2</v>
      </c>
      <c r="N178" s="87">
        <v>7.2011715174812377E-3</v>
      </c>
      <c r="O178" s="83">
        <v>5.372E-3</v>
      </c>
      <c r="P178" s="85">
        <v>101.78</v>
      </c>
      <c r="Q178" s="73"/>
      <c r="R178" s="83">
        <v>5.463E-6</v>
      </c>
      <c r="S178" s="84">
        <v>5.6054535587061379E-12</v>
      </c>
      <c r="T178" s="84">
        <f t="shared" si="5"/>
        <v>2.1172896991708647E-11</v>
      </c>
      <c r="U178" s="84">
        <f>R178/'סכום נכסי הקרן'!$C$42</f>
        <v>3.3712254437960462E-12</v>
      </c>
    </row>
    <row r="179" spans="2:21">
      <c r="B179" s="76" t="s">
        <v>756</v>
      </c>
      <c r="C179" s="73" t="s">
        <v>757</v>
      </c>
      <c r="D179" s="86" t="s">
        <v>119</v>
      </c>
      <c r="E179" s="86" t="s">
        <v>347</v>
      </c>
      <c r="F179" s="73" t="s">
        <v>370</v>
      </c>
      <c r="G179" s="86" t="s">
        <v>357</v>
      </c>
      <c r="H179" s="73" t="s">
        <v>442</v>
      </c>
      <c r="I179" s="73" t="s">
        <v>351</v>
      </c>
      <c r="J179" s="73"/>
      <c r="K179" s="83">
        <v>0.55999999999931527</v>
      </c>
      <c r="L179" s="86" t="s">
        <v>163</v>
      </c>
      <c r="M179" s="87">
        <v>3.2500000000000001E-2</v>
      </c>
      <c r="N179" s="87">
        <v>2.9100000000138682E-2</v>
      </c>
      <c r="O179" s="83">
        <f>116586.2388/50000</f>
        <v>2.3317247760000002</v>
      </c>
      <c r="P179" s="85">
        <v>5010000</v>
      </c>
      <c r="Q179" s="73"/>
      <c r="R179" s="83">
        <v>116.81940871799999</v>
      </c>
      <c r="S179" s="84">
        <f>629.685329732649%/50000</f>
        <v>1.259370659465298E-4</v>
      </c>
      <c r="T179" s="84">
        <f t="shared" si="5"/>
        <v>4.5275586809784458E-4</v>
      </c>
      <c r="U179" s="84">
        <f>R179/'סכום נכסי הקרן'!$C$42</f>
        <v>7.2089431264750372E-5</v>
      </c>
    </row>
    <row r="180" spans="2:21">
      <c r="B180" s="76" t="s">
        <v>758</v>
      </c>
      <c r="C180" s="73" t="s">
        <v>759</v>
      </c>
      <c r="D180" s="86" t="s">
        <v>119</v>
      </c>
      <c r="E180" s="86" t="s">
        <v>347</v>
      </c>
      <c r="F180" s="73" t="s">
        <v>760</v>
      </c>
      <c r="G180" s="86" t="s">
        <v>565</v>
      </c>
      <c r="H180" s="73" t="s">
        <v>442</v>
      </c>
      <c r="I180" s="73" t="s">
        <v>351</v>
      </c>
      <c r="J180" s="73"/>
      <c r="K180" s="83">
        <v>2.8699999999961516</v>
      </c>
      <c r="L180" s="86" t="s">
        <v>163</v>
      </c>
      <c r="M180" s="87">
        <v>3.3799999999999997E-2</v>
      </c>
      <c r="N180" s="87">
        <v>3.0499999999968795E-2</v>
      </c>
      <c r="O180" s="83">
        <v>380785.06248099997</v>
      </c>
      <c r="P180" s="85">
        <v>100.99</v>
      </c>
      <c r="Q180" s="73"/>
      <c r="R180" s="83">
        <v>384.55483460399995</v>
      </c>
      <c r="S180" s="84">
        <v>4.652065626031576E-4</v>
      </c>
      <c r="T180" s="84">
        <f t="shared" si="5"/>
        <v>1.4904155044360328E-3</v>
      </c>
      <c r="U180" s="84">
        <f>R180/'סכום נכסי הקרן'!$C$42</f>
        <v>2.3730936169719658E-4</v>
      </c>
    </row>
    <row r="181" spans="2:21">
      <c r="B181" s="76" t="s">
        <v>761</v>
      </c>
      <c r="C181" s="73" t="s">
        <v>762</v>
      </c>
      <c r="D181" s="86" t="s">
        <v>119</v>
      </c>
      <c r="E181" s="86" t="s">
        <v>347</v>
      </c>
      <c r="F181" s="73" t="s">
        <v>528</v>
      </c>
      <c r="G181" s="86" t="s">
        <v>150</v>
      </c>
      <c r="H181" s="73" t="s">
        <v>442</v>
      </c>
      <c r="I181" s="73" t="s">
        <v>351</v>
      </c>
      <c r="J181" s="73"/>
      <c r="K181" s="83">
        <v>4.3499999999959709</v>
      </c>
      <c r="L181" s="86" t="s">
        <v>163</v>
      </c>
      <c r="M181" s="87">
        <v>5.0900000000000001E-2</v>
      </c>
      <c r="N181" s="87">
        <v>1.2199999999985838E-2</v>
      </c>
      <c r="O181" s="83">
        <v>337487.91666300001</v>
      </c>
      <c r="P181" s="85">
        <v>121.35</v>
      </c>
      <c r="Q181" s="73"/>
      <c r="R181" s="83">
        <v>409.54157933900001</v>
      </c>
      <c r="S181" s="84">
        <v>3.2688659284683881E-4</v>
      </c>
      <c r="T181" s="84">
        <f t="shared" si="5"/>
        <v>1.587256392671851E-3</v>
      </c>
      <c r="U181" s="84">
        <f>R181/'סכום נכסי הקרן'!$C$42</f>
        <v>2.527287191213718E-4</v>
      </c>
    </row>
    <row r="182" spans="2:21">
      <c r="B182" s="76" t="s">
        <v>763</v>
      </c>
      <c r="C182" s="73" t="s">
        <v>764</v>
      </c>
      <c r="D182" s="86" t="s">
        <v>119</v>
      </c>
      <c r="E182" s="86" t="s">
        <v>347</v>
      </c>
      <c r="F182" s="73" t="s">
        <v>528</v>
      </c>
      <c r="G182" s="86" t="s">
        <v>150</v>
      </c>
      <c r="H182" s="73" t="s">
        <v>442</v>
      </c>
      <c r="I182" s="73" t="s">
        <v>351</v>
      </c>
      <c r="J182" s="73"/>
      <c r="K182" s="83">
        <v>6.4900000000003697</v>
      </c>
      <c r="L182" s="86" t="s">
        <v>163</v>
      </c>
      <c r="M182" s="87">
        <v>3.5200000000000002E-2</v>
      </c>
      <c r="N182" s="87">
        <v>1.7999999999996109E-2</v>
      </c>
      <c r="O182" s="83">
        <v>455266.65</v>
      </c>
      <c r="P182" s="85">
        <v>112.98</v>
      </c>
      <c r="Q182" s="73"/>
      <c r="R182" s="83">
        <v>514.36026626900002</v>
      </c>
      <c r="S182" s="84">
        <v>5.325129833672539E-4</v>
      </c>
      <c r="T182" s="84">
        <f t="shared" si="5"/>
        <v>1.9935011778036554E-3</v>
      </c>
      <c r="U182" s="84">
        <f>R182/'סכום נכסי הקרן'!$C$42</f>
        <v>3.1741248708104747E-4</v>
      </c>
    </row>
    <row r="183" spans="2:21">
      <c r="B183" s="76" t="s">
        <v>765</v>
      </c>
      <c r="C183" s="73" t="s">
        <v>766</v>
      </c>
      <c r="D183" s="86" t="s">
        <v>119</v>
      </c>
      <c r="E183" s="86" t="s">
        <v>347</v>
      </c>
      <c r="F183" s="73" t="s">
        <v>767</v>
      </c>
      <c r="G183" s="86" t="s">
        <v>768</v>
      </c>
      <c r="H183" s="73" t="s">
        <v>442</v>
      </c>
      <c r="I183" s="73" t="s">
        <v>351</v>
      </c>
      <c r="J183" s="73"/>
      <c r="K183" s="83">
        <v>2.3900047388182117</v>
      </c>
      <c r="L183" s="86" t="s">
        <v>163</v>
      </c>
      <c r="M183" s="87">
        <v>1.0500000000000001E-2</v>
      </c>
      <c r="N183" s="87">
        <v>9.1000411391910681E-3</v>
      </c>
      <c r="O183" s="83">
        <v>0.19121199999999999</v>
      </c>
      <c r="P183" s="85">
        <v>100.42</v>
      </c>
      <c r="Q183" s="73"/>
      <c r="R183" s="83">
        <v>1.9203099999999998E-4</v>
      </c>
      <c r="S183" s="84">
        <v>4.1268005058898179E-10</v>
      </c>
      <c r="T183" s="84">
        <f t="shared" si="5"/>
        <v>7.4425271503108233E-10</v>
      </c>
      <c r="U183" s="84">
        <f>R183/'סכום נכסי הקרן'!$C$42</f>
        <v>1.1850261636419523E-10</v>
      </c>
    </row>
    <row r="184" spans="2:21">
      <c r="B184" s="76" t="s">
        <v>769</v>
      </c>
      <c r="C184" s="73" t="s">
        <v>770</v>
      </c>
      <c r="D184" s="86" t="s">
        <v>119</v>
      </c>
      <c r="E184" s="86" t="s">
        <v>347</v>
      </c>
      <c r="F184" s="73" t="s">
        <v>536</v>
      </c>
      <c r="G184" s="86" t="s">
        <v>190</v>
      </c>
      <c r="H184" s="73" t="s">
        <v>537</v>
      </c>
      <c r="I184" s="73" t="s">
        <v>159</v>
      </c>
      <c r="J184" s="73"/>
      <c r="K184" s="83">
        <v>7.0600000000173422</v>
      </c>
      <c r="L184" s="86" t="s">
        <v>163</v>
      </c>
      <c r="M184" s="87">
        <v>3.2000000000000001E-2</v>
      </c>
      <c r="N184" s="87">
        <v>2.3400000000032745E-2</v>
      </c>
      <c r="O184" s="83">
        <v>154790.66099999999</v>
      </c>
      <c r="P184" s="85">
        <v>106.54</v>
      </c>
      <c r="Q184" s="73"/>
      <c r="R184" s="83">
        <v>164.91396676899998</v>
      </c>
      <c r="S184" s="84">
        <v>1.854300019406636E-4</v>
      </c>
      <c r="T184" s="84">
        <f t="shared" si="5"/>
        <v>6.3915548799086579E-4</v>
      </c>
      <c r="U184" s="84">
        <f>R184/'סכום נכסי הקרן'!$C$42</f>
        <v>1.0176865473347766E-4</v>
      </c>
    </row>
    <row r="185" spans="2:21">
      <c r="B185" s="76" t="s">
        <v>771</v>
      </c>
      <c r="C185" s="73" t="s">
        <v>772</v>
      </c>
      <c r="D185" s="86" t="s">
        <v>119</v>
      </c>
      <c r="E185" s="86" t="s">
        <v>347</v>
      </c>
      <c r="F185" s="73" t="s">
        <v>536</v>
      </c>
      <c r="G185" s="86" t="s">
        <v>190</v>
      </c>
      <c r="H185" s="73" t="s">
        <v>537</v>
      </c>
      <c r="I185" s="73" t="s">
        <v>159</v>
      </c>
      <c r="J185" s="73"/>
      <c r="K185" s="83">
        <v>3.949999999999009</v>
      </c>
      <c r="L185" s="86" t="s">
        <v>163</v>
      </c>
      <c r="M185" s="87">
        <v>3.6499999999999998E-2</v>
      </c>
      <c r="N185" s="87">
        <v>1.6299999999999339E-2</v>
      </c>
      <c r="O185" s="83">
        <v>1115493.5809820001</v>
      </c>
      <c r="P185" s="85">
        <v>108.5</v>
      </c>
      <c r="Q185" s="73"/>
      <c r="R185" s="83">
        <v>1210.3104982159998</v>
      </c>
      <c r="S185" s="84">
        <v>5.2005138583978883E-4</v>
      </c>
      <c r="T185" s="84">
        <f t="shared" si="5"/>
        <v>4.6907888535074023E-3</v>
      </c>
      <c r="U185" s="84">
        <f>R185/'סכום נכסי הקרן'!$C$42</f>
        <v>7.4688441268153907E-4</v>
      </c>
    </row>
    <row r="186" spans="2:21">
      <c r="B186" s="76" t="s">
        <v>773</v>
      </c>
      <c r="C186" s="73" t="s">
        <v>774</v>
      </c>
      <c r="D186" s="86" t="s">
        <v>119</v>
      </c>
      <c r="E186" s="86" t="s">
        <v>347</v>
      </c>
      <c r="F186" s="73" t="s">
        <v>457</v>
      </c>
      <c r="G186" s="86" t="s">
        <v>412</v>
      </c>
      <c r="H186" s="73" t="s">
        <v>537</v>
      </c>
      <c r="I186" s="73" t="s">
        <v>159</v>
      </c>
      <c r="J186" s="73"/>
      <c r="K186" s="83">
        <v>2.689999999998796</v>
      </c>
      <c r="L186" s="86" t="s">
        <v>163</v>
      </c>
      <c r="M186" s="87">
        <v>3.5000000000000003E-2</v>
      </c>
      <c r="N186" s="87">
        <v>1.2300000000010327E-2</v>
      </c>
      <c r="O186" s="83">
        <v>201766.39485799999</v>
      </c>
      <c r="P186" s="85">
        <v>106.19</v>
      </c>
      <c r="Q186" s="83">
        <v>18.195006011</v>
      </c>
      <c r="R186" s="83">
        <v>232.45074071199997</v>
      </c>
      <c r="S186" s="84">
        <v>1.6253008177407693E-3</v>
      </c>
      <c r="T186" s="84">
        <f t="shared" si="5"/>
        <v>9.0090711856883601E-4</v>
      </c>
      <c r="U186" s="84">
        <f>R186/'סכום נכסי הקרן'!$C$42</f>
        <v>1.4344569861203218E-4</v>
      </c>
    </row>
    <row r="187" spans="2:21">
      <c r="B187" s="76" t="s">
        <v>775</v>
      </c>
      <c r="C187" s="73" t="s">
        <v>776</v>
      </c>
      <c r="D187" s="86" t="s">
        <v>119</v>
      </c>
      <c r="E187" s="86" t="s">
        <v>347</v>
      </c>
      <c r="F187" s="73" t="s">
        <v>405</v>
      </c>
      <c r="G187" s="86" t="s">
        <v>357</v>
      </c>
      <c r="H187" s="73" t="s">
        <v>537</v>
      </c>
      <c r="I187" s="73" t="s">
        <v>159</v>
      </c>
      <c r="J187" s="73"/>
      <c r="K187" s="83">
        <v>1.4900000000001201</v>
      </c>
      <c r="L187" s="86" t="s">
        <v>163</v>
      </c>
      <c r="M187" s="87">
        <v>3.6000000000000004E-2</v>
      </c>
      <c r="N187" s="87">
        <v>3.0400000000003775E-2</v>
      </c>
      <c r="O187" s="83">
        <f>1136004.9366/50000</f>
        <v>22.720098731999997</v>
      </c>
      <c r="P187" s="85">
        <v>5124999</v>
      </c>
      <c r="Q187" s="73"/>
      <c r="R187" s="83">
        <v>1164.404832814</v>
      </c>
      <c r="S187" s="84">
        <f>7244.46742299598%/50000</f>
        <v>1.448893484599196E-3</v>
      </c>
      <c r="T187" s="84">
        <f t="shared" si="5"/>
        <v>4.5128727039755725E-3</v>
      </c>
      <c r="U187" s="84">
        <f>R187/'סכום נכסי הקרן'!$C$42</f>
        <v>7.1855595812953291E-4</v>
      </c>
    </row>
    <row r="188" spans="2:21">
      <c r="B188" s="76" t="s">
        <v>777</v>
      </c>
      <c r="C188" s="73" t="s">
        <v>778</v>
      </c>
      <c r="D188" s="86" t="s">
        <v>119</v>
      </c>
      <c r="E188" s="86" t="s">
        <v>347</v>
      </c>
      <c r="F188" s="73" t="s">
        <v>471</v>
      </c>
      <c r="G188" s="86" t="s">
        <v>472</v>
      </c>
      <c r="H188" s="73" t="s">
        <v>533</v>
      </c>
      <c r="I188" s="73" t="s">
        <v>351</v>
      </c>
      <c r="J188" s="73"/>
      <c r="K188" s="83">
        <v>9.8400000000014121</v>
      </c>
      <c r="L188" s="86" t="s">
        <v>163</v>
      </c>
      <c r="M188" s="87">
        <v>3.0499999999999999E-2</v>
      </c>
      <c r="N188" s="87">
        <v>2.5800000000001346E-2</v>
      </c>
      <c r="O188" s="83">
        <v>567286.52982299996</v>
      </c>
      <c r="P188" s="85">
        <v>104.85</v>
      </c>
      <c r="Q188" s="73"/>
      <c r="R188" s="83">
        <v>594.79992652400006</v>
      </c>
      <c r="S188" s="84">
        <v>1.7950543222441083E-3</v>
      </c>
      <c r="T188" s="84">
        <f t="shared" si="5"/>
        <v>2.3052604017881249E-3</v>
      </c>
      <c r="U188" s="84">
        <f>R188/'סכום נכסי הקרן'!$C$42</f>
        <v>3.6705192133731061E-4</v>
      </c>
    </row>
    <row r="189" spans="2:21">
      <c r="B189" s="76" t="s">
        <v>779</v>
      </c>
      <c r="C189" s="73" t="s">
        <v>780</v>
      </c>
      <c r="D189" s="86" t="s">
        <v>119</v>
      </c>
      <c r="E189" s="86" t="s">
        <v>347</v>
      </c>
      <c r="F189" s="73" t="s">
        <v>471</v>
      </c>
      <c r="G189" s="86" t="s">
        <v>472</v>
      </c>
      <c r="H189" s="73" t="s">
        <v>533</v>
      </c>
      <c r="I189" s="73" t="s">
        <v>351</v>
      </c>
      <c r="J189" s="73"/>
      <c r="K189" s="83">
        <v>9.1100000000020298</v>
      </c>
      <c r="L189" s="86" t="s">
        <v>163</v>
      </c>
      <c r="M189" s="87">
        <v>3.0499999999999999E-2</v>
      </c>
      <c r="N189" s="87">
        <v>2.5300000000005981E-2</v>
      </c>
      <c r="O189" s="83">
        <v>972109.85353099997</v>
      </c>
      <c r="P189" s="85">
        <v>104.9</v>
      </c>
      <c r="Q189" s="73"/>
      <c r="R189" s="83">
        <v>1019.7432363630001</v>
      </c>
      <c r="S189" s="84">
        <v>1.3337191171982989E-3</v>
      </c>
      <c r="T189" s="84">
        <f t="shared" si="5"/>
        <v>3.9522091344509252E-3</v>
      </c>
      <c r="U189" s="84">
        <f>R189/'סכום נכסי הקרן'!$C$42</f>
        <v>6.2928507130987949E-4</v>
      </c>
    </row>
    <row r="190" spans="2:21">
      <c r="B190" s="76" t="s">
        <v>781</v>
      </c>
      <c r="C190" s="73" t="s">
        <v>782</v>
      </c>
      <c r="D190" s="86" t="s">
        <v>119</v>
      </c>
      <c r="E190" s="86" t="s">
        <v>347</v>
      </c>
      <c r="F190" s="73" t="s">
        <v>471</v>
      </c>
      <c r="G190" s="86" t="s">
        <v>472</v>
      </c>
      <c r="H190" s="73" t="s">
        <v>533</v>
      </c>
      <c r="I190" s="73" t="s">
        <v>351</v>
      </c>
      <c r="J190" s="73"/>
      <c r="K190" s="83">
        <v>5.5699999999956642</v>
      </c>
      <c r="L190" s="86" t="s">
        <v>163</v>
      </c>
      <c r="M190" s="87">
        <v>2.9100000000000001E-2</v>
      </c>
      <c r="N190" s="87">
        <v>1.7999999999980296E-2</v>
      </c>
      <c r="O190" s="83">
        <v>477365.97609100002</v>
      </c>
      <c r="P190" s="85">
        <v>106.31</v>
      </c>
      <c r="Q190" s="73"/>
      <c r="R190" s="83">
        <v>507.48776916000003</v>
      </c>
      <c r="S190" s="84">
        <v>7.9560996015166669E-4</v>
      </c>
      <c r="T190" s="84">
        <f t="shared" si="5"/>
        <v>1.9668655063109458E-3</v>
      </c>
      <c r="U190" s="84">
        <f>R190/'סכום נכסי הקרן'!$C$42</f>
        <v>3.1317145887012387E-4</v>
      </c>
    </row>
    <row r="191" spans="2:21">
      <c r="B191" s="76" t="s">
        <v>783</v>
      </c>
      <c r="C191" s="73" t="s">
        <v>784</v>
      </c>
      <c r="D191" s="86" t="s">
        <v>119</v>
      </c>
      <c r="E191" s="86" t="s">
        <v>347</v>
      </c>
      <c r="F191" s="73" t="s">
        <v>471</v>
      </c>
      <c r="G191" s="86" t="s">
        <v>472</v>
      </c>
      <c r="H191" s="73" t="s">
        <v>533</v>
      </c>
      <c r="I191" s="73" t="s">
        <v>351</v>
      </c>
      <c r="J191" s="73"/>
      <c r="K191" s="83">
        <v>7.3999999999974833</v>
      </c>
      <c r="L191" s="86" t="s">
        <v>163</v>
      </c>
      <c r="M191" s="87">
        <v>3.95E-2</v>
      </c>
      <c r="N191" s="87">
        <v>2.0899999999996227E-2</v>
      </c>
      <c r="O191" s="83">
        <v>347468.94950999995</v>
      </c>
      <c r="P191" s="85">
        <v>114.5</v>
      </c>
      <c r="Q191" s="73"/>
      <c r="R191" s="83">
        <v>397.85194723500007</v>
      </c>
      <c r="S191" s="84">
        <v>1.44772713053053E-3</v>
      </c>
      <c r="T191" s="84">
        <f t="shared" si="5"/>
        <v>1.5419509970267913E-3</v>
      </c>
      <c r="U191" s="84">
        <f>R191/'סכום נכסי הקרן'!$C$42</f>
        <v>2.4551502972404069E-4</v>
      </c>
    </row>
    <row r="192" spans="2:21">
      <c r="B192" s="76" t="s">
        <v>785</v>
      </c>
      <c r="C192" s="73" t="s">
        <v>786</v>
      </c>
      <c r="D192" s="86" t="s">
        <v>119</v>
      </c>
      <c r="E192" s="86" t="s">
        <v>347</v>
      </c>
      <c r="F192" s="73" t="s">
        <v>471</v>
      </c>
      <c r="G192" s="86" t="s">
        <v>472</v>
      </c>
      <c r="H192" s="73" t="s">
        <v>533</v>
      </c>
      <c r="I192" s="73" t="s">
        <v>351</v>
      </c>
      <c r="J192" s="73"/>
      <c r="K192" s="83">
        <v>8.1399999999807555</v>
      </c>
      <c r="L192" s="86" t="s">
        <v>163</v>
      </c>
      <c r="M192" s="87">
        <v>3.95E-2</v>
      </c>
      <c r="N192" s="87">
        <v>2.1399999999908839E-2</v>
      </c>
      <c r="O192" s="83">
        <v>85434.246898999991</v>
      </c>
      <c r="P192" s="85">
        <v>115.56</v>
      </c>
      <c r="Q192" s="73"/>
      <c r="R192" s="83">
        <v>98.727815734999993</v>
      </c>
      <c r="S192" s="84">
        <v>3.559612370732611E-4</v>
      </c>
      <c r="T192" s="84">
        <f t="shared" si="5"/>
        <v>3.8263845373852226E-4</v>
      </c>
      <c r="U192" s="84">
        <f>R192/'סכום נכסי הקרן'!$C$42</f>
        <v>6.0925082265465799E-5</v>
      </c>
    </row>
    <row r="193" spans="2:21">
      <c r="B193" s="76" t="s">
        <v>787</v>
      </c>
      <c r="C193" s="73" t="s">
        <v>788</v>
      </c>
      <c r="D193" s="86" t="s">
        <v>119</v>
      </c>
      <c r="E193" s="86" t="s">
        <v>347</v>
      </c>
      <c r="F193" s="73" t="s">
        <v>483</v>
      </c>
      <c r="G193" s="86" t="s">
        <v>412</v>
      </c>
      <c r="H193" s="73" t="s">
        <v>537</v>
      </c>
      <c r="I193" s="73" t="s">
        <v>159</v>
      </c>
      <c r="J193" s="73"/>
      <c r="K193" s="83">
        <v>3.3699580670926514</v>
      </c>
      <c r="L193" s="86" t="s">
        <v>163</v>
      </c>
      <c r="M193" s="87">
        <v>5.0499999999999996E-2</v>
      </c>
      <c r="N193" s="87">
        <v>2.1099740415335463E-2</v>
      </c>
      <c r="O193" s="83">
        <v>1.8029E-2</v>
      </c>
      <c r="P193" s="85">
        <v>111.92</v>
      </c>
      <c r="Q193" s="73"/>
      <c r="R193" s="83">
        <v>2.0032000000000001E-5</v>
      </c>
      <c r="S193" s="84">
        <v>2.7790425546220667E-11</v>
      </c>
      <c r="T193" s="84">
        <f t="shared" si="5"/>
        <v>7.7637831326726646E-11</v>
      </c>
      <c r="U193" s="84">
        <f>R193/'סכום נכסי הקרן'!$C$42</f>
        <v>1.2361777062076223E-11</v>
      </c>
    </row>
    <row r="194" spans="2:21">
      <c r="B194" s="76" t="s">
        <v>789</v>
      </c>
      <c r="C194" s="73" t="s">
        <v>790</v>
      </c>
      <c r="D194" s="86" t="s">
        <v>119</v>
      </c>
      <c r="E194" s="86" t="s">
        <v>347</v>
      </c>
      <c r="F194" s="73" t="s">
        <v>488</v>
      </c>
      <c r="G194" s="86" t="s">
        <v>472</v>
      </c>
      <c r="H194" s="73" t="s">
        <v>537</v>
      </c>
      <c r="I194" s="73" t="s">
        <v>159</v>
      </c>
      <c r="J194" s="73"/>
      <c r="K194" s="83">
        <v>3.770000000001037</v>
      </c>
      <c r="L194" s="86" t="s">
        <v>163</v>
      </c>
      <c r="M194" s="87">
        <v>3.9199999999999999E-2</v>
      </c>
      <c r="N194" s="87">
        <v>1.8400000000007216E-2</v>
      </c>
      <c r="O194" s="83">
        <v>605785.97643499996</v>
      </c>
      <c r="P194" s="85">
        <v>109.8</v>
      </c>
      <c r="Q194" s="73"/>
      <c r="R194" s="83">
        <v>665.15302230299994</v>
      </c>
      <c r="S194" s="84">
        <v>6.3112304208244163E-4</v>
      </c>
      <c r="T194" s="84">
        <f t="shared" si="5"/>
        <v>2.5779272240426692E-3</v>
      </c>
      <c r="U194" s="84">
        <f>R194/'סכום נכסי הקרן'!$C$42</f>
        <v>4.1046692161920419E-4</v>
      </c>
    </row>
    <row r="195" spans="2:21">
      <c r="B195" s="76" t="s">
        <v>791</v>
      </c>
      <c r="C195" s="73" t="s">
        <v>792</v>
      </c>
      <c r="D195" s="86" t="s">
        <v>119</v>
      </c>
      <c r="E195" s="86" t="s">
        <v>347</v>
      </c>
      <c r="F195" s="73" t="s">
        <v>488</v>
      </c>
      <c r="G195" s="86" t="s">
        <v>472</v>
      </c>
      <c r="H195" s="73" t="s">
        <v>537</v>
      </c>
      <c r="I195" s="73" t="s">
        <v>159</v>
      </c>
      <c r="J195" s="73"/>
      <c r="K195" s="83">
        <v>8.5799999999995293</v>
      </c>
      <c r="L195" s="86" t="s">
        <v>163</v>
      </c>
      <c r="M195" s="87">
        <v>2.64E-2</v>
      </c>
      <c r="N195" s="87">
        <v>3.1199999999999773E-2</v>
      </c>
      <c r="O195" s="83">
        <v>1891108.4267839999</v>
      </c>
      <c r="P195" s="85">
        <v>96.82</v>
      </c>
      <c r="Q195" s="73"/>
      <c r="R195" s="83">
        <v>1830.9711789170001</v>
      </c>
      <c r="S195" s="84">
        <v>1.1558125495950225E-3</v>
      </c>
      <c r="T195" s="84">
        <f t="shared" si="5"/>
        <v>7.0962775335890512E-3</v>
      </c>
      <c r="U195" s="84">
        <f>R195/'סכום נכסי הקרן'!$C$42</f>
        <v>1.1298950439725855E-3</v>
      </c>
    </row>
    <row r="196" spans="2:21">
      <c r="B196" s="76" t="s">
        <v>793</v>
      </c>
      <c r="C196" s="73" t="s">
        <v>794</v>
      </c>
      <c r="D196" s="86" t="s">
        <v>119</v>
      </c>
      <c r="E196" s="86" t="s">
        <v>347</v>
      </c>
      <c r="F196" s="73" t="s">
        <v>501</v>
      </c>
      <c r="G196" s="86" t="s">
        <v>412</v>
      </c>
      <c r="H196" s="73" t="s">
        <v>533</v>
      </c>
      <c r="I196" s="73" t="s">
        <v>351</v>
      </c>
      <c r="J196" s="73"/>
      <c r="K196" s="83">
        <v>2.1299999673431036</v>
      </c>
      <c r="L196" s="86" t="s">
        <v>163</v>
      </c>
      <c r="M196" s="87">
        <v>5.74E-2</v>
      </c>
      <c r="N196" s="87">
        <v>2.2099999891143675E-2</v>
      </c>
      <c r="O196" s="83">
        <v>15.154916</v>
      </c>
      <c r="P196" s="85">
        <v>109.11</v>
      </c>
      <c r="Q196" s="73"/>
      <c r="R196" s="83">
        <v>1.6535558000000002E-2</v>
      </c>
      <c r="S196" s="84">
        <v>1.0103272618472777E-6</v>
      </c>
      <c r="T196" s="84">
        <f t="shared" si="5"/>
        <v>6.4086704417796799E-8</v>
      </c>
      <c r="U196" s="84">
        <f>R196/'סכום נכסי הקרן'!$C$42</f>
        <v>1.0204117491664886E-8</v>
      </c>
    </row>
    <row r="197" spans="2:21">
      <c r="B197" s="76" t="s">
        <v>795</v>
      </c>
      <c r="C197" s="73" t="s">
        <v>796</v>
      </c>
      <c r="D197" s="86" t="s">
        <v>119</v>
      </c>
      <c r="E197" s="86" t="s">
        <v>347</v>
      </c>
      <c r="F197" s="73" t="s">
        <v>501</v>
      </c>
      <c r="G197" s="86" t="s">
        <v>412</v>
      </c>
      <c r="H197" s="73" t="s">
        <v>533</v>
      </c>
      <c r="I197" s="73" t="s">
        <v>351</v>
      </c>
      <c r="J197" s="73"/>
      <c r="K197" s="83">
        <v>4.0899999999565493</v>
      </c>
      <c r="L197" s="86" t="s">
        <v>163</v>
      </c>
      <c r="M197" s="87">
        <v>5.6500000000000002E-2</v>
      </c>
      <c r="N197" s="87">
        <v>2.3799999999774699E-2</v>
      </c>
      <c r="O197" s="83">
        <v>21852.799199999998</v>
      </c>
      <c r="P197" s="85">
        <v>113.74</v>
      </c>
      <c r="Q197" s="73"/>
      <c r="R197" s="83">
        <v>24.855374811999997</v>
      </c>
      <c r="S197" s="84">
        <v>7.0009883039971927E-5</v>
      </c>
      <c r="T197" s="84">
        <f t="shared" si="5"/>
        <v>9.6331739078305998E-5</v>
      </c>
      <c r="U197" s="84">
        <f>R197/'סכום נכסי הקרן'!$C$42</f>
        <v>1.5338288848856263E-5</v>
      </c>
    </row>
    <row r="198" spans="2:21">
      <c r="B198" s="76" t="s">
        <v>797</v>
      </c>
      <c r="C198" s="73" t="s">
        <v>798</v>
      </c>
      <c r="D198" s="86" t="s">
        <v>119</v>
      </c>
      <c r="E198" s="86" t="s">
        <v>347</v>
      </c>
      <c r="F198" s="73" t="s">
        <v>615</v>
      </c>
      <c r="G198" s="86" t="s">
        <v>472</v>
      </c>
      <c r="H198" s="73" t="s">
        <v>537</v>
      </c>
      <c r="I198" s="73" t="s">
        <v>159</v>
      </c>
      <c r="J198" s="73"/>
      <c r="K198" s="83">
        <v>3.7500000000030393</v>
      </c>
      <c r="L198" s="86" t="s">
        <v>163</v>
      </c>
      <c r="M198" s="87">
        <v>4.0999999999999995E-2</v>
      </c>
      <c r="N198" s="87">
        <v>1.3100000000009321E-2</v>
      </c>
      <c r="O198" s="83">
        <v>218527.992</v>
      </c>
      <c r="P198" s="85">
        <v>110.86</v>
      </c>
      <c r="Q198" s="83">
        <v>4.4798238359999996</v>
      </c>
      <c r="R198" s="83">
        <v>246.739955767</v>
      </c>
      <c r="S198" s="84">
        <v>7.2842663999999994E-4</v>
      </c>
      <c r="T198" s="84">
        <f t="shared" si="5"/>
        <v>9.5628769306121898E-4</v>
      </c>
      <c r="U198" s="84">
        <f>R198/'סכום נכסי הקרן'!$C$42</f>
        <v>1.5226359452367224E-4</v>
      </c>
    </row>
    <row r="199" spans="2:21">
      <c r="B199" s="76" t="s">
        <v>799</v>
      </c>
      <c r="C199" s="73" t="s">
        <v>800</v>
      </c>
      <c r="D199" s="86" t="s">
        <v>119</v>
      </c>
      <c r="E199" s="86" t="s">
        <v>347</v>
      </c>
      <c r="F199" s="73" t="s">
        <v>631</v>
      </c>
      <c r="G199" s="86" t="s">
        <v>476</v>
      </c>
      <c r="H199" s="73" t="s">
        <v>533</v>
      </c>
      <c r="I199" s="73" t="s">
        <v>351</v>
      </c>
      <c r="J199" s="73"/>
      <c r="K199" s="83">
        <v>7.5399999999999654</v>
      </c>
      <c r="L199" s="86" t="s">
        <v>163</v>
      </c>
      <c r="M199" s="87">
        <v>2.4300000000000002E-2</v>
      </c>
      <c r="N199" s="87">
        <v>2.6499999999996592E-2</v>
      </c>
      <c r="O199" s="83">
        <v>1180077.5167390001</v>
      </c>
      <c r="P199" s="85">
        <v>99.46</v>
      </c>
      <c r="Q199" s="73"/>
      <c r="R199" s="83">
        <v>1173.7050981759999</v>
      </c>
      <c r="S199" s="84">
        <v>1.3648589450090504E-3</v>
      </c>
      <c r="T199" s="84">
        <f t="shared" si="5"/>
        <v>4.5489176537294035E-3</v>
      </c>
      <c r="U199" s="84">
        <f>R199/'סכום נכסי הקרן'!$C$42</f>
        <v>7.2429516574850218E-4</v>
      </c>
    </row>
    <row r="200" spans="2:21">
      <c r="B200" s="76" t="s">
        <v>801</v>
      </c>
      <c r="C200" s="73" t="s">
        <v>802</v>
      </c>
      <c r="D200" s="86" t="s">
        <v>119</v>
      </c>
      <c r="E200" s="86" t="s">
        <v>347</v>
      </c>
      <c r="F200" s="73" t="s">
        <v>631</v>
      </c>
      <c r="G200" s="86" t="s">
        <v>476</v>
      </c>
      <c r="H200" s="73" t="s">
        <v>533</v>
      </c>
      <c r="I200" s="73" t="s">
        <v>351</v>
      </c>
      <c r="J200" s="73"/>
      <c r="K200" s="83">
        <v>3.7899999999993477</v>
      </c>
      <c r="L200" s="86" t="s">
        <v>163</v>
      </c>
      <c r="M200" s="87">
        <v>1.7500000000000002E-2</v>
      </c>
      <c r="N200" s="87">
        <v>1.8099999999990225E-2</v>
      </c>
      <c r="O200" s="83">
        <v>368298.82992400008</v>
      </c>
      <c r="P200" s="85">
        <v>99.98</v>
      </c>
      <c r="Q200" s="73"/>
      <c r="R200" s="83">
        <v>368.22516395600002</v>
      </c>
      <c r="S200" s="84">
        <v>5.3023309590860513E-4</v>
      </c>
      <c r="T200" s="84">
        <f t="shared" si="5"/>
        <v>1.4271267556645463E-3</v>
      </c>
      <c r="U200" s="84">
        <f>R200/'סכום נכסי הקרן'!$C$42</f>
        <v>2.2723229759737107E-4</v>
      </c>
    </row>
    <row r="201" spans="2:21">
      <c r="B201" s="76" t="s">
        <v>803</v>
      </c>
      <c r="C201" s="73" t="s">
        <v>804</v>
      </c>
      <c r="D201" s="86" t="s">
        <v>119</v>
      </c>
      <c r="E201" s="86" t="s">
        <v>347</v>
      </c>
      <c r="F201" s="73" t="s">
        <v>631</v>
      </c>
      <c r="G201" s="86" t="s">
        <v>476</v>
      </c>
      <c r="H201" s="73" t="s">
        <v>533</v>
      </c>
      <c r="I201" s="73" t="s">
        <v>351</v>
      </c>
      <c r="J201" s="73"/>
      <c r="K201" s="83">
        <v>2.3499999999978654</v>
      </c>
      <c r="L201" s="86" t="s">
        <v>163</v>
      </c>
      <c r="M201" s="87">
        <v>2.9600000000000001E-2</v>
      </c>
      <c r="N201" s="87">
        <v>1.5599999999992118E-2</v>
      </c>
      <c r="O201" s="83">
        <v>294017.27582699998</v>
      </c>
      <c r="P201" s="85">
        <v>103.57</v>
      </c>
      <c r="Q201" s="73"/>
      <c r="R201" s="83">
        <v>304.513689279</v>
      </c>
      <c r="S201" s="84">
        <v>7.1993534632487253E-4</v>
      </c>
      <c r="T201" s="84">
        <f t="shared" si="5"/>
        <v>1.1802008009645691E-3</v>
      </c>
      <c r="U201" s="84">
        <f>R201/'סכום נכסי הקרן'!$C$42</f>
        <v>1.879158515983101E-4</v>
      </c>
    </row>
    <row r="202" spans="2:21">
      <c r="B202" s="76" t="s">
        <v>805</v>
      </c>
      <c r="C202" s="73" t="s">
        <v>806</v>
      </c>
      <c r="D202" s="86" t="s">
        <v>119</v>
      </c>
      <c r="E202" s="86" t="s">
        <v>347</v>
      </c>
      <c r="F202" s="73" t="s">
        <v>636</v>
      </c>
      <c r="G202" s="86" t="s">
        <v>472</v>
      </c>
      <c r="H202" s="73" t="s">
        <v>533</v>
      </c>
      <c r="I202" s="73" t="s">
        <v>351</v>
      </c>
      <c r="J202" s="73"/>
      <c r="K202" s="83">
        <v>3.3400000000111105</v>
      </c>
      <c r="L202" s="86" t="s">
        <v>163</v>
      </c>
      <c r="M202" s="87">
        <v>3.85E-2</v>
      </c>
      <c r="N202" s="87">
        <v>1.6999999999999998E-2</v>
      </c>
      <c r="O202" s="83">
        <v>82518.673746</v>
      </c>
      <c r="P202" s="85">
        <v>109.07</v>
      </c>
      <c r="Q202" s="73"/>
      <c r="R202" s="83">
        <v>90.003114700000012</v>
      </c>
      <c r="S202" s="84">
        <v>2.0690135357081071E-4</v>
      </c>
      <c r="T202" s="84">
        <f t="shared" si="5"/>
        <v>3.4882421315688057E-4</v>
      </c>
      <c r="U202" s="84">
        <f>R202/'סכום נכסי הקרן'!$C$42</f>
        <v>5.5541056250692664E-5</v>
      </c>
    </row>
    <row r="203" spans="2:21">
      <c r="B203" s="76" t="s">
        <v>807</v>
      </c>
      <c r="C203" s="73" t="s">
        <v>808</v>
      </c>
      <c r="D203" s="86" t="s">
        <v>119</v>
      </c>
      <c r="E203" s="86" t="s">
        <v>347</v>
      </c>
      <c r="F203" s="73" t="s">
        <v>636</v>
      </c>
      <c r="G203" s="86" t="s">
        <v>472</v>
      </c>
      <c r="H203" s="73" t="s">
        <v>537</v>
      </c>
      <c r="I203" s="73" t="s">
        <v>159</v>
      </c>
      <c r="J203" s="73"/>
      <c r="K203" s="83">
        <v>4.6500000000015778</v>
      </c>
      <c r="L203" s="86" t="s">
        <v>163</v>
      </c>
      <c r="M203" s="87">
        <v>3.61E-2</v>
      </c>
      <c r="N203" s="87">
        <v>1.5800000000006916E-2</v>
      </c>
      <c r="O203" s="83">
        <v>1194536.803754</v>
      </c>
      <c r="P203" s="85">
        <v>111.39</v>
      </c>
      <c r="Q203" s="73"/>
      <c r="R203" s="83">
        <v>1330.594505926</v>
      </c>
      <c r="S203" s="84">
        <v>1.5563997443048859E-3</v>
      </c>
      <c r="T203" s="84">
        <f t="shared" si="5"/>
        <v>5.1569724348718027E-3</v>
      </c>
      <c r="U203" s="84">
        <f>R203/'סכום נכסי הקרן'!$C$42</f>
        <v>8.2111185314899515E-4</v>
      </c>
    </row>
    <row r="204" spans="2:21">
      <c r="B204" s="76" t="s">
        <v>809</v>
      </c>
      <c r="C204" s="73" t="s">
        <v>810</v>
      </c>
      <c r="D204" s="86" t="s">
        <v>119</v>
      </c>
      <c r="E204" s="86" t="s">
        <v>347</v>
      </c>
      <c r="F204" s="73" t="s">
        <v>636</v>
      </c>
      <c r="G204" s="86" t="s">
        <v>472</v>
      </c>
      <c r="H204" s="73" t="s">
        <v>537</v>
      </c>
      <c r="I204" s="73" t="s">
        <v>159</v>
      </c>
      <c r="J204" s="73"/>
      <c r="K204" s="83">
        <v>5.6000000000057479</v>
      </c>
      <c r="L204" s="86" t="s">
        <v>163</v>
      </c>
      <c r="M204" s="87">
        <v>3.3000000000000002E-2</v>
      </c>
      <c r="N204" s="87">
        <v>1.9400000000009729E-2</v>
      </c>
      <c r="O204" s="83">
        <v>414887.49380000005</v>
      </c>
      <c r="P204" s="85">
        <v>109.04</v>
      </c>
      <c r="Q204" s="73"/>
      <c r="R204" s="83">
        <v>452.39332322399991</v>
      </c>
      <c r="S204" s="84">
        <v>1.3455301490213885E-3</v>
      </c>
      <c r="T204" s="84">
        <f t="shared" si="5"/>
        <v>1.7533364877097759E-3</v>
      </c>
      <c r="U204" s="84">
        <f>R204/'סכום נכסי הקרן'!$C$42</f>
        <v>2.7917259415269948E-4</v>
      </c>
    </row>
    <row r="205" spans="2:21">
      <c r="B205" s="76" t="s">
        <v>811</v>
      </c>
      <c r="C205" s="73" t="s">
        <v>812</v>
      </c>
      <c r="D205" s="86" t="s">
        <v>119</v>
      </c>
      <c r="E205" s="86" t="s">
        <v>347</v>
      </c>
      <c r="F205" s="73" t="s">
        <v>636</v>
      </c>
      <c r="G205" s="86" t="s">
        <v>472</v>
      </c>
      <c r="H205" s="73" t="s">
        <v>537</v>
      </c>
      <c r="I205" s="73" t="s">
        <v>159</v>
      </c>
      <c r="J205" s="73"/>
      <c r="K205" s="83">
        <v>7.9099999999985862</v>
      </c>
      <c r="L205" s="86" t="s">
        <v>163</v>
      </c>
      <c r="M205" s="87">
        <v>2.6200000000000001E-2</v>
      </c>
      <c r="N205" s="87">
        <v>2.5899999999997512E-2</v>
      </c>
      <c r="O205" s="83">
        <v>1192470.8310120001</v>
      </c>
      <c r="P205" s="85">
        <v>100.8</v>
      </c>
      <c r="Q205" s="73"/>
      <c r="R205" s="83">
        <v>1202.01055787</v>
      </c>
      <c r="S205" s="84">
        <v>1.4905885387650002E-3</v>
      </c>
      <c r="T205" s="84">
        <f t="shared" si="5"/>
        <v>4.6586208538765802E-3</v>
      </c>
      <c r="U205" s="84">
        <f>R205/'סכום נכסי הקרן'!$C$42</f>
        <v>7.4176250712114659E-4</v>
      </c>
    </row>
    <row r="206" spans="2:21">
      <c r="B206" s="76" t="s">
        <v>813</v>
      </c>
      <c r="C206" s="73" t="s">
        <v>814</v>
      </c>
      <c r="D206" s="86" t="s">
        <v>119</v>
      </c>
      <c r="E206" s="86" t="s">
        <v>347</v>
      </c>
      <c r="F206" s="73" t="s">
        <v>815</v>
      </c>
      <c r="G206" s="86" t="s">
        <v>150</v>
      </c>
      <c r="H206" s="73" t="s">
        <v>537</v>
      </c>
      <c r="I206" s="73" t="s">
        <v>159</v>
      </c>
      <c r="J206" s="73"/>
      <c r="K206" s="83">
        <v>2.9500000000032909</v>
      </c>
      <c r="L206" s="86" t="s">
        <v>163</v>
      </c>
      <c r="M206" s="87">
        <v>2.75E-2</v>
      </c>
      <c r="N206" s="87">
        <v>4.0200000000025229E-2</v>
      </c>
      <c r="O206" s="83">
        <v>374597.78156199999</v>
      </c>
      <c r="P206" s="85">
        <v>97.35</v>
      </c>
      <c r="Q206" s="73"/>
      <c r="R206" s="83">
        <v>364.670927904</v>
      </c>
      <c r="S206" s="84">
        <v>9.2775446411665953E-4</v>
      </c>
      <c r="T206" s="84">
        <f t="shared" si="5"/>
        <v>1.4133516368995428E-3</v>
      </c>
      <c r="U206" s="84">
        <f>R206/'סכום נכסי הקרן'!$C$42</f>
        <v>2.2503897323131585E-4</v>
      </c>
    </row>
    <row r="207" spans="2:21">
      <c r="B207" s="76" t="s">
        <v>816</v>
      </c>
      <c r="C207" s="73" t="s">
        <v>817</v>
      </c>
      <c r="D207" s="86" t="s">
        <v>119</v>
      </c>
      <c r="E207" s="86" t="s">
        <v>347</v>
      </c>
      <c r="F207" s="73" t="s">
        <v>815</v>
      </c>
      <c r="G207" s="86" t="s">
        <v>150</v>
      </c>
      <c r="H207" s="73" t="s">
        <v>537</v>
      </c>
      <c r="I207" s="73" t="s">
        <v>159</v>
      </c>
      <c r="J207" s="73"/>
      <c r="K207" s="83">
        <v>3.6700000000011315</v>
      </c>
      <c r="L207" s="86" t="s">
        <v>163</v>
      </c>
      <c r="M207" s="87">
        <v>2.3E-2</v>
      </c>
      <c r="N207" s="87">
        <v>4.8900000000014543E-2</v>
      </c>
      <c r="O207" s="83">
        <v>674079.17709999997</v>
      </c>
      <c r="P207" s="85">
        <v>91.79</v>
      </c>
      <c r="Q207" s="73"/>
      <c r="R207" s="83">
        <v>618.73726168999997</v>
      </c>
      <c r="S207" s="84">
        <v>2.2326257848256578E-3</v>
      </c>
      <c r="T207" s="84">
        <f t="shared" si="5"/>
        <v>2.3980341033670595E-3</v>
      </c>
      <c r="U207" s="84">
        <f>R207/'סכום נכסי הקרן'!$C$42</f>
        <v>3.818236865520814E-4</v>
      </c>
    </row>
    <row r="208" spans="2:21">
      <c r="B208" s="76" t="s">
        <v>818</v>
      </c>
      <c r="C208" s="73" t="s">
        <v>819</v>
      </c>
      <c r="D208" s="86" t="s">
        <v>119</v>
      </c>
      <c r="E208" s="86" t="s">
        <v>347</v>
      </c>
      <c r="F208" s="73" t="s">
        <v>642</v>
      </c>
      <c r="G208" s="86" t="s">
        <v>155</v>
      </c>
      <c r="H208" s="73" t="s">
        <v>533</v>
      </c>
      <c r="I208" s="73" t="s">
        <v>351</v>
      </c>
      <c r="J208" s="73"/>
      <c r="K208" s="83">
        <v>2.8999999999937387</v>
      </c>
      <c r="L208" s="86" t="s">
        <v>163</v>
      </c>
      <c r="M208" s="87">
        <v>2.7000000000000003E-2</v>
      </c>
      <c r="N208" s="87">
        <v>4.25999999997871E-2</v>
      </c>
      <c r="O208" s="83">
        <v>16661.260834000001</v>
      </c>
      <c r="P208" s="85">
        <v>95.85</v>
      </c>
      <c r="Q208" s="73"/>
      <c r="R208" s="83">
        <v>15.969818509</v>
      </c>
      <c r="S208" s="84">
        <v>9.7936445009373622E-5</v>
      </c>
      <c r="T208" s="84">
        <f t="shared" si="5"/>
        <v>6.1894073268778903E-5</v>
      </c>
      <c r="U208" s="84">
        <f>R208/'סכום נכסי הקרן'!$C$42</f>
        <v>9.8549988084103684E-6</v>
      </c>
    </row>
    <row r="209" spans="2:21">
      <c r="B209" s="76" t="s">
        <v>820</v>
      </c>
      <c r="C209" s="73" t="s">
        <v>821</v>
      </c>
      <c r="D209" s="86" t="s">
        <v>119</v>
      </c>
      <c r="E209" s="86" t="s">
        <v>347</v>
      </c>
      <c r="F209" s="73" t="s">
        <v>651</v>
      </c>
      <c r="G209" s="86" t="s">
        <v>155</v>
      </c>
      <c r="H209" s="73" t="s">
        <v>652</v>
      </c>
      <c r="I209" s="73" t="s">
        <v>351</v>
      </c>
      <c r="J209" s="73"/>
      <c r="K209" s="83">
        <v>2.9799999999964779</v>
      </c>
      <c r="L209" s="86" t="s">
        <v>163</v>
      </c>
      <c r="M209" s="87">
        <v>2.7999999999999997E-2</v>
      </c>
      <c r="N209" s="87">
        <v>0.1189999999998798</v>
      </c>
      <c r="O209" s="83">
        <v>466700.14380500006</v>
      </c>
      <c r="P209" s="85">
        <v>76.66</v>
      </c>
      <c r="Q209" s="73"/>
      <c r="R209" s="83">
        <v>357.77231988700004</v>
      </c>
      <c r="S209" s="84">
        <v>1.7525352752722496E-3</v>
      </c>
      <c r="T209" s="84">
        <f t="shared" si="5"/>
        <v>1.3866147676097542E-3</v>
      </c>
      <c r="U209" s="84">
        <f>R209/'סכום נכסי הקרן'!$C$42</f>
        <v>2.2078183194014145E-4</v>
      </c>
    </row>
    <row r="210" spans="2:21">
      <c r="B210" s="76" t="s">
        <v>822</v>
      </c>
      <c r="C210" s="73" t="s">
        <v>823</v>
      </c>
      <c r="D210" s="86" t="s">
        <v>119</v>
      </c>
      <c r="E210" s="86" t="s">
        <v>347</v>
      </c>
      <c r="F210" s="73" t="s">
        <v>651</v>
      </c>
      <c r="G210" s="86" t="s">
        <v>155</v>
      </c>
      <c r="H210" s="73" t="s">
        <v>652</v>
      </c>
      <c r="I210" s="73" t="s">
        <v>351</v>
      </c>
      <c r="J210" s="73"/>
      <c r="K210" s="83">
        <v>0.39999999999843749</v>
      </c>
      <c r="L210" s="86" t="s">
        <v>163</v>
      </c>
      <c r="M210" s="87">
        <v>4.2999999999999997E-2</v>
      </c>
      <c r="N210" s="87">
        <v>0.30279999999904378</v>
      </c>
      <c r="O210" s="83">
        <v>139601.36329099999</v>
      </c>
      <c r="P210" s="85">
        <v>91.69</v>
      </c>
      <c r="Q210" s="73"/>
      <c r="R210" s="83">
        <v>128.00049470799999</v>
      </c>
      <c r="S210" s="84">
        <v>1.0404696271137117E-3</v>
      </c>
      <c r="T210" s="84">
        <f t="shared" si="5"/>
        <v>4.9609029641959213E-4</v>
      </c>
      <c r="U210" s="84">
        <f>R210/'סכום נכסי הקרן'!$C$42</f>
        <v>7.8989296097032905E-5</v>
      </c>
    </row>
    <row r="211" spans="2:21">
      <c r="B211" s="76" t="s">
        <v>824</v>
      </c>
      <c r="C211" s="73" t="s">
        <v>825</v>
      </c>
      <c r="D211" s="86" t="s">
        <v>119</v>
      </c>
      <c r="E211" s="86" t="s">
        <v>347</v>
      </c>
      <c r="F211" s="73" t="s">
        <v>651</v>
      </c>
      <c r="G211" s="86" t="s">
        <v>155</v>
      </c>
      <c r="H211" s="73" t="s">
        <v>652</v>
      </c>
      <c r="I211" s="73" t="s">
        <v>351</v>
      </c>
      <c r="J211" s="73"/>
      <c r="K211" s="83">
        <v>1.3200000000042456</v>
      </c>
      <c r="L211" s="86" t="s">
        <v>163</v>
      </c>
      <c r="M211" s="87">
        <v>4.2500000000000003E-2</v>
      </c>
      <c r="N211" s="87">
        <v>0.23460000000056155</v>
      </c>
      <c r="O211" s="83">
        <v>129084.265436</v>
      </c>
      <c r="P211" s="85">
        <v>80.290000000000006</v>
      </c>
      <c r="Q211" s="73"/>
      <c r="R211" s="83">
        <v>103.641758083</v>
      </c>
      <c r="S211" s="84">
        <v>4.9916834424753654E-4</v>
      </c>
      <c r="T211" s="84">
        <f t="shared" si="5"/>
        <v>4.0168337322550726E-4</v>
      </c>
      <c r="U211" s="84">
        <f>R211/'סכום נכסי הקרן'!$C$42</f>
        <v>6.3957483413722163E-5</v>
      </c>
    </row>
    <row r="212" spans="2:21">
      <c r="B212" s="76" t="s">
        <v>826</v>
      </c>
      <c r="C212" s="73" t="s">
        <v>827</v>
      </c>
      <c r="D212" s="86" t="s">
        <v>119</v>
      </c>
      <c r="E212" s="86" t="s">
        <v>347</v>
      </c>
      <c r="F212" s="73" t="s">
        <v>651</v>
      </c>
      <c r="G212" s="86" t="s">
        <v>155</v>
      </c>
      <c r="H212" s="73" t="s">
        <v>652</v>
      </c>
      <c r="I212" s="73" t="s">
        <v>351</v>
      </c>
      <c r="J212" s="73"/>
      <c r="K212" s="83">
        <v>1.1900000000008817</v>
      </c>
      <c r="L212" s="86" t="s">
        <v>163</v>
      </c>
      <c r="M212" s="87">
        <v>3.7000000000000005E-2</v>
      </c>
      <c r="N212" s="87">
        <v>0.2230000000003233</v>
      </c>
      <c r="O212" s="83">
        <v>331961.57310899999</v>
      </c>
      <c r="P212" s="85">
        <v>81.99</v>
      </c>
      <c r="Q212" s="73"/>
      <c r="R212" s="83">
        <v>272.17530860400001</v>
      </c>
      <c r="S212" s="84">
        <v>1.6834065402052459E-3</v>
      </c>
      <c r="T212" s="84">
        <f t="shared" si="5"/>
        <v>1.0548672474389538E-3</v>
      </c>
      <c r="U212" s="84">
        <f>R212/'סכום נכסי הקרן'!$C$42</f>
        <v>1.6795978867634008E-4</v>
      </c>
    </row>
    <row r="213" spans="2:21">
      <c r="B213" s="76" t="s">
        <v>828</v>
      </c>
      <c r="C213" s="73" t="s">
        <v>829</v>
      </c>
      <c r="D213" s="86" t="s">
        <v>119</v>
      </c>
      <c r="E213" s="86" t="s">
        <v>347</v>
      </c>
      <c r="F213" s="73" t="s">
        <v>830</v>
      </c>
      <c r="G213" s="86" t="s">
        <v>702</v>
      </c>
      <c r="H213" s="73" t="s">
        <v>648</v>
      </c>
      <c r="I213" s="73" t="s">
        <v>159</v>
      </c>
      <c r="J213" s="73"/>
      <c r="K213" s="83">
        <v>3.3300000000076326</v>
      </c>
      <c r="L213" s="86" t="s">
        <v>163</v>
      </c>
      <c r="M213" s="87">
        <v>3.7499999999999999E-2</v>
      </c>
      <c r="N213" s="87">
        <v>1.6299999999977839E-2</v>
      </c>
      <c r="O213" s="83">
        <v>75804.334357999993</v>
      </c>
      <c r="P213" s="85">
        <v>107.15</v>
      </c>
      <c r="Q213" s="73"/>
      <c r="R213" s="83">
        <v>81.224344286000004</v>
      </c>
      <c r="S213" s="84">
        <v>1.9177733717668896E-4</v>
      </c>
      <c r="T213" s="84">
        <f t="shared" si="5"/>
        <v>3.1480041639878401E-4</v>
      </c>
      <c r="U213" s="84">
        <f>R213/'סכום נכסי הקרן'!$C$42</f>
        <v>5.0123663941536381E-5</v>
      </c>
    </row>
    <row r="214" spans="2:21">
      <c r="B214" s="76" t="s">
        <v>831</v>
      </c>
      <c r="C214" s="73" t="s">
        <v>832</v>
      </c>
      <c r="D214" s="86" t="s">
        <v>119</v>
      </c>
      <c r="E214" s="86" t="s">
        <v>347</v>
      </c>
      <c r="F214" s="73" t="s">
        <v>830</v>
      </c>
      <c r="G214" s="86" t="s">
        <v>702</v>
      </c>
      <c r="H214" s="73" t="s">
        <v>652</v>
      </c>
      <c r="I214" s="73" t="s">
        <v>351</v>
      </c>
      <c r="J214" s="73"/>
      <c r="K214" s="83">
        <v>5.7900000000061027</v>
      </c>
      <c r="L214" s="86" t="s">
        <v>163</v>
      </c>
      <c r="M214" s="87">
        <v>3.7499999999999999E-2</v>
      </c>
      <c r="N214" s="87">
        <v>2.0800000000010546E-2</v>
      </c>
      <c r="O214" s="83">
        <v>440913.00305900001</v>
      </c>
      <c r="P214" s="85">
        <v>111.87</v>
      </c>
      <c r="Q214" s="73"/>
      <c r="R214" s="83">
        <v>493.24939118099991</v>
      </c>
      <c r="S214" s="84">
        <v>1.1916567650243244E-3</v>
      </c>
      <c r="T214" s="84">
        <f t="shared" si="5"/>
        <v>1.9116819605891112E-3</v>
      </c>
      <c r="U214" s="84">
        <f>R214/'סכום נכסי הקרן'!$C$42</f>
        <v>3.0438493459386713E-4</v>
      </c>
    </row>
    <row r="215" spans="2:21">
      <c r="B215" s="76" t="s">
        <v>833</v>
      </c>
      <c r="C215" s="73" t="s">
        <v>834</v>
      </c>
      <c r="D215" s="86" t="s">
        <v>119</v>
      </c>
      <c r="E215" s="86" t="s">
        <v>347</v>
      </c>
      <c r="F215" s="73" t="s">
        <v>835</v>
      </c>
      <c r="G215" s="86" t="s">
        <v>150</v>
      </c>
      <c r="H215" s="73" t="s">
        <v>652</v>
      </c>
      <c r="I215" s="73" t="s">
        <v>351</v>
      </c>
      <c r="J215" s="73"/>
      <c r="K215" s="83">
        <v>1.5199999999612084</v>
      </c>
      <c r="L215" s="86" t="s">
        <v>163</v>
      </c>
      <c r="M215" s="87">
        <v>3.4000000000000002E-2</v>
      </c>
      <c r="N215" s="87">
        <v>7.4699999998642297E-2</v>
      </c>
      <c r="O215" s="83">
        <v>27207.042854999996</v>
      </c>
      <c r="P215" s="85">
        <v>94.75</v>
      </c>
      <c r="Q215" s="73"/>
      <c r="R215" s="83">
        <v>25.778672149999998</v>
      </c>
      <c r="S215" s="84">
        <v>5.9783525605465388E-5</v>
      </c>
      <c r="T215" s="84">
        <f t="shared" si="5"/>
        <v>9.9910153764411222E-5</v>
      </c>
      <c r="U215" s="84">
        <f>R215/'סכום נכסי הקרן'!$C$42</f>
        <v>1.5908057012512635E-5</v>
      </c>
    </row>
    <row r="216" spans="2:21">
      <c r="B216" s="76" t="s">
        <v>836</v>
      </c>
      <c r="C216" s="73" t="s">
        <v>837</v>
      </c>
      <c r="D216" s="86" t="s">
        <v>119</v>
      </c>
      <c r="E216" s="86" t="s">
        <v>347</v>
      </c>
      <c r="F216" s="73" t="s">
        <v>838</v>
      </c>
      <c r="G216" s="86" t="s">
        <v>565</v>
      </c>
      <c r="H216" s="73" t="s">
        <v>648</v>
      </c>
      <c r="I216" s="73" t="s">
        <v>159</v>
      </c>
      <c r="J216" s="73"/>
      <c r="K216" s="83">
        <v>2.2401340282948623</v>
      </c>
      <c r="L216" s="86" t="s">
        <v>163</v>
      </c>
      <c r="M216" s="87">
        <v>6.0499999999999998E-2</v>
      </c>
      <c r="N216" s="87">
        <v>5.8201787043931502E-2</v>
      </c>
      <c r="O216" s="83">
        <v>5.372E-3</v>
      </c>
      <c r="P216" s="85">
        <v>101.2</v>
      </c>
      <c r="Q216" s="73"/>
      <c r="R216" s="83">
        <v>5.3720000000000004E-6</v>
      </c>
      <c r="S216" s="84">
        <v>1.0077361741293523E-11</v>
      </c>
      <c r="T216" s="84">
        <f t="shared" si="5"/>
        <v>2.0820209159703254E-11</v>
      </c>
      <c r="U216" s="84">
        <f>R216/'סכום נכסי הקרן'!$C$42</f>
        <v>3.3150692081406486E-12</v>
      </c>
    </row>
    <row r="217" spans="2:21">
      <c r="B217" s="76" t="s">
        <v>839</v>
      </c>
      <c r="C217" s="73" t="s">
        <v>840</v>
      </c>
      <c r="D217" s="86" t="s">
        <v>119</v>
      </c>
      <c r="E217" s="86" t="s">
        <v>347</v>
      </c>
      <c r="F217" s="73" t="s">
        <v>841</v>
      </c>
      <c r="G217" s="86" t="s">
        <v>155</v>
      </c>
      <c r="H217" s="73" t="s">
        <v>652</v>
      </c>
      <c r="I217" s="73" t="s">
        <v>351</v>
      </c>
      <c r="J217" s="73"/>
      <c r="K217" s="83">
        <v>2.4199999999998623</v>
      </c>
      <c r="L217" s="86" t="s">
        <v>163</v>
      </c>
      <c r="M217" s="87">
        <v>2.9500000000000002E-2</v>
      </c>
      <c r="N217" s="87">
        <v>1.8599999999988962E-2</v>
      </c>
      <c r="O217" s="83">
        <v>282330.18329199997</v>
      </c>
      <c r="P217" s="85">
        <v>102.66</v>
      </c>
      <c r="Q217" s="73"/>
      <c r="R217" s="83">
        <v>289.840166162</v>
      </c>
      <c r="S217" s="84">
        <v>1.7544832728960957E-3</v>
      </c>
      <c r="T217" s="84">
        <f t="shared" si="5"/>
        <v>1.1233307673819777E-3</v>
      </c>
      <c r="U217" s="84">
        <f>R217/'סכום נכסי הקרן'!$C$42</f>
        <v>1.7886079860871467E-4</v>
      </c>
    </row>
    <row r="218" spans="2:21">
      <c r="B218" s="76" t="s">
        <v>842</v>
      </c>
      <c r="C218" s="73" t="s">
        <v>843</v>
      </c>
      <c r="D218" s="86" t="s">
        <v>119</v>
      </c>
      <c r="E218" s="86" t="s">
        <v>347</v>
      </c>
      <c r="F218" s="73" t="s">
        <v>615</v>
      </c>
      <c r="G218" s="86" t="s">
        <v>472</v>
      </c>
      <c r="H218" s="73" t="s">
        <v>648</v>
      </c>
      <c r="I218" s="73" t="s">
        <v>159</v>
      </c>
      <c r="J218" s="73"/>
      <c r="K218" s="83">
        <v>7.8899999999941324</v>
      </c>
      <c r="L218" s="86" t="s">
        <v>163</v>
      </c>
      <c r="M218" s="87">
        <v>3.4300000000000004E-2</v>
      </c>
      <c r="N218" s="87">
        <v>2.1699999999977532E-2</v>
      </c>
      <c r="O218" s="83">
        <v>560668.28211100004</v>
      </c>
      <c r="P218" s="85">
        <v>110.36</v>
      </c>
      <c r="Q218" s="73"/>
      <c r="R218" s="83">
        <v>618.75351616700004</v>
      </c>
      <c r="S218" s="84">
        <v>2.2083987793879E-3</v>
      </c>
      <c r="T218" s="84">
        <f t="shared" si="5"/>
        <v>2.398097100688527E-3</v>
      </c>
      <c r="U218" s="84">
        <f>R218/'סכום נכסי הקרן'!$C$42</f>
        <v>3.8183371721406899E-4</v>
      </c>
    </row>
    <row r="219" spans="2:21">
      <c r="B219" s="76" t="s">
        <v>844</v>
      </c>
      <c r="C219" s="73" t="s">
        <v>845</v>
      </c>
      <c r="D219" s="86" t="s">
        <v>119</v>
      </c>
      <c r="E219" s="86" t="s">
        <v>347</v>
      </c>
      <c r="F219" s="73" t="s">
        <v>846</v>
      </c>
      <c r="G219" s="86" t="s">
        <v>565</v>
      </c>
      <c r="H219" s="73" t="s">
        <v>652</v>
      </c>
      <c r="I219" s="73" t="s">
        <v>351</v>
      </c>
      <c r="J219" s="73"/>
      <c r="K219" s="83">
        <v>3.9300000000005686</v>
      </c>
      <c r="L219" s="86" t="s">
        <v>163</v>
      </c>
      <c r="M219" s="87">
        <v>3.9E-2</v>
      </c>
      <c r="N219" s="87">
        <v>5.2000000000011759E-2</v>
      </c>
      <c r="O219" s="83">
        <v>533372.196474</v>
      </c>
      <c r="P219" s="85">
        <v>95.66</v>
      </c>
      <c r="Q219" s="73"/>
      <c r="R219" s="83">
        <v>510.22384314700003</v>
      </c>
      <c r="S219" s="84">
        <v>1.2672484413362162E-3</v>
      </c>
      <c r="T219" s="84">
        <f t="shared" si="5"/>
        <v>1.9774696821645878E-3</v>
      </c>
      <c r="U219" s="84">
        <f>R219/'סכום נכסי הקרן'!$C$42</f>
        <v>3.1485989420621809E-4</v>
      </c>
    </row>
    <row r="220" spans="2:21">
      <c r="B220" s="76" t="s">
        <v>847</v>
      </c>
      <c r="C220" s="73" t="s">
        <v>848</v>
      </c>
      <c r="D220" s="86" t="s">
        <v>119</v>
      </c>
      <c r="E220" s="86" t="s">
        <v>347</v>
      </c>
      <c r="F220" s="73" t="s">
        <v>849</v>
      </c>
      <c r="G220" s="86" t="s">
        <v>190</v>
      </c>
      <c r="H220" s="73" t="s">
        <v>652</v>
      </c>
      <c r="I220" s="73" t="s">
        <v>351</v>
      </c>
      <c r="J220" s="73"/>
      <c r="K220" s="83">
        <v>0.99000000000090893</v>
      </c>
      <c r="L220" s="86" t="s">
        <v>163</v>
      </c>
      <c r="M220" s="87">
        <v>1.21E-2</v>
      </c>
      <c r="N220" s="87">
        <v>1.4400000000032895E-2</v>
      </c>
      <c r="O220" s="83">
        <v>231463.58767400001</v>
      </c>
      <c r="P220" s="85">
        <v>99.82</v>
      </c>
      <c r="Q220" s="73"/>
      <c r="R220" s="83">
        <v>231.04695322099997</v>
      </c>
      <c r="S220" s="84">
        <v>1.0595394040103124E-3</v>
      </c>
      <c r="T220" s="84">
        <f t="shared" si="5"/>
        <v>8.9546647277985707E-4</v>
      </c>
      <c r="U220" s="84">
        <f>R220/'סכום נכסי הקרן'!$C$42</f>
        <v>1.4257941925868386E-4</v>
      </c>
    </row>
    <row r="221" spans="2:21">
      <c r="B221" s="76" t="s">
        <v>850</v>
      </c>
      <c r="C221" s="73" t="s">
        <v>851</v>
      </c>
      <c r="D221" s="86" t="s">
        <v>119</v>
      </c>
      <c r="E221" s="86" t="s">
        <v>347</v>
      </c>
      <c r="F221" s="73" t="s">
        <v>849</v>
      </c>
      <c r="G221" s="86" t="s">
        <v>190</v>
      </c>
      <c r="H221" s="73" t="s">
        <v>652</v>
      </c>
      <c r="I221" s="73" t="s">
        <v>351</v>
      </c>
      <c r="J221" s="73"/>
      <c r="K221" s="83">
        <v>2.4300000000000415</v>
      </c>
      <c r="L221" s="86" t="s">
        <v>163</v>
      </c>
      <c r="M221" s="87">
        <v>2.1600000000000001E-2</v>
      </c>
      <c r="N221" s="87">
        <v>1.4400000000003306E-2</v>
      </c>
      <c r="O221" s="83">
        <v>950969.20974099997</v>
      </c>
      <c r="P221" s="85">
        <v>101.79</v>
      </c>
      <c r="Q221" s="73"/>
      <c r="R221" s="83">
        <v>967.99155867200011</v>
      </c>
      <c r="S221" s="84">
        <v>1.1645095110089509E-3</v>
      </c>
      <c r="T221" s="84">
        <f t="shared" si="5"/>
        <v>3.7516356508522342E-3</v>
      </c>
      <c r="U221" s="84">
        <f>R221/'סכום נכסי הקרן'!$C$42</f>
        <v>5.9734903385957167E-4</v>
      </c>
    </row>
    <row r="222" spans="2:21">
      <c r="B222" s="76" t="s">
        <v>852</v>
      </c>
      <c r="C222" s="73" t="s">
        <v>853</v>
      </c>
      <c r="D222" s="86" t="s">
        <v>119</v>
      </c>
      <c r="E222" s="86" t="s">
        <v>347</v>
      </c>
      <c r="F222" s="73" t="s">
        <v>815</v>
      </c>
      <c r="G222" s="86" t="s">
        <v>150</v>
      </c>
      <c r="H222" s="73" t="s">
        <v>648</v>
      </c>
      <c r="I222" s="73" t="s">
        <v>159</v>
      </c>
      <c r="J222" s="73"/>
      <c r="K222" s="83">
        <v>1.9600000000028097</v>
      </c>
      <c r="L222" s="86" t="s">
        <v>163</v>
      </c>
      <c r="M222" s="87">
        <v>2.4E-2</v>
      </c>
      <c r="N222" s="87">
        <v>4.0400000000025936E-2</v>
      </c>
      <c r="O222" s="83">
        <v>190514.34329599998</v>
      </c>
      <c r="P222" s="85">
        <v>97.15</v>
      </c>
      <c r="Q222" s="73"/>
      <c r="R222" s="83">
        <v>185.084684538</v>
      </c>
      <c r="S222" s="84">
        <v>6.7671760667499786E-4</v>
      </c>
      <c r="T222" s="84">
        <f t="shared" si="5"/>
        <v>7.1733094645175992E-4</v>
      </c>
      <c r="U222" s="84">
        <f>R222/'סכום נכסי הקרן'!$C$42</f>
        <v>1.1421603473759295E-4</v>
      </c>
    </row>
    <row r="223" spans="2:21">
      <c r="B223" s="76" t="s">
        <v>854</v>
      </c>
      <c r="C223" s="73" t="s">
        <v>855</v>
      </c>
      <c r="D223" s="86" t="s">
        <v>119</v>
      </c>
      <c r="E223" s="86" t="s">
        <v>347</v>
      </c>
      <c r="F223" s="73" t="s">
        <v>856</v>
      </c>
      <c r="G223" s="86" t="s">
        <v>857</v>
      </c>
      <c r="H223" s="73" t="s">
        <v>652</v>
      </c>
      <c r="I223" s="73" t="s">
        <v>351</v>
      </c>
      <c r="J223" s="73"/>
      <c r="K223" s="83">
        <v>5.1500000000020991</v>
      </c>
      <c r="L223" s="86" t="s">
        <v>163</v>
      </c>
      <c r="M223" s="87">
        <v>2.6200000000000001E-2</v>
      </c>
      <c r="N223" s="87">
        <v>1.9200000000014084E-2</v>
      </c>
      <c r="O223" s="83">
        <v>642143.648591</v>
      </c>
      <c r="P223" s="85">
        <v>103.6</v>
      </c>
      <c r="Q223" s="83">
        <v>73.155637785999986</v>
      </c>
      <c r="R223" s="83">
        <v>738.41645776299993</v>
      </c>
      <c r="S223" s="84">
        <v>9.8916978695934407E-4</v>
      </c>
      <c r="T223" s="84">
        <f t="shared" si="5"/>
        <v>2.8618736220388757E-3</v>
      </c>
      <c r="U223" s="84">
        <f>R223/'סכום נכסי הקרן'!$C$42</f>
        <v>4.556778968567406E-4</v>
      </c>
    </row>
    <row r="224" spans="2:21">
      <c r="B224" s="76" t="s">
        <v>858</v>
      </c>
      <c r="C224" s="73" t="s">
        <v>859</v>
      </c>
      <c r="D224" s="86" t="s">
        <v>119</v>
      </c>
      <c r="E224" s="86" t="s">
        <v>347</v>
      </c>
      <c r="F224" s="73" t="s">
        <v>856</v>
      </c>
      <c r="G224" s="86" t="s">
        <v>857</v>
      </c>
      <c r="H224" s="73" t="s">
        <v>652</v>
      </c>
      <c r="I224" s="73" t="s">
        <v>351</v>
      </c>
      <c r="J224" s="73"/>
      <c r="K224" s="83">
        <v>2.6399999999951449</v>
      </c>
      <c r="L224" s="86" t="s">
        <v>163</v>
      </c>
      <c r="M224" s="87">
        <v>3.3500000000000002E-2</v>
      </c>
      <c r="N224" s="87">
        <v>1.589999999996616E-2</v>
      </c>
      <c r="O224" s="83">
        <v>257652.87555900001</v>
      </c>
      <c r="P224" s="85">
        <v>105.52</v>
      </c>
      <c r="Q224" s="73"/>
      <c r="R224" s="83">
        <v>271.87531428799997</v>
      </c>
      <c r="S224" s="84">
        <v>6.2491117109690153E-4</v>
      </c>
      <c r="T224" s="84">
        <f t="shared" si="5"/>
        <v>1.0537045623298989E-3</v>
      </c>
      <c r="U224" s="84">
        <f>R224/'סכום נכסי הקרן'!$C$42</f>
        <v>1.6777466173672933E-4</v>
      </c>
    </row>
    <row r="225" spans="2:21">
      <c r="B225" s="76" t="s">
        <v>860</v>
      </c>
      <c r="C225" s="73" t="s">
        <v>861</v>
      </c>
      <c r="D225" s="86" t="s">
        <v>119</v>
      </c>
      <c r="E225" s="86" t="s">
        <v>347</v>
      </c>
      <c r="F225" s="73" t="s">
        <v>647</v>
      </c>
      <c r="G225" s="86" t="s">
        <v>357</v>
      </c>
      <c r="H225" s="73" t="s">
        <v>662</v>
      </c>
      <c r="I225" s="73" t="s">
        <v>159</v>
      </c>
      <c r="J225" s="73"/>
      <c r="K225" s="83">
        <v>0.19000000000989836</v>
      </c>
      <c r="L225" s="86" t="s">
        <v>163</v>
      </c>
      <c r="M225" s="87">
        <v>2.5399999999999999E-2</v>
      </c>
      <c r="N225" s="87">
        <v>2.0899999999881701E-2</v>
      </c>
      <c r="O225" s="83">
        <v>41325.878575000002</v>
      </c>
      <c r="P225" s="85">
        <v>100.23</v>
      </c>
      <c r="Q225" s="73"/>
      <c r="R225" s="83">
        <v>41.420929061000002</v>
      </c>
      <c r="S225" s="84">
        <v>4.2812322409041938E-4</v>
      </c>
      <c r="T225" s="84">
        <f t="shared" ref="T225:T243" si="6">R225/$R$11</f>
        <v>1.6053469967223583E-4</v>
      </c>
      <c r="U225" s="84">
        <f>R225/'סכום נכסי הקרן'!$C$42</f>
        <v>2.5560917070495019E-5</v>
      </c>
    </row>
    <row r="226" spans="2:21">
      <c r="B226" s="76" t="s">
        <v>862</v>
      </c>
      <c r="C226" s="73" t="s">
        <v>863</v>
      </c>
      <c r="D226" s="86" t="s">
        <v>119</v>
      </c>
      <c r="E226" s="86" t="s">
        <v>347</v>
      </c>
      <c r="F226" s="73" t="s">
        <v>864</v>
      </c>
      <c r="G226" s="86" t="s">
        <v>565</v>
      </c>
      <c r="H226" s="73" t="s">
        <v>662</v>
      </c>
      <c r="I226" s="73" t="s">
        <v>159</v>
      </c>
      <c r="J226" s="73"/>
      <c r="K226" s="83">
        <v>3.0900000000029375</v>
      </c>
      <c r="L226" s="86" t="s">
        <v>163</v>
      </c>
      <c r="M226" s="87">
        <v>3.95E-2</v>
      </c>
      <c r="N226" s="87">
        <v>0.17240000000011096</v>
      </c>
      <c r="O226" s="83">
        <v>439522.21443300002</v>
      </c>
      <c r="P226" s="85">
        <v>69.7</v>
      </c>
      <c r="Q226" s="73"/>
      <c r="R226" s="83">
        <v>306.34699809</v>
      </c>
      <c r="S226" s="84">
        <v>7.4866896865713971E-4</v>
      </c>
      <c r="T226" s="84">
        <f t="shared" si="6"/>
        <v>1.187306138436525E-3</v>
      </c>
      <c r="U226" s="84">
        <f>R226/'סכום נכסי הקרן'!$C$42</f>
        <v>1.8904718919852587E-4</v>
      </c>
    </row>
    <row r="227" spans="2:21">
      <c r="B227" s="76" t="s">
        <v>865</v>
      </c>
      <c r="C227" s="73" t="s">
        <v>866</v>
      </c>
      <c r="D227" s="86" t="s">
        <v>119</v>
      </c>
      <c r="E227" s="86" t="s">
        <v>347</v>
      </c>
      <c r="F227" s="73" t="s">
        <v>864</v>
      </c>
      <c r="G227" s="86" t="s">
        <v>565</v>
      </c>
      <c r="H227" s="73" t="s">
        <v>662</v>
      </c>
      <c r="I227" s="73" t="s">
        <v>159</v>
      </c>
      <c r="J227" s="73"/>
      <c r="K227" s="83">
        <v>3.6600000000003456</v>
      </c>
      <c r="L227" s="86" t="s">
        <v>163</v>
      </c>
      <c r="M227" s="87">
        <v>0.03</v>
      </c>
      <c r="N227" s="87">
        <v>5.2800000000013225E-2</v>
      </c>
      <c r="O227" s="83">
        <v>743795.58620300004</v>
      </c>
      <c r="P227" s="85">
        <v>93.51</v>
      </c>
      <c r="Q227" s="73"/>
      <c r="R227" s="83">
        <v>695.52322788599997</v>
      </c>
      <c r="S227" s="84">
        <v>9.0680348801142107E-4</v>
      </c>
      <c r="T227" s="84">
        <f t="shared" si="6"/>
        <v>2.695632740137466E-3</v>
      </c>
      <c r="U227" s="84">
        <f>R227/'סכום נכסי הקרן'!$C$42</f>
        <v>4.2920842075790572E-4</v>
      </c>
    </row>
    <row r="228" spans="2:21">
      <c r="B228" s="76" t="s">
        <v>867</v>
      </c>
      <c r="C228" s="73" t="s">
        <v>868</v>
      </c>
      <c r="D228" s="86" t="s">
        <v>119</v>
      </c>
      <c r="E228" s="86" t="s">
        <v>347</v>
      </c>
      <c r="F228" s="73" t="s">
        <v>665</v>
      </c>
      <c r="G228" s="86" t="s">
        <v>666</v>
      </c>
      <c r="H228" s="73" t="s">
        <v>662</v>
      </c>
      <c r="I228" s="73" t="s">
        <v>159</v>
      </c>
      <c r="J228" s="73"/>
      <c r="K228" s="83">
        <v>4.059999999996168</v>
      </c>
      <c r="L228" s="86" t="s">
        <v>163</v>
      </c>
      <c r="M228" s="87">
        <v>2.9500000000000002E-2</v>
      </c>
      <c r="N228" s="87">
        <v>3.4799999999970195E-2</v>
      </c>
      <c r="O228" s="83">
        <v>479250.09712200001</v>
      </c>
      <c r="P228" s="85">
        <v>98</v>
      </c>
      <c r="Q228" s="73"/>
      <c r="R228" s="83">
        <v>469.66509517999998</v>
      </c>
      <c r="S228" s="84">
        <v>1.509877121458051E-3</v>
      </c>
      <c r="T228" s="84">
        <f t="shared" si="6"/>
        <v>1.8202765295345373E-3</v>
      </c>
      <c r="U228" s="84">
        <f>R228/'סכום נכסי הקרן'!$C$42</f>
        <v>2.8983103037409993E-4</v>
      </c>
    </row>
    <row r="229" spans="2:21">
      <c r="B229" s="76" t="s">
        <v>869</v>
      </c>
      <c r="C229" s="73" t="s">
        <v>870</v>
      </c>
      <c r="D229" s="86" t="s">
        <v>119</v>
      </c>
      <c r="E229" s="86" t="s">
        <v>347</v>
      </c>
      <c r="F229" s="73" t="s">
        <v>871</v>
      </c>
      <c r="G229" s="86" t="s">
        <v>472</v>
      </c>
      <c r="H229" s="73" t="s">
        <v>662</v>
      </c>
      <c r="I229" s="73" t="s">
        <v>159</v>
      </c>
      <c r="J229" s="73"/>
      <c r="K229" s="83">
        <v>1.9400000000480999</v>
      </c>
      <c r="L229" s="86" t="s">
        <v>163</v>
      </c>
      <c r="M229" s="87">
        <v>4.3499999999999997E-2</v>
      </c>
      <c r="N229" s="87">
        <v>2.0999999999198337E-2</v>
      </c>
      <c r="O229" s="83">
        <v>1171.2736159999999</v>
      </c>
      <c r="P229" s="85">
        <v>106.5</v>
      </c>
      <c r="Q229" s="73"/>
      <c r="R229" s="83">
        <v>1.2474064009999999</v>
      </c>
      <c r="S229" s="84">
        <v>6.7791845811025894E-6</v>
      </c>
      <c r="T229" s="84">
        <f t="shared" si="6"/>
        <v>4.8345610900917095E-6</v>
      </c>
      <c r="U229" s="84">
        <f>R229/'סכום נכסי הקרן'!$C$42</f>
        <v>7.6977634958910008E-7</v>
      </c>
    </row>
    <row r="230" spans="2:21">
      <c r="B230" s="76" t="s">
        <v>872</v>
      </c>
      <c r="C230" s="73" t="s">
        <v>873</v>
      </c>
      <c r="D230" s="86" t="s">
        <v>119</v>
      </c>
      <c r="E230" s="86" t="s">
        <v>347</v>
      </c>
      <c r="F230" s="73" t="s">
        <v>871</v>
      </c>
      <c r="G230" s="86" t="s">
        <v>472</v>
      </c>
      <c r="H230" s="73" t="s">
        <v>662</v>
      </c>
      <c r="I230" s="73" t="s">
        <v>159</v>
      </c>
      <c r="J230" s="73"/>
      <c r="K230" s="83">
        <v>4.9700000000012983</v>
      </c>
      <c r="L230" s="86" t="s">
        <v>163</v>
      </c>
      <c r="M230" s="87">
        <v>3.27E-2</v>
      </c>
      <c r="N230" s="87">
        <v>2.2700000000001181E-2</v>
      </c>
      <c r="O230" s="83">
        <v>241049.88748999999</v>
      </c>
      <c r="P230" s="85">
        <v>105.5</v>
      </c>
      <c r="Q230" s="73"/>
      <c r="R230" s="83">
        <v>254.307631211</v>
      </c>
      <c r="S230" s="84">
        <v>1.0809411995067264E-3</v>
      </c>
      <c r="T230" s="84">
        <f t="shared" si="6"/>
        <v>9.8561766059599744E-4</v>
      </c>
      <c r="U230" s="84">
        <f>R230/'סכום נכסי הקרן'!$C$42</f>
        <v>1.5693361832143965E-4</v>
      </c>
    </row>
    <row r="231" spans="2:21">
      <c r="B231" s="76" t="s">
        <v>874</v>
      </c>
      <c r="C231" s="73" t="s">
        <v>875</v>
      </c>
      <c r="D231" s="86" t="s">
        <v>119</v>
      </c>
      <c r="E231" s="86" t="s">
        <v>347</v>
      </c>
      <c r="F231" s="73" t="s">
        <v>876</v>
      </c>
      <c r="G231" s="86" t="s">
        <v>155</v>
      </c>
      <c r="H231" s="73" t="s">
        <v>669</v>
      </c>
      <c r="I231" s="73" t="s">
        <v>351</v>
      </c>
      <c r="J231" s="73"/>
      <c r="K231" s="83">
        <v>0.72000000000151221</v>
      </c>
      <c r="L231" s="86" t="s">
        <v>163</v>
      </c>
      <c r="M231" s="87">
        <v>3.3000000000000002E-2</v>
      </c>
      <c r="N231" s="87">
        <v>0.17149999999982984</v>
      </c>
      <c r="O231" s="83">
        <v>86575.310568000001</v>
      </c>
      <c r="P231" s="85">
        <v>91.66</v>
      </c>
      <c r="Q231" s="73"/>
      <c r="R231" s="83">
        <v>79.354926728999999</v>
      </c>
      <c r="S231" s="84">
        <v>4.0077669605311802E-4</v>
      </c>
      <c r="T231" s="84">
        <f t="shared" si="6"/>
        <v>3.0755513260437566E-4</v>
      </c>
      <c r="U231" s="84">
        <f>R231/'סכום נכסי הקרן'!$C$42</f>
        <v>4.8970043580336036E-5</v>
      </c>
    </row>
    <row r="232" spans="2:21">
      <c r="B232" s="76" t="s">
        <v>877</v>
      </c>
      <c r="C232" s="73" t="s">
        <v>878</v>
      </c>
      <c r="D232" s="86" t="s">
        <v>119</v>
      </c>
      <c r="E232" s="86" t="s">
        <v>347</v>
      </c>
      <c r="F232" s="73" t="s">
        <v>682</v>
      </c>
      <c r="G232" s="86" t="s">
        <v>190</v>
      </c>
      <c r="H232" s="73" t="s">
        <v>669</v>
      </c>
      <c r="I232" s="73" t="s">
        <v>351</v>
      </c>
      <c r="J232" s="73"/>
      <c r="K232" s="83">
        <v>2.829999999998448</v>
      </c>
      <c r="L232" s="86" t="s">
        <v>163</v>
      </c>
      <c r="M232" s="87">
        <v>4.1399999999999999E-2</v>
      </c>
      <c r="N232" s="87">
        <v>3.8699999999968288E-2</v>
      </c>
      <c r="O232" s="83">
        <v>252302.53117099998</v>
      </c>
      <c r="P232" s="85">
        <v>100.8</v>
      </c>
      <c r="Q232" s="83">
        <v>42.011975959000004</v>
      </c>
      <c r="R232" s="83">
        <v>296.33292736199996</v>
      </c>
      <c r="S232" s="84">
        <v>5.12335096586868E-4</v>
      </c>
      <c r="T232" s="84">
        <f t="shared" si="6"/>
        <v>1.1484947000342497E-3</v>
      </c>
      <c r="U232" s="84">
        <f>R232/'סכום נכסי הקרן'!$C$42</f>
        <v>1.8286749122411493E-4</v>
      </c>
    </row>
    <row r="233" spans="2:21">
      <c r="B233" s="76" t="s">
        <v>879</v>
      </c>
      <c r="C233" s="73" t="s">
        <v>880</v>
      </c>
      <c r="D233" s="86" t="s">
        <v>119</v>
      </c>
      <c r="E233" s="86" t="s">
        <v>347</v>
      </c>
      <c r="F233" s="73" t="s">
        <v>682</v>
      </c>
      <c r="G233" s="86" t="s">
        <v>190</v>
      </c>
      <c r="H233" s="73" t="s">
        <v>669</v>
      </c>
      <c r="I233" s="73" t="s">
        <v>351</v>
      </c>
      <c r="J233" s="73"/>
      <c r="K233" s="83">
        <v>4.7500000000002247</v>
      </c>
      <c r="L233" s="86" t="s">
        <v>163</v>
      </c>
      <c r="M233" s="87">
        <v>2.5000000000000001E-2</v>
      </c>
      <c r="N233" s="87">
        <v>5.7700000000002423E-2</v>
      </c>
      <c r="O233" s="83">
        <v>1277948.7470879999</v>
      </c>
      <c r="P233" s="85">
        <v>87</v>
      </c>
      <c r="Q233" s="73"/>
      <c r="R233" s="83">
        <v>1111.8153816490001</v>
      </c>
      <c r="S233" s="84">
        <v>1.5490689437267495E-3</v>
      </c>
      <c r="T233" s="84">
        <f t="shared" si="6"/>
        <v>4.30905226971472E-3</v>
      </c>
      <c r="U233" s="84">
        <f>R233/'סכום נכסי הקרן'!$C$42</f>
        <v>6.8610292941953521E-4</v>
      </c>
    </row>
    <row r="234" spans="2:21">
      <c r="B234" s="76" t="s">
        <v>881</v>
      </c>
      <c r="C234" s="73" t="s">
        <v>882</v>
      </c>
      <c r="D234" s="86" t="s">
        <v>119</v>
      </c>
      <c r="E234" s="86" t="s">
        <v>347</v>
      </c>
      <c r="F234" s="73" t="s">
        <v>682</v>
      </c>
      <c r="G234" s="86" t="s">
        <v>190</v>
      </c>
      <c r="H234" s="73" t="s">
        <v>669</v>
      </c>
      <c r="I234" s="73" t="s">
        <v>351</v>
      </c>
      <c r="J234" s="73"/>
      <c r="K234" s="83">
        <v>3.4200000000033466</v>
      </c>
      <c r="L234" s="86" t="s">
        <v>163</v>
      </c>
      <c r="M234" s="87">
        <v>3.5499999999999997E-2</v>
      </c>
      <c r="N234" s="87">
        <v>5.0300000000052324E-2</v>
      </c>
      <c r="O234" s="83">
        <v>486437.80146600003</v>
      </c>
      <c r="P234" s="85">
        <v>95.29</v>
      </c>
      <c r="Q234" s="83">
        <v>8.6342710559999993</v>
      </c>
      <c r="R234" s="83">
        <v>472.16083035099996</v>
      </c>
      <c r="S234" s="84">
        <v>6.8451242336561445E-4</v>
      </c>
      <c r="T234" s="84">
        <f t="shared" si="6"/>
        <v>1.8299492265314561E-3</v>
      </c>
      <c r="U234" s="84">
        <f>R234/'סכום נכסי הקרן'!$C$42</f>
        <v>2.9137115226856301E-4</v>
      </c>
    </row>
    <row r="235" spans="2:21">
      <c r="B235" s="76" t="s">
        <v>883</v>
      </c>
      <c r="C235" s="73" t="s">
        <v>884</v>
      </c>
      <c r="D235" s="86" t="s">
        <v>119</v>
      </c>
      <c r="E235" s="86" t="s">
        <v>347</v>
      </c>
      <c r="F235" s="73" t="s">
        <v>689</v>
      </c>
      <c r="G235" s="86" t="s">
        <v>476</v>
      </c>
      <c r="H235" s="73" t="s">
        <v>686</v>
      </c>
      <c r="I235" s="73" t="s">
        <v>159</v>
      </c>
      <c r="J235" s="73"/>
      <c r="K235" s="83">
        <v>5.3000000000048617</v>
      </c>
      <c r="L235" s="86" t="s">
        <v>163</v>
      </c>
      <c r="M235" s="87">
        <v>4.4500000000000005E-2</v>
      </c>
      <c r="N235" s="87">
        <v>2.2300000000025431E-2</v>
      </c>
      <c r="O235" s="83">
        <v>477302.38153200003</v>
      </c>
      <c r="P235" s="85">
        <v>112.04</v>
      </c>
      <c r="Q235" s="73"/>
      <c r="R235" s="83">
        <v>534.769593568</v>
      </c>
      <c r="S235" s="84">
        <v>1.7639190424402792E-3</v>
      </c>
      <c r="T235" s="84">
        <f t="shared" si="6"/>
        <v>2.072601412944017E-3</v>
      </c>
      <c r="U235" s="84">
        <f>R235/'סכום נכסי הקרן'!$C$42</f>
        <v>3.3000711338182541E-4</v>
      </c>
    </row>
    <row r="236" spans="2:21">
      <c r="B236" s="76" t="s">
        <v>885</v>
      </c>
      <c r="C236" s="73" t="s">
        <v>886</v>
      </c>
      <c r="D236" s="86" t="s">
        <v>119</v>
      </c>
      <c r="E236" s="86" t="s">
        <v>347</v>
      </c>
      <c r="F236" s="73" t="s">
        <v>887</v>
      </c>
      <c r="G236" s="86" t="s">
        <v>189</v>
      </c>
      <c r="H236" s="73" t="s">
        <v>686</v>
      </c>
      <c r="I236" s="73" t="s">
        <v>159</v>
      </c>
      <c r="J236" s="73"/>
      <c r="K236" s="83">
        <v>3.4999999999816658</v>
      </c>
      <c r="L236" s="86" t="s">
        <v>163</v>
      </c>
      <c r="M236" s="87">
        <v>4.2500000000000003E-2</v>
      </c>
      <c r="N236" s="87">
        <v>2.319999999994133E-2</v>
      </c>
      <c r="O236" s="83">
        <v>50321.451410000001</v>
      </c>
      <c r="P236" s="85">
        <v>108.39</v>
      </c>
      <c r="Q236" s="73"/>
      <c r="R236" s="83">
        <v>54.543421776000002</v>
      </c>
      <c r="S236" s="84">
        <v>4.1648211388371613E-4</v>
      </c>
      <c r="T236" s="84">
        <f t="shared" si="6"/>
        <v>2.1139341952014761E-4</v>
      </c>
      <c r="U236" s="84">
        <f>R236/'סכום נכסי הקרן'!$C$42</f>
        <v>3.3658826886866293E-5</v>
      </c>
    </row>
    <row r="237" spans="2:21">
      <c r="B237" s="76" t="s">
        <v>888</v>
      </c>
      <c r="C237" s="73" t="s">
        <v>889</v>
      </c>
      <c r="D237" s="86" t="s">
        <v>119</v>
      </c>
      <c r="E237" s="86" t="s">
        <v>347</v>
      </c>
      <c r="F237" s="73" t="s">
        <v>887</v>
      </c>
      <c r="G237" s="86" t="s">
        <v>189</v>
      </c>
      <c r="H237" s="73" t="s">
        <v>686</v>
      </c>
      <c r="I237" s="73" t="s">
        <v>159</v>
      </c>
      <c r="J237" s="73"/>
      <c r="K237" s="83">
        <v>4.1500000000024526</v>
      </c>
      <c r="L237" s="86" t="s">
        <v>163</v>
      </c>
      <c r="M237" s="87">
        <v>3.4500000000000003E-2</v>
      </c>
      <c r="N237" s="87">
        <v>2.1600000000022532E-2</v>
      </c>
      <c r="O237" s="83">
        <v>516303.858236</v>
      </c>
      <c r="P237" s="85">
        <v>106.62</v>
      </c>
      <c r="Q237" s="73"/>
      <c r="R237" s="83">
        <v>550.48315641099998</v>
      </c>
      <c r="S237" s="84">
        <v>1.5984139710726879E-3</v>
      </c>
      <c r="T237" s="84">
        <f t="shared" si="6"/>
        <v>2.1335023185723489E-3</v>
      </c>
      <c r="U237" s="84">
        <f>R237/'סכום נכסי הקרן'!$C$42</f>
        <v>3.3970397643674207E-4</v>
      </c>
    </row>
    <row r="238" spans="2:21">
      <c r="B238" s="76" t="s">
        <v>890</v>
      </c>
      <c r="C238" s="73" t="s">
        <v>891</v>
      </c>
      <c r="D238" s="86" t="s">
        <v>119</v>
      </c>
      <c r="E238" s="86" t="s">
        <v>347</v>
      </c>
      <c r="F238" s="73" t="s">
        <v>892</v>
      </c>
      <c r="G238" s="86" t="s">
        <v>476</v>
      </c>
      <c r="H238" s="73" t="s">
        <v>696</v>
      </c>
      <c r="I238" s="73" t="s">
        <v>351</v>
      </c>
      <c r="J238" s="73"/>
      <c r="K238" s="83">
        <v>2.5599999999977752</v>
      </c>
      <c r="L238" s="86" t="s">
        <v>163</v>
      </c>
      <c r="M238" s="87">
        <v>5.9000000000000004E-2</v>
      </c>
      <c r="N238" s="87">
        <v>5.9999999999961633E-2</v>
      </c>
      <c r="O238" s="83">
        <v>521384.85603800009</v>
      </c>
      <c r="P238" s="85">
        <v>99.99</v>
      </c>
      <c r="Q238" s="73"/>
      <c r="R238" s="83">
        <v>521.33271753600002</v>
      </c>
      <c r="S238" s="84">
        <v>5.827932824217653E-4</v>
      </c>
      <c r="T238" s="84">
        <f t="shared" si="6"/>
        <v>2.0205242406731226E-3</v>
      </c>
      <c r="U238" s="84">
        <f>R238/'סכום נכסי הקרן'!$C$42</f>
        <v>3.2171519715187635E-4</v>
      </c>
    </row>
    <row r="239" spans="2:21">
      <c r="B239" s="76" t="s">
        <v>893</v>
      </c>
      <c r="C239" s="73" t="s">
        <v>894</v>
      </c>
      <c r="D239" s="86" t="s">
        <v>119</v>
      </c>
      <c r="E239" s="86" t="s">
        <v>347</v>
      </c>
      <c r="F239" s="73" t="s">
        <v>892</v>
      </c>
      <c r="G239" s="86" t="s">
        <v>476</v>
      </c>
      <c r="H239" s="73" t="s">
        <v>696</v>
      </c>
      <c r="I239" s="73" t="s">
        <v>351</v>
      </c>
      <c r="J239" s="73"/>
      <c r="K239" s="83">
        <v>4.9899999999913538</v>
      </c>
      <c r="L239" s="86" t="s">
        <v>163</v>
      </c>
      <c r="M239" s="87">
        <v>2.7000000000000003E-2</v>
      </c>
      <c r="N239" s="87">
        <v>6.5899999999856837E-2</v>
      </c>
      <c r="O239" s="83">
        <v>84696.250553999984</v>
      </c>
      <c r="P239" s="85">
        <v>83.3</v>
      </c>
      <c r="Q239" s="73"/>
      <c r="R239" s="83">
        <v>70.551976739000011</v>
      </c>
      <c r="S239" s="84">
        <v>9.628331886408745E-5</v>
      </c>
      <c r="T239" s="84">
        <f t="shared" si="6"/>
        <v>2.7343762329421048E-4</v>
      </c>
      <c r="U239" s="84">
        <f>R239/'סכום נכסי הקרן'!$C$42</f>
        <v>4.3537730018785223E-5</v>
      </c>
    </row>
    <row r="240" spans="2:21">
      <c r="B240" s="76" t="s">
        <v>895</v>
      </c>
      <c r="C240" s="73" t="s">
        <v>896</v>
      </c>
      <c r="D240" s="86" t="s">
        <v>119</v>
      </c>
      <c r="E240" s="86" t="s">
        <v>347</v>
      </c>
      <c r="F240" s="73" t="s">
        <v>897</v>
      </c>
      <c r="G240" s="86" t="s">
        <v>565</v>
      </c>
      <c r="H240" s="73" t="s">
        <v>686</v>
      </c>
      <c r="I240" s="73" t="s">
        <v>159</v>
      </c>
      <c r="J240" s="73"/>
      <c r="K240" s="83">
        <v>2.6600000000009594</v>
      </c>
      <c r="L240" s="86" t="s">
        <v>163</v>
      </c>
      <c r="M240" s="87">
        <v>4.5999999999999999E-2</v>
      </c>
      <c r="N240" s="87">
        <v>9.2300000000061486E-2</v>
      </c>
      <c r="O240" s="83">
        <v>254292.14112799999</v>
      </c>
      <c r="P240" s="85">
        <v>90.18</v>
      </c>
      <c r="Q240" s="73"/>
      <c r="R240" s="83">
        <v>229.320652833</v>
      </c>
      <c r="S240" s="84">
        <v>1.0642312366467915E-3</v>
      </c>
      <c r="T240" s="84">
        <f t="shared" si="6"/>
        <v>8.8877586683223301E-4</v>
      </c>
      <c r="U240" s="84">
        <f>R240/'סכום נכסי הקרן'!$C$42</f>
        <v>1.4151411671582087E-4</v>
      </c>
    </row>
    <row r="241" spans="2:21">
      <c r="B241" s="76" t="s">
        <v>898</v>
      </c>
      <c r="C241" s="73" t="s">
        <v>899</v>
      </c>
      <c r="D241" s="86" t="s">
        <v>119</v>
      </c>
      <c r="E241" s="86" t="s">
        <v>347</v>
      </c>
      <c r="F241" s="73" t="s">
        <v>900</v>
      </c>
      <c r="G241" s="86" t="s">
        <v>901</v>
      </c>
      <c r="H241" s="73" t="s">
        <v>686</v>
      </c>
      <c r="I241" s="73" t="s">
        <v>159</v>
      </c>
      <c r="J241" s="73"/>
      <c r="K241" s="83">
        <v>2.850000000003162</v>
      </c>
      <c r="L241" s="86" t="s">
        <v>163</v>
      </c>
      <c r="M241" s="87">
        <v>0.04</v>
      </c>
      <c r="N241" s="87">
        <v>0.1686000000003984</v>
      </c>
      <c r="O241" s="83">
        <v>90091.551886000001</v>
      </c>
      <c r="P241" s="85">
        <v>70.209999999999994</v>
      </c>
      <c r="Q241" s="73"/>
      <c r="R241" s="83">
        <v>63.253278567999999</v>
      </c>
      <c r="S241" s="84">
        <v>1.2313173718954499E-4</v>
      </c>
      <c r="T241" s="84">
        <f t="shared" si="6"/>
        <v>2.4515012841078458E-4</v>
      </c>
      <c r="U241" s="84">
        <f>R241/'סכום נכסי הקרן'!$C$42</f>
        <v>3.9033692497155543E-5</v>
      </c>
    </row>
    <row r="242" spans="2:21">
      <c r="B242" s="76" t="s">
        <v>902</v>
      </c>
      <c r="C242" s="73" t="s">
        <v>903</v>
      </c>
      <c r="D242" s="86" t="s">
        <v>119</v>
      </c>
      <c r="E242" s="86" t="s">
        <v>347</v>
      </c>
      <c r="F242" s="73" t="s">
        <v>900</v>
      </c>
      <c r="G242" s="86" t="s">
        <v>901</v>
      </c>
      <c r="H242" s="73" t="s">
        <v>686</v>
      </c>
      <c r="I242" s="73" t="s">
        <v>159</v>
      </c>
      <c r="J242" s="73"/>
      <c r="K242" s="83">
        <v>4.5300000000046898</v>
      </c>
      <c r="L242" s="86" t="s">
        <v>163</v>
      </c>
      <c r="M242" s="87">
        <v>2.9100000000000001E-2</v>
      </c>
      <c r="N242" s="87">
        <v>0.11620000000010672</v>
      </c>
      <c r="O242" s="83">
        <v>455266.65</v>
      </c>
      <c r="P242" s="85">
        <v>67.92</v>
      </c>
      <c r="Q242" s="73"/>
      <c r="R242" s="83">
        <v>309.21710913499999</v>
      </c>
      <c r="S242" s="84">
        <v>1.9878816789726706E-3</v>
      </c>
      <c r="T242" s="84">
        <f t="shared" si="6"/>
        <v>1.1984298004373579E-3</v>
      </c>
      <c r="U242" s="84">
        <f>R242/'סכום נכסי הקרן'!$C$42</f>
        <v>1.9081833900292346E-4</v>
      </c>
    </row>
    <row r="243" spans="2:21">
      <c r="B243" s="76" t="s">
        <v>904</v>
      </c>
      <c r="C243" s="73" t="s">
        <v>905</v>
      </c>
      <c r="D243" s="86" t="s">
        <v>119</v>
      </c>
      <c r="E243" s="86" t="s">
        <v>347</v>
      </c>
      <c r="F243" s="73" t="s">
        <v>906</v>
      </c>
      <c r="G243" s="86" t="s">
        <v>565</v>
      </c>
      <c r="H243" s="73" t="s">
        <v>907</v>
      </c>
      <c r="I243" s="73" t="s">
        <v>351</v>
      </c>
      <c r="J243" s="73"/>
      <c r="K243" s="83">
        <v>0.25000000000028366</v>
      </c>
      <c r="L243" s="86" t="s">
        <v>163</v>
      </c>
      <c r="M243" s="87">
        <v>6.0999999999999999E-2</v>
      </c>
      <c r="N243" s="87">
        <v>0.27080000000004356</v>
      </c>
      <c r="O243" s="83">
        <v>907728.52964399988</v>
      </c>
      <c r="P243" s="85">
        <v>97.1</v>
      </c>
      <c r="Q243" s="73"/>
      <c r="R243" s="83">
        <v>881.40437192700006</v>
      </c>
      <c r="S243" s="84">
        <v>1.3396229776328217E-3</v>
      </c>
      <c r="T243" s="84">
        <f t="shared" si="6"/>
        <v>3.4160505170880524E-3</v>
      </c>
      <c r="U243" s="84">
        <f>R243/'סכום נכסי הקרן'!$C$42</f>
        <v>5.4391595184209707E-4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91" t="s">
        <v>47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3.5198713750462747</v>
      </c>
      <c r="L245" s="71"/>
      <c r="M245" s="71"/>
      <c r="N245" s="93">
        <v>9.0973050324082511E-2</v>
      </c>
      <c r="O245" s="80"/>
      <c r="P245" s="82"/>
      <c r="Q245" s="71"/>
      <c r="R245" s="80">
        <f>SUM(R246:R251)</f>
        <v>6192.9191885117434</v>
      </c>
      <c r="S245" s="71"/>
      <c r="T245" s="81">
        <f t="shared" ref="T245:T251" si="7">R245/$R$11</f>
        <v>2.4001837828360802E-2</v>
      </c>
      <c r="U245" s="81">
        <f>R245/'סכום נכסי הקרן'!$C$42</f>
        <v>3.8216596631307988E-3</v>
      </c>
    </row>
    <row r="246" spans="2:21">
      <c r="B246" s="76" t="s">
        <v>908</v>
      </c>
      <c r="C246" s="73" t="s">
        <v>909</v>
      </c>
      <c r="D246" s="86" t="s">
        <v>119</v>
      </c>
      <c r="E246" s="86" t="s">
        <v>347</v>
      </c>
      <c r="F246" s="73" t="s">
        <v>910</v>
      </c>
      <c r="G246" s="86" t="s">
        <v>145</v>
      </c>
      <c r="H246" s="73" t="s">
        <v>442</v>
      </c>
      <c r="I246" s="73" t="s">
        <v>351</v>
      </c>
      <c r="J246" s="73"/>
      <c r="K246" s="83">
        <v>2.5499999999997716</v>
      </c>
      <c r="L246" s="86" t="s">
        <v>163</v>
      </c>
      <c r="M246" s="87">
        <v>3.49E-2</v>
      </c>
      <c r="N246" s="87">
        <v>6.1099999999994978E-2</v>
      </c>
      <c r="O246" s="83">
        <v>2893135.0606189994</v>
      </c>
      <c r="P246" s="85">
        <v>90.82</v>
      </c>
      <c r="Q246" s="73"/>
      <c r="R246" s="83">
        <v>2627.5451871119999</v>
      </c>
      <c r="S246" s="84">
        <v>1.56634440606246E-3</v>
      </c>
      <c r="T246" s="84">
        <f t="shared" si="7"/>
        <v>1.0183551819107121E-2</v>
      </c>
      <c r="U246" s="84">
        <f>R246/'סכום נכסי הקרן'!$C$42</f>
        <v>1.6214620518974589E-3</v>
      </c>
    </row>
    <row r="247" spans="2:21">
      <c r="B247" s="76" t="s">
        <v>911</v>
      </c>
      <c r="C247" s="73" t="s">
        <v>912</v>
      </c>
      <c r="D247" s="86" t="s">
        <v>119</v>
      </c>
      <c r="E247" s="86" t="s">
        <v>347</v>
      </c>
      <c r="F247" s="73" t="s">
        <v>913</v>
      </c>
      <c r="G247" s="86" t="s">
        <v>145</v>
      </c>
      <c r="H247" s="73" t="s">
        <v>648</v>
      </c>
      <c r="I247" s="73" t="s">
        <v>159</v>
      </c>
      <c r="J247" s="73"/>
      <c r="K247" s="83">
        <v>4.3799999999997556</v>
      </c>
      <c r="L247" s="86" t="s">
        <v>163</v>
      </c>
      <c r="M247" s="87">
        <v>4.6900000000000004E-2</v>
      </c>
      <c r="N247" s="87">
        <v>0.11620000000000244</v>
      </c>
      <c r="O247" s="83">
        <v>1430007.807369</v>
      </c>
      <c r="P247" s="85">
        <v>74.349999999999994</v>
      </c>
      <c r="Q247" s="73"/>
      <c r="R247" s="83">
        <v>1063.210746877</v>
      </c>
      <c r="S247" s="84">
        <v>7.2725702346403099E-4</v>
      </c>
      <c r="T247" s="84">
        <f t="shared" si="7"/>
        <v>4.1206757503394363E-3</v>
      </c>
      <c r="U247" s="84">
        <f>R247/'סכום נכסי הקרן'!$C$42</f>
        <v>6.5610893684589792E-4</v>
      </c>
    </row>
    <row r="248" spans="2:21">
      <c r="B248" s="76" t="s">
        <v>914</v>
      </c>
      <c r="C248" s="73" t="s">
        <v>915</v>
      </c>
      <c r="D248" s="86" t="s">
        <v>119</v>
      </c>
      <c r="E248" s="86" t="s">
        <v>347</v>
      </c>
      <c r="F248" s="73" t="s">
        <v>913</v>
      </c>
      <c r="G248" s="86" t="s">
        <v>145</v>
      </c>
      <c r="H248" s="73" t="s">
        <v>648</v>
      </c>
      <c r="I248" s="73" t="s">
        <v>159</v>
      </c>
      <c r="J248" s="73"/>
      <c r="K248" s="83">
        <v>4.6299999999992698</v>
      </c>
      <c r="L248" s="86" t="s">
        <v>163</v>
      </c>
      <c r="M248" s="87">
        <v>4.6900000000000004E-2</v>
      </c>
      <c r="N248" s="87">
        <v>0.11659999999997421</v>
      </c>
      <c r="O248" s="83">
        <v>2650558.5563360001</v>
      </c>
      <c r="P248" s="85">
        <v>74.349999999999994</v>
      </c>
      <c r="Q248" s="73"/>
      <c r="R248" s="83">
        <v>1970.6901690879999</v>
      </c>
      <c r="S248" s="84">
        <v>1.6433295179228953E-3</v>
      </c>
      <c r="T248" s="84">
        <f t="shared" si="7"/>
        <v>7.6377850910988691E-3</v>
      </c>
      <c r="U248" s="84">
        <f>R248/'סכום נכסי הקרן'!$C$42</f>
        <v>1.2161158410888154E-3</v>
      </c>
    </row>
    <row r="249" spans="2:21">
      <c r="B249" s="76" t="s">
        <v>916</v>
      </c>
      <c r="C249" s="73" t="s">
        <v>917</v>
      </c>
      <c r="D249" s="86" t="s">
        <v>119</v>
      </c>
      <c r="E249" s="86" t="s">
        <v>347</v>
      </c>
      <c r="F249" s="73" t="s">
        <v>918</v>
      </c>
      <c r="G249" s="86" t="s">
        <v>145</v>
      </c>
      <c r="H249" s="73" t="s">
        <v>662</v>
      </c>
      <c r="I249" s="73" t="s">
        <v>159</v>
      </c>
      <c r="J249" s="73"/>
      <c r="K249" s="83">
        <v>1.4600000000182467</v>
      </c>
      <c r="L249" s="86" t="s">
        <v>163</v>
      </c>
      <c r="M249" s="87">
        <v>4.4999999999999998E-2</v>
      </c>
      <c r="N249" s="87">
        <v>0.18680000000015634</v>
      </c>
      <c r="O249" s="83">
        <v>30526.603153</v>
      </c>
      <c r="P249" s="85">
        <v>75.39</v>
      </c>
      <c r="Q249" s="73"/>
      <c r="R249" s="83">
        <v>23.017469173000006</v>
      </c>
      <c r="S249" s="84">
        <v>1.9971177039030235E-5</v>
      </c>
      <c r="T249" s="84">
        <f t="shared" si="7"/>
        <v>8.9208585723916963E-5</v>
      </c>
      <c r="U249" s="84">
        <f>R249/'סכום נכסי הקרן'!$C$42</f>
        <v>1.4204114539229135E-5</v>
      </c>
    </row>
    <row r="250" spans="2:21">
      <c r="B250" s="76" t="s">
        <v>919</v>
      </c>
      <c r="C250" s="73" t="s">
        <v>920</v>
      </c>
      <c r="D250" s="86" t="s">
        <v>119</v>
      </c>
      <c r="E250" s="86" t="s">
        <v>347</v>
      </c>
      <c r="F250" s="73" t="s">
        <v>892</v>
      </c>
      <c r="G250" s="86" t="s">
        <v>476</v>
      </c>
      <c r="H250" s="73" t="s">
        <v>696</v>
      </c>
      <c r="I250" s="73" t="s">
        <v>351</v>
      </c>
      <c r="J250" s="73"/>
      <c r="K250" s="83">
        <v>2.0799999999989027</v>
      </c>
      <c r="L250" s="86" t="s">
        <v>163</v>
      </c>
      <c r="M250" s="87">
        <v>6.7000000000000004E-2</v>
      </c>
      <c r="N250" s="87">
        <v>9.3099999999914612E-2</v>
      </c>
      <c r="O250" s="83">
        <v>336164.48564899998</v>
      </c>
      <c r="P250" s="85">
        <v>85.27</v>
      </c>
      <c r="Q250" s="73"/>
      <c r="R250" s="83">
        <v>286.64745691274436</v>
      </c>
      <c r="S250" s="84">
        <v>3.2839708957918567E-4</v>
      </c>
      <c r="T250" s="84">
        <f t="shared" si="7"/>
        <v>1.1109568145979828E-3</v>
      </c>
      <c r="U250" s="84">
        <f>R250/'סכום נכסי הקרן'!$C$42</f>
        <v>1.7689057297156776E-4</v>
      </c>
    </row>
    <row r="251" spans="2:21">
      <c r="B251" s="76" t="s">
        <v>921</v>
      </c>
      <c r="C251" s="73" t="s">
        <v>922</v>
      </c>
      <c r="D251" s="86" t="s">
        <v>119</v>
      </c>
      <c r="E251" s="86" t="s">
        <v>347</v>
      </c>
      <c r="F251" s="73" t="s">
        <v>892</v>
      </c>
      <c r="G251" s="86" t="s">
        <v>476</v>
      </c>
      <c r="H251" s="73" t="s">
        <v>696</v>
      </c>
      <c r="I251" s="73" t="s">
        <v>351</v>
      </c>
      <c r="J251" s="73"/>
      <c r="K251" s="83">
        <v>3.1300000000028407</v>
      </c>
      <c r="L251" s="86" t="s">
        <v>163</v>
      </c>
      <c r="M251" s="87">
        <v>4.7E-2</v>
      </c>
      <c r="N251" s="87">
        <v>8.3500000000128499E-2</v>
      </c>
      <c r="O251" s="83">
        <v>256871.05105800004</v>
      </c>
      <c r="P251" s="85">
        <v>86.35</v>
      </c>
      <c r="Q251" s="73"/>
      <c r="R251" s="83">
        <v>221.80815934899999</v>
      </c>
      <c r="S251" s="84">
        <v>3.5909623236102679E-4</v>
      </c>
      <c r="T251" s="84">
        <f t="shared" si="7"/>
        <v>8.5965976749347874E-4</v>
      </c>
      <c r="U251" s="84">
        <f>R251/'סכום נכסי הקרן'!$C$42</f>
        <v>1.3687814578783027E-4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232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8.4278879435571401</v>
      </c>
      <c r="L253" s="71"/>
      <c r="M253" s="71"/>
      <c r="N253" s="93">
        <v>3.7537483193610173E-2</v>
      </c>
      <c r="O253" s="80"/>
      <c r="P253" s="82"/>
      <c r="Q253" s="71"/>
      <c r="R253" s="80">
        <f>R254+R262</f>
        <v>60084.350009978021</v>
      </c>
      <c r="S253" s="71"/>
      <c r="T253" s="81">
        <f t="shared" ref="T253:T260" si="8">R253/$R$11</f>
        <v>0.23286834222497402</v>
      </c>
      <c r="U253" s="81">
        <f>R253/'סכום נכסי הקרן'!$C$42</f>
        <v>3.7078141960019247E-2</v>
      </c>
    </row>
    <row r="254" spans="2:21">
      <c r="B254" s="91" t="s">
        <v>65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6.6500509908134617</v>
      </c>
      <c r="L254" s="71"/>
      <c r="M254" s="71"/>
      <c r="N254" s="93">
        <v>4.7193922955225648E-2</v>
      </c>
      <c r="O254" s="80"/>
      <c r="P254" s="82"/>
      <c r="Q254" s="71"/>
      <c r="R254" s="80">
        <f>SUM(R255:R260)</f>
        <v>4793.5599443569999</v>
      </c>
      <c r="S254" s="71"/>
      <c r="T254" s="81">
        <f t="shared" si="8"/>
        <v>1.8578354553441589E-2</v>
      </c>
      <c r="U254" s="81">
        <f>R254/'סכום נכסי הקרן'!$C$42</f>
        <v>2.9581129875119673E-3</v>
      </c>
    </row>
    <row r="255" spans="2:21">
      <c r="B255" s="76" t="s">
        <v>923</v>
      </c>
      <c r="C255" s="73" t="s">
        <v>924</v>
      </c>
      <c r="D255" s="86" t="s">
        <v>28</v>
      </c>
      <c r="E255" s="86" t="s">
        <v>925</v>
      </c>
      <c r="F255" s="73" t="s">
        <v>370</v>
      </c>
      <c r="G255" s="86" t="s">
        <v>357</v>
      </c>
      <c r="H255" s="73" t="s">
        <v>995</v>
      </c>
      <c r="I255" s="73" t="s">
        <v>933</v>
      </c>
      <c r="J255" s="73"/>
      <c r="K255" s="83">
        <v>5.0500000000019201</v>
      </c>
      <c r="L255" s="86" t="s">
        <v>162</v>
      </c>
      <c r="M255" s="87">
        <v>3.2750000000000001E-2</v>
      </c>
      <c r="N255" s="87">
        <v>3.7600000000018112E-2</v>
      </c>
      <c r="O255" s="83">
        <v>297443.03519999998</v>
      </c>
      <c r="P255" s="85">
        <v>98.530699999999996</v>
      </c>
      <c r="Q255" s="73"/>
      <c r="R255" s="83">
        <v>1015.7897940409999</v>
      </c>
      <c r="S255" s="84">
        <v>3.965907136E-4</v>
      </c>
      <c r="T255" s="84">
        <f t="shared" si="8"/>
        <v>3.9368868157530724E-3</v>
      </c>
      <c r="U255" s="84">
        <f>R255/'סכום נכסי הקרן'!$C$42</f>
        <v>6.26845396159503E-4</v>
      </c>
    </row>
    <row r="256" spans="2:21">
      <c r="B256" s="76" t="s">
        <v>928</v>
      </c>
      <c r="C256" s="73" t="s">
        <v>929</v>
      </c>
      <c r="D256" s="86" t="s">
        <v>28</v>
      </c>
      <c r="E256" s="86" t="s">
        <v>925</v>
      </c>
      <c r="F256" s="73" t="s">
        <v>930</v>
      </c>
      <c r="G256" s="86" t="s">
        <v>931</v>
      </c>
      <c r="H256" s="73" t="s">
        <v>932</v>
      </c>
      <c r="I256" s="73" t="s">
        <v>933</v>
      </c>
      <c r="J256" s="73"/>
      <c r="K256" s="83">
        <v>3.2399999999998017</v>
      </c>
      <c r="L256" s="86" t="s">
        <v>162</v>
      </c>
      <c r="M256" s="87">
        <v>5.0819999999999997E-2</v>
      </c>
      <c r="N256" s="87">
        <v>5.4699999999998188E-2</v>
      </c>
      <c r="O256" s="83">
        <v>177979.88711400001</v>
      </c>
      <c r="P256" s="85">
        <v>97.987099999999998</v>
      </c>
      <c r="Q256" s="73"/>
      <c r="R256" s="83">
        <v>604.46124851299999</v>
      </c>
      <c r="S256" s="84">
        <v>5.5618714723125007E-4</v>
      </c>
      <c r="T256" s="84">
        <f t="shared" si="8"/>
        <v>2.3427046952673165E-3</v>
      </c>
      <c r="U256" s="84">
        <f>R256/'סכום נכסי הקרן'!$C$42</f>
        <v>3.7301393753903545E-4</v>
      </c>
    </row>
    <row r="257" spans="2:21">
      <c r="B257" s="76" t="s">
        <v>934</v>
      </c>
      <c r="C257" s="73" t="s">
        <v>935</v>
      </c>
      <c r="D257" s="86" t="s">
        <v>28</v>
      </c>
      <c r="E257" s="86" t="s">
        <v>925</v>
      </c>
      <c r="F257" s="73" t="s">
        <v>930</v>
      </c>
      <c r="G257" s="86" t="s">
        <v>931</v>
      </c>
      <c r="H257" s="73" t="s">
        <v>932</v>
      </c>
      <c r="I257" s="73" t="s">
        <v>933</v>
      </c>
      <c r="J257" s="73"/>
      <c r="K257" s="83">
        <v>4.8199999999981475</v>
      </c>
      <c r="L257" s="86" t="s">
        <v>162</v>
      </c>
      <c r="M257" s="87">
        <v>5.4120000000000001E-2</v>
      </c>
      <c r="N257" s="87">
        <v>5.869999999997727E-2</v>
      </c>
      <c r="O257" s="83">
        <v>247319.04443800001</v>
      </c>
      <c r="P257" s="85">
        <v>97</v>
      </c>
      <c r="Q257" s="73"/>
      <c r="R257" s="83">
        <v>831.49157374699996</v>
      </c>
      <c r="S257" s="84">
        <v>7.7287201386875008E-4</v>
      </c>
      <c r="T257" s="84">
        <f t="shared" si="8"/>
        <v>3.2226039612701712E-3</v>
      </c>
      <c r="U257" s="84">
        <f>R257/'סכום נכסי הקרן'!$C$42</f>
        <v>5.1311468967927935E-4</v>
      </c>
    </row>
    <row r="258" spans="2:21">
      <c r="B258" s="76" t="s">
        <v>936</v>
      </c>
      <c r="C258" s="73" t="s">
        <v>937</v>
      </c>
      <c r="D258" s="86" t="s">
        <v>28</v>
      </c>
      <c r="E258" s="86" t="s">
        <v>925</v>
      </c>
      <c r="F258" s="73" t="s">
        <v>735</v>
      </c>
      <c r="G258" s="86" t="s">
        <v>532</v>
      </c>
      <c r="H258" s="73" t="s">
        <v>932</v>
      </c>
      <c r="I258" s="73" t="s">
        <v>340</v>
      </c>
      <c r="J258" s="73"/>
      <c r="K258" s="83">
        <v>11.2900000000022</v>
      </c>
      <c r="L258" s="86" t="s">
        <v>162</v>
      </c>
      <c r="M258" s="87">
        <v>6.3750000000000001E-2</v>
      </c>
      <c r="N258" s="87">
        <v>4.7500000000006322E-2</v>
      </c>
      <c r="O258" s="83">
        <v>383566.5</v>
      </c>
      <c r="P258" s="85">
        <v>118.99420000000001</v>
      </c>
      <c r="Q258" s="73"/>
      <c r="R258" s="83">
        <v>1581.9589290879999</v>
      </c>
      <c r="S258" s="84">
        <v>6.3927750000000001E-4</v>
      </c>
      <c r="T258" s="84">
        <f t="shared" si="8"/>
        <v>6.1311831321057934E-3</v>
      </c>
      <c r="U258" s="84">
        <f>R258/'סכום נכסי הקרן'!$C$42</f>
        <v>9.7622921339590165E-4</v>
      </c>
    </row>
    <row r="259" spans="2:21">
      <c r="B259" s="76" t="s">
        <v>938</v>
      </c>
      <c r="C259" s="73" t="s">
        <v>939</v>
      </c>
      <c r="D259" s="86" t="s">
        <v>28</v>
      </c>
      <c r="E259" s="86" t="s">
        <v>925</v>
      </c>
      <c r="F259" s="73" t="s">
        <v>940</v>
      </c>
      <c r="G259" s="86" t="s">
        <v>941</v>
      </c>
      <c r="H259" s="73" t="s">
        <v>942</v>
      </c>
      <c r="I259" s="73" t="s">
        <v>340</v>
      </c>
      <c r="J259" s="73"/>
      <c r="K259" s="83">
        <v>3.7599999999998777</v>
      </c>
      <c r="L259" s="86" t="s">
        <v>164</v>
      </c>
      <c r="M259" s="87">
        <v>0.06</v>
      </c>
      <c r="N259" s="87">
        <v>4.4800000000002449E-2</v>
      </c>
      <c r="O259" s="83">
        <v>154705.155</v>
      </c>
      <c r="P259" s="85">
        <v>109.01730000000001</v>
      </c>
      <c r="Q259" s="73"/>
      <c r="R259" s="83">
        <v>654.85532123300004</v>
      </c>
      <c r="S259" s="84">
        <v>1.5470515499999999E-4</v>
      </c>
      <c r="T259" s="84">
        <f t="shared" si="8"/>
        <v>2.5380165222292856E-3</v>
      </c>
      <c r="U259" s="84">
        <f>R259/'סכום נכסי הקרן'!$C$42</f>
        <v>4.041121949379321E-4</v>
      </c>
    </row>
    <row r="260" spans="2:21">
      <c r="B260" s="76" t="s">
        <v>943</v>
      </c>
      <c r="C260" s="73" t="s">
        <v>944</v>
      </c>
      <c r="D260" s="86" t="s">
        <v>28</v>
      </c>
      <c r="E260" s="86" t="s">
        <v>925</v>
      </c>
      <c r="F260" s="73" t="s">
        <v>945</v>
      </c>
      <c r="G260" s="86" t="s">
        <v>946</v>
      </c>
      <c r="H260" s="73" t="s">
        <v>707</v>
      </c>
      <c r="I260" s="73"/>
      <c r="J260" s="73"/>
      <c r="K260" s="83">
        <v>4.3700000000004762</v>
      </c>
      <c r="L260" s="86" t="s">
        <v>162</v>
      </c>
      <c r="M260" s="87">
        <v>0</v>
      </c>
      <c r="N260" s="87">
        <v>1.6E-2</v>
      </c>
      <c r="O260" s="83">
        <v>32603.1525</v>
      </c>
      <c r="P260" s="85">
        <v>92.921000000000006</v>
      </c>
      <c r="Q260" s="73"/>
      <c r="R260" s="83">
        <v>105.00307773500001</v>
      </c>
      <c r="S260" s="84">
        <v>5.6701134782608697E-5</v>
      </c>
      <c r="T260" s="84">
        <f t="shared" si="8"/>
        <v>4.0695942681594926E-4</v>
      </c>
      <c r="U260" s="84">
        <f>R260/'סכום נכסי הקרן'!$C$42</f>
        <v>6.4797555800315964E-5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91" t="s">
        <v>64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8.5820215342357198</v>
      </c>
      <c r="L262" s="71"/>
      <c r="M262" s="71"/>
      <c r="N262" s="93">
        <v>3.670029633497713E-2</v>
      </c>
      <c r="O262" s="80"/>
      <c r="P262" s="82"/>
      <c r="Q262" s="71"/>
      <c r="R262" s="80">
        <f>SUM(R263:R356)</f>
        <v>55290.790065621019</v>
      </c>
      <c r="S262" s="71"/>
      <c r="T262" s="81">
        <f t="shared" ref="T262:T325" si="9">R262/$R$11</f>
        <v>0.21428998767153243</v>
      </c>
      <c r="U262" s="81">
        <f>R262/'סכום נכסי הקרן'!$C$42</f>
        <v>3.412002897250728E-2</v>
      </c>
    </row>
    <row r="263" spans="2:21">
      <c r="B263" s="76" t="s">
        <v>947</v>
      </c>
      <c r="C263" s="73" t="s">
        <v>948</v>
      </c>
      <c r="D263" s="86" t="s">
        <v>28</v>
      </c>
      <c r="E263" s="86" t="s">
        <v>925</v>
      </c>
      <c r="F263" s="73"/>
      <c r="G263" s="86" t="s">
        <v>949</v>
      </c>
      <c r="H263" s="73" t="s">
        <v>950</v>
      </c>
      <c r="I263" s="73" t="s">
        <v>933</v>
      </c>
      <c r="J263" s="73"/>
      <c r="K263" s="83">
        <v>8.2299999999923337</v>
      </c>
      <c r="L263" s="86" t="s">
        <v>162</v>
      </c>
      <c r="M263" s="87">
        <v>3.3750000000000002E-2</v>
      </c>
      <c r="N263" s="87">
        <v>2.2699999999983168E-2</v>
      </c>
      <c r="O263" s="83">
        <v>140641.04999999999</v>
      </c>
      <c r="P263" s="85">
        <v>109.68510000000001</v>
      </c>
      <c r="Q263" s="73"/>
      <c r="R263" s="83">
        <v>534.67317166999999</v>
      </c>
      <c r="S263" s="84">
        <v>1.4064104999999999E-4</v>
      </c>
      <c r="T263" s="84">
        <f t="shared" si="9"/>
        <v>2.0722277115136491E-3</v>
      </c>
      <c r="U263" s="84">
        <f>R263/'סכום נכסי הקרן'!$C$42</f>
        <v>3.2994761128483165E-4</v>
      </c>
    </row>
    <row r="264" spans="2:21">
      <c r="B264" s="76" t="s">
        <v>951</v>
      </c>
      <c r="C264" s="73" t="s">
        <v>952</v>
      </c>
      <c r="D264" s="86" t="s">
        <v>28</v>
      </c>
      <c r="E264" s="86" t="s">
        <v>925</v>
      </c>
      <c r="F264" s="73"/>
      <c r="G264" s="86" t="s">
        <v>946</v>
      </c>
      <c r="H264" s="73" t="s">
        <v>953</v>
      </c>
      <c r="I264" s="73" t="s">
        <v>340</v>
      </c>
      <c r="J264" s="73"/>
      <c r="K264" s="83">
        <v>21.810000000006973</v>
      </c>
      <c r="L264" s="86" t="s">
        <v>162</v>
      </c>
      <c r="M264" s="87">
        <v>3.85E-2</v>
      </c>
      <c r="N264" s="87">
        <v>3.0800000000016613E-2</v>
      </c>
      <c r="O264" s="83">
        <v>172604.92499999999</v>
      </c>
      <c r="P264" s="85">
        <v>116.72580000000001</v>
      </c>
      <c r="Q264" s="73"/>
      <c r="R264" s="83">
        <v>698.310579373</v>
      </c>
      <c r="S264" s="84">
        <v>4.9315692857142852E-5</v>
      </c>
      <c r="T264" s="84">
        <f t="shared" si="9"/>
        <v>2.7064356517087526E-3</v>
      </c>
      <c r="U264" s="84">
        <f>R264/'סכום נכסי הקרן'!$C$42</f>
        <v>4.3092849951569033E-4</v>
      </c>
    </row>
    <row r="265" spans="2:21">
      <c r="B265" s="76" t="s">
        <v>954</v>
      </c>
      <c r="C265" s="73" t="s">
        <v>955</v>
      </c>
      <c r="D265" s="86" t="s">
        <v>28</v>
      </c>
      <c r="E265" s="86" t="s">
        <v>925</v>
      </c>
      <c r="F265" s="73"/>
      <c r="G265" s="86" t="s">
        <v>956</v>
      </c>
      <c r="H265" s="73" t="s">
        <v>953</v>
      </c>
      <c r="I265" s="73" t="s">
        <v>340</v>
      </c>
      <c r="J265" s="73"/>
      <c r="K265" s="83">
        <v>21.930000000013262</v>
      </c>
      <c r="L265" s="86" t="s">
        <v>162</v>
      </c>
      <c r="M265" s="87">
        <v>3.7999999999999999E-2</v>
      </c>
      <c r="N265" s="87">
        <v>3.1100000000024445E-2</v>
      </c>
      <c r="O265" s="83">
        <v>134248.27499999999</v>
      </c>
      <c r="P265" s="85">
        <v>116.04510000000001</v>
      </c>
      <c r="Q265" s="73"/>
      <c r="R265" s="83">
        <v>539.963148488</v>
      </c>
      <c r="S265" s="84">
        <v>8.9498849999999994E-5</v>
      </c>
      <c r="T265" s="84">
        <f t="shared" si="9"/>
        <v>2.092730024209245E-3</v>
      </c>
      <c r="U265" s="84">
        <f>R265/'סכום נכסי הקרן'!$C$42</f>
        <v>3.3321206386508666E-4</v>
      </c>
    </row>
    <row r="266" spans="2:21">
      <c r="B266" s="76" t="s">
        <v>957</v>
      </c>
      <c r="C266" s="73" t="s">
        <v>958</v>
      </c>
      <c r="D266" s="86" t="s">
        <v>28</v>
      </c>
      <c r="E266" s="86" t="s">
        <v>925</v>
      </c>
      <c r="F266" s="73"/>
      <c r="G266" s="86" t="s">
        <v>949</v>
      </c>
      <c r="H266" s="73" t="s">
        <v>953</v>
      </c>
      <c r="I266" s="73" t="s">
        <v>340</v>
      </c>
      <c r="J266" s="73"/>
      <c r="K266" s="83">
        <v>6.7399999999981626</v>
      </c>
      <c r="L266" s="86" t="s">
        <v>162</v>
      </c>
      <c r="M266" s="87">
        <v>5.1249999999999997E-2</v>
      </c>
      <c r="N266" s="87">
        <v>3.5799999999993878E-2</v>
      </c>
      <c r="O266" s="83">
        <v>76937.047124999997</v>
      </c>
      <c r="P266" s="85">
        <v>110.22280000000001</v>
      </c>
      <c r="Q266" s="73"/>
      <c r="R266" s="83">
        <v>293.92443867100002</v>
      </c>
      <c r="S266" s="84">
        <v>1.5387409425E-4</v>
      </c>
      <c r="T266" s="84">
        <f t="shared" si="9"/>
        <v>1.1391601433876752E-3</v>
      </c>
      <c r="U266" s="84">
        <f>R266/'סכום נכסי הקרן'!$C$42</f>
        <v>1.8138120926251985E-4</v>
      </c>
    </row>
    <row r="267" spans="2:21">
      <c r="B267" s="76" t="s">
        <v>959</v>
      </c>
      <c r="C267" s="73" t="s">
        <v>960</v>
      </c>
      <c r="D267" s="86" t="s">
        <v>28</v>
      </c>
      <c r="E267" s="86" t="s">
        <v>925</v>
      </c>
      <c r="F267" s="73"/>
      <c r="G267" s="86" t="s">
        <v>931</v>
      </c>
      <c r="H267" s="117" t="s">
        <v>995</v>
      </c>
      <c r="I267" s="117" t="s">
        <v>933</v>
      </c>
      <c r="J267" s="73"/>
      <c r="K267" s="83">
        <v>7.8799999999970485</v>
      </c>
      <c r="L267" s="86" t="s">
        <v>162</v>
      </c>
      <c r="M267" s="87">
        <v>4.8750000000000002E-2</v>
      </c>
      <c r="N267" s="87">
        <v>4.4399999999985236E-2</v>
      </c>
      <c r="O267" s="83">
        <v>204568.8</v>
      </c>
      <c r="P267" s="85">
        <v>103.1893</v>
      </c>
      <c r="Q267" s="73"/>
      <c r="R267" s="83">
        <v>731.64896518199998</v>
      </c>
      <c r="S267" s="84">
        <v>8.1827519999999997E-5</v>
      </c>
      <c r="T267" s="84">
        <f t="shared" si="9"/>
        <v>2.8356449155937605E-3</v>
      </c>
      <c r="U267" s="84">
        <f>R267/'סכום נכסי הקרן'!$C$42</f>
        <v>4.5150166709657805E-4</v>
      </c>
    </row>
    <row r="268" spans="2:21">
      <c r="B268" s="76" t="s">
        <v>962</v>
      </c>
      <c r="C268" s="73" t="s">
        <v>963</v>
      </c>
      <c r="D268" s="86" t="s">
        <v>28</v>
      </c>
      <c r="E268" s="86" t="s">
        <v>925</v>
      </c>
      <c r="F268" s="73"/>
      <c r="G268" s="86" t="s">
        <v>964</v>
      </c>
      <c r="H268" s="73" t="s">
        <v>961</v>
      </c>
      <c r="I268" s="73" t="s">
        <v>933</v>
      </c>
      <c r="J268" s="73"/>
      <c r="K268" s="83">
        <v>7.8800000000024655</v>
      </c>
      <c r="L268" s="86" t="s">
        <v>162</v>
      </c>
      <c r="M268" s="87">
        <v>3.61E-2</v>
      </c>
      <c r="N268" s="87">
        <v>2.7700000000007566E-2</v>
      </c>
      <c r="O268" s="83">
        <v>191783.25</v>
      </c>
      <c r="P268" s="85">
        <v>107.339</v>
      </c>
      <c r="Q268" s="73"/>
      <c r="R268" s="83">
        <v>713.50478449800005</v>
      </c>
      <c r="S268" s="84">
        <v>1.5342660000000001E-4</v>
      </c>
      <c r="T268" s="84">
        <f t="shared" si="9"/>
        <v>2.7653236875832751E-3</v>
      </c>
      <c r="U268" s="84">
        <f>R268/'סכום נכסי הקרן'!$C$42</f>
        <v>4.4030486614861299E-4</v>
      </c>
    </row>
    <row r="269" spans="2:21">
      <c r="B269" s="76" t="s">
        <v>965</v>
      </c>
      <c r="C269" s="73" t="s">
        <v>966</v>
      </c>
      <c r="D269" s="86" t="s">
        <v>28</v>
      </c>
      <c r="E269" s="86" t="s">
        <v>925</v>
      </c>
      <c r="F269" s="73"/>
      <c r="G269" s="86" t="s">
        <v>967</v>
      </c>
      <c r="H269" s="117" t="s">
        <v>995</v>
      </c>
      <c r="I269" s="117" t="s">
        <v>933</v>
      </c>
      <c r="J269" s="73"/>
      <c r="K269" s="83">
        <v>8.3599999999972709</v>
      </c>
      <c r="L269" s="86" t="s">
        <v>162</v>
      </c>
      <c r="M269" s="87">
        <v>3.4000000000000002E-2</v>
      </c>
      <c r="N269" s="87">
        <v>3.019999999998654E-2</v>
      </c>
      <c r="O269" s="83">
        <v>300460.42499999999</v>
      </c>
      <c r="P269" s="85">
        <v>102.7478</v>
      </c>
      <c r="Q269" s="73"/>
      <c r="R269" s="83">
        <v>1070.0110764220001</v>
      </c>
      <c r="S269" s="84">
        <v>3.5348285294117647E-4</v>
      </c>
      <c r="T269" s="84">
        <f t="shared" si="9"/>
        <v>4.1470317226927145E-3</v>
      </c>
      <c r="U269" s="84">
        <f>R269/'סכום נכסי הקרן'!$C$42</f>
        <v>6.603054303454956E-4</v>
      </c>
    </row>
    <row r="270" spans="2:21">
      <c r="B270" s="76" t="s">
        <v>968</v>
      </c>
      <c r="C270" s="73" t="s">
        <v>969</v>
      </c>
      <c r="D270" s="86" t="s">
        <v>28</v>
      </c>
      <c r="E270" s="86" t="s">
        <v>925</v>
      </c>
      <c r="F270" s="73"/>
      <c r="G270" s="86" t="s">
        <v>970</v>
      </c>
      <c r="H270" s="117" t="s">
        <v>995</v>
      </c>
      <c r="I270" s="117" t="s">
        <v>933</v>
      </c>
      <c r="J270" s="73"/>
      <c r="K270" s="83">
        <v>8.3900000000043438</v>
      </c>
      <c r="L270" s="86" t="s">
        <v>162</v>
      </c>
      <c r="M270" s="87">
        <v>0.03</v>
      </c>
      <c r="N270" s="87">
        <v>2.4000000000013642E-2</v>
      </c>
      <c r="O270" s="83">
        <v>242925.45</v>
      </c>
      <c r="P270" s="85">
        <v>104.4383</v>
      </c>
      <c r="Q270" s="73"/>
      <c r="R270" s="83">
        <v>879.349471462</v>
      </c>
      <c r="S270" s="84">
        <v>4.858509E-4</v>
      </c>
      <c r="T270" s="84">
        <f t="shared" si="9"/>
        <v>3.4080863589563189E-3</v>
      </c>
      <c r="U270" s="84">
        <f>R270/'סכום נכסי הקרן'!$C$42</f>
        <v>5.4264786970186711E-4</v>
      </c>
    </row>
    <row r="271" spans="2:21">
      <c r="B271" s="76" t="s">
        <v>971</v>
      </c>
      <c r="C271" s="73" t="s">
        <v>972</v>
      </c>
      <c r="D271" s="86" t="s">
        <v>28</v>
      </c>
      <c r="E271" s="86" t="s">
        <v>925</v>
      </c>
      <c r="F271" s="73"/>
      <c r="G271" s="86" t="s">
        <v>973</v>
      </c>
      <c r="H271" s="73" t="s">
        <v>961</v>
      </c>
      <c r="I271" s="73" t="s">
        <v>933</v>
      </c>
      <c r="J271" s="73"/>
      <c r="K271" s="83">
        <v>17.390000000009078</v>
      </c>
      <c r="L271" s="86" t="s">
        <v>162</v>
      </c>
      <c r="M271" s="87">
        <v>5.1249999999999997E-2</v>
      </c>
      <c r="N271" s="87">
        <v>3.1100000000011743E-2</v>
      </c>
      <c r="O271" s="83">
        <v>111873.5625</v>
      </c>
      <c r="P271" s="85">
        <v>138.3802</v>
      </c>
      <c r="Q271" s="73"/>
      <c r="R271" s="83">
        <v>536.57441766699992</v>
      </c>
      <c r="S271" s="84">
        <v>8.9498849999999994E-5</v>
      </c>
      <c r="T271" s="84">
        <f t="shared" si="9"/>
        <v>2.0795963524893727E-3</v>
      </c>
      <c r="U271" s="84">
        <f>R271/'סכום נכסי הקרן'!$C$42</f>
        <v>3.3112087302380322E-4</v>
      </c>
    </row>
    <row r="272" spans="2:21">
      <c r="B272" s="76" t="s">
        <v>974</v>
      </c>
      <c r="C272" s="73" t="s">
        <v>975</v>
      </c>
      <c r="D272" s="86" t="s">
        <v>28</v>
      </c>
      <c r="E272" s="86" t="s">
        <v>925</v>
      </c>
      <c r="F272" s="73"/>
      <c r="G272" s="86" t="s">
        <v>976</v>
      </c>
      <c r="H272" s="117" t="s">
        <v>1050</v>
      </c>
      <c r="I272" s="117" t="s">
        <v>927</v>
      </c>
      <c r="J272" s="73"/>
      <c r="K272" s="83">
        <v>8.4399999999938302</v>
      </c>
      <c r="L272" s="86" t="s">
        <v>162</v>
      </c>
      <c r="M272" s="87">
        <v>3.6240000000000001E-2</v>
      </c>
      <c r="N272" s="87">
        <v>2.9999999999985441E-2</v>
      </c>
      <c r="O272" s="83">
        <v>188586.86249999999</v>
      </c>
      <c r="P272" s="85">
        <v>105.11879999999999</v>
      </c>
      <c r="Q272" s="73"/>
      <c r="R272" s="83">
        <v>687.10069549599996</v>
      </c>
      <c r="S272" s="84">
        <v>2.5144914999999999E-4</v>
      </c>
      <c r="T272" s="84">
        <f t="shared" si="9"/>
        <v>2.6629896116910448E-3</v>
      </c>
      <c r="U272" s="84">
        <f>R272/'סכום נכסי הקרן'!$C$42</f>
        <v>4.2401086346441049E-4</v>
      </c>
    </row>
    <row r="273" spans="2:21">
      <c r="B273" s="76" t="s">
        <v>977</v>
      </c>
      <c r="C273" s="73" t="s">
        <v>978</v>
      </c>
      <c r="D273" s="86" t="s">
        <v>28</v>
      </c>
      <c r="E273" s="86" t="s">
        <v>925</v>
      </c>
      <c r="F273" s="73"/>
      <c r="G273" s="86" t="s">
        <v>979</v>
      </c>
      <c r="H273" s="73" t="s">
        <v>961</v>
      </c>
      <c r="I273" s="73" t="s">
        <v>933</v>
      </c>
      <c r="J273" s="73"/>
      <c r="K273" s="83">
        <v>18.129999999996528</v>
      </c>
      <c r="L273" s="86" t="s">
        <v>162</v>
      </c>
      <c r="M273" s="87">
        <v>4.2000000000000003E-2</v>
      </c>
      <c r="N273" s="87">
        <v>3.0799999999992084E-2</v>
      </c>
      <c r="O273" s="83">
        <v>204568.8</v>
      </c>
      <c r="P273" s="85">
        <v>121.08199999999999</v>
      </c>
      <c r="Q273" s="73"/>
      <c r="R273" s="83">
        <v>858.514316646</v>
      </c>
      <c r="S273" s="84">
        <v>2.7275839999999998E-4</v>
      </c>
      <c r="T273" s="84">
        <f t="shared" si="9"/>
        <v>3.3273357481700344E-3</v>
      </c>
      <c r="U273" s="84">
        <f>R273/'סכום נכסי הקרן'!$C$42</f>
        <v>5.2979046460555936E-4</v>
      </c>
    </row>
    <row r="274" spans="2:21">
      <c r="B274" s="76" t="s">
        <v>980</v>
      </c>
      <c r="C274" s="73" t="s">
        <v>981</v>
      </c>
      <c r="D274" s="86" t="s">
        <v>28</v>
      </c>
      <c r="E274" s="86" t="s">
        <v>925</v>
      </c>
      <c r="F274" s="73"/>
      <c r="G274" s="86" t="s">
        <v>964</v>
      </c>
      <c r="H274" s="73" t="s">
        <v>961</v>
      </c>
      <c r="I274" s="73" t="s">
        <v>933</v>
      </c>
      <c r="J274" s="73"/>
      <c r="K274" s="83">
        <v>7.679999999996733</v>
      </c>
      <c r="L274" s="86" t="s">
        <v>162</v>
      </c>
      <c r="M274" s="87">
        <v>3.9329999999999997E-2</v>
      </c>
      <c r="N274" s="87">
        <v>2.8199999999985553E-2</v>
      </c>
      <c r="O274" s="83">
        <v>167171.06625</v>
      </c>
      <c r="P274" s="85">
        <v>109.9049</v>
      </c>
      <c r="Q274" s="73"/>
      <c r="R274" s="83">
        <v>636.80538360599996</v>
      </c>
      <c r="S274" s="84">
        <v>1.114473775E-4</v>
      </c>
      <c r="T274" s="84">
        <f t="shared" si="9"/>
        <v>2.4680605511358867E-3</v>
      </c>
      <c r="U274" s="84">
        <f>R274/'סכום נכסי הקרן'!$C$42</f>
        <v>3.9297355152093148E-4</v>
      </c>
    </row>
    <row r="275" spans="2:21">
      <c r="B275" s="76" t="s">
        <v>982</v>
      </c>
      <c r="C275" s="73" t="s">
        <v>983</v>
      </c>
      <c r="D275" s="86" t="s">
        <v>28</v>
      </c>
      <c r="E275" s="86" t="s">
        <v>925</v>
      </c>
      <c r="F275" s="73"/>
      <c r="G275" s="86" t="s">
        <v>949</v>
      </c>
      <c r="H275" s="73" t="s">
        <v>961</v>
      </c>
      <c r="I275" s="73" t="s">
        <v>340</v>
      </c>
      <c r="J275" s="73"/>
      <c r="K275" s="83">
        <v>3.7899999973599452</v>
      </c>
      <c r="L275" s="86" t="s">
        <v>162</v>
      </c>
      <c r="M275" s="87">
        <v>4.4999999999999998E-2</v>
      </c>
      <c r="N275" s="87">
        <v>3.6199999961539941E-2</v>
      </c>
      <c r="O275" s="83">
        <v>83.106075000000004</v>
      </c>
      <c r="P275" s="85">
        <v>106.515</v>
      </c>
      <c r="Q275" s="73"/>
      <c r="R275" s="83">
        <v>0.30681183900000003</v>
      </c>
      <c r="S275" s="84">
        <v>1.6621215000000002E-7</v>
      </c>
      <c r="T275" s="84">
        <f t="shared" si="9"/>
        <v>1.1891077179175725E-6</v>
      </c>
      <c r="U275" s="84">
        <f>R275/'סכום נכסי הקרן'!$C$42</f>
        <v>1.8933404321703392E-7</v>
      </c>
    </row>
    <row r="276" spans="2:21">
      <c r="B276" s="76" t="s">
        <v>984</v>
      </c>
      <c r="C276" s="73" t="s">
        <v>985</v>
      </c>
      <c r="D276" s="86" t="s">
        <v>28</v>
      </c>
      <c r="E276" s="86" t="s">
        <v>925</v>
      </c>
      <c r="F276" s="73"/>
      <c r="G276" s="86" t="s">
        <v>986</v>
      </c>
      <c r="H276" s="117" t="s">
        <v>995</v>
      </c>
      <c r="I276" s="117" t="s">
        <v>933</v>
      </c>
      <c r="J276" s="73"/>
      <c r="K276" s="83">
        <v>18.96000000000431</v>
      </c>
      <c r="L276" s="86" t="s">
        <v>162</v>
      </c>
      <c r="M276" s="87">
        <v>3.6249999999999998E-2</v>
      </c>
      <c r="N276" s="87">
        <v>2.9400000000010765E-2</v>
      </c>
      <c r="O276" s="83">
        <v>167043.21075</v>
      </c>
      <c r="P276" s="85">
        <v>112.34229999999999</v>
      </c>
      <c r="Q276" s="73"/>
      <c r="R276" s="83">
        <v>650.4299918449999</v>
      </c>
      <c r="S276" s="84">
        <v>3.3408642149999998E-4</v>
      </c>
      <c r="T276" s="84">
        <f t="shared" si="9"/>
        <v>2.5208653153307851E-3</v>
      </c>
      <c r="U276" s="84">
        <f>R276/'סכום נכסי הקרן'!$C$42</f>
        <v>4.0138131757567612E-4</v>
      </c>
    </row>
    <row r="277" spans="2:21">
      <c r="B277" s="76" t="s">
        <v>987</v>
      </c>
      <c r="C277" s="73" t="s">
        <v>988</v>
      </c>
      <c r="D277" s="86" t="s">
        <v>28</v>
      </c>
      <c r="E277" s="86" t="s">
        <v>925</v>
      </c>
      <c r="F277" s="73"/>
      <c r="G277" s="86" t="s">
        <v>964</v>
      </c>
      <c r="H277" s="73" t="s">
        <v>961</v>
      </c>
      <c r="I277" s="73" t="s">
        <v>933</v>
      </c>
      <c r="J277" s="73"/>
      <c r="K277" s="83">
        <v>7.6099999999997614</v>
      </c>
      <c r="L277" s="86" t="s">
        <v>162</v>
      </c>
      <c r="M277" s="87">
        <v>4.1100000000000005E-2</v>
      </c>
      <c r="N277" s="87">
        <v>2.8400000000005154E-2</v>
      </c>
      <c r="O277" s="83">
        <v>140641.04999999999</v>
      </c>
      <c r="P277" s="85">
        <v>111.52200000000001</v>
      </c>
      <c r="Q277" s="73"/>
      <c r="R277" s="83">
        <v>543.62723703300003</v>
      </c>
      <c r="S277" s="84">
        <v>1.1251283999999999E-4</v>
      </c>
      <c r="T277" s="84">
        <f t="shared" si="9"/>
        <v>2.1069308972335513E-3</v>
      </c>
      <c r="U277" s="84">
        <f>R277/'סכום נכסי הקרן'!$C$42</f>
        <v>3.3547317836833131E-4</v>
      </c>
    </row>
    <row r="278" spans="2:21">
      <c r="B278" s="76" t="s">
        <v>989</v>
      </c>
      <c r="C278" s="73" t="s">
        <v>990</v>
      </c>
      <c r="D278" s="86" t="s">
        <v>28</v>
      </c>
      <c r="E278" s="86" t="s">
        <v>925</v>
      </c>
      <c r="F278" s="73"/>
      <c r="G278" s="86" t="s">
        <v>991</v>
      </c>
      <c r="H278" s="73" t="s">
        <v>926</v>
      </c>
      <c r="I278" s="73" t="s">
        <v>927</v>
      </c>
      <c r="J278" s="73"/>
      <c r="K278" s="83">
        <v>16.399999999993739</v>
      </c>
      <c r="L278" s="86" t="s">
        <v>162</v>
      </c>
      <c r="M278" s="87">
        <v>4.4500000000000005E-2</v>
      </c>
      <c r="N278" s="87">
        <v>3.1499999999991576E-2</v>
      </c>
      <c r="O278" s="83">
        <v>197229.89429999999</v>
      </c>
      <c r="P278" s="85">
        <v>121.56659999999999</v>
      </c>
      <c r="Q278" s="73"/>
      <c r="R278" s="83">
        <v>831.02791133799997</v>
      </c>
      <c r="S278" s="84">
        <v>9.8614947149999993E-5</v>
      </c>
      <c r="T278" s="84">
        <f t="shared" si="9"/>
        <v>3.2208069492942084E-3</v>
      </c>
      <c r="U278" s="84">
        <f>R278/'סכום נכסי הקרן'!$C$42</f>
        <v>5.1282856291549525E-4</v>
      </c>
    </row>
    <row r="279" spans="2:21">
      <c r="B279" s="76" t="s">
        <v>992</v>
      </c>
      <c r="C279" s="73" t="s">
        <v>993</v>
      </c>
      <c r="D279" s="86" t="s">
        <v>28</v>
      </c>
      <c r="E279" s="86" t="s">
        <v>925</v>
      </c>
      <c r="F279" s="73"/>
      <c r="G279" s="86" t="s">
        <v>994</v>
      </c>
      <c r="H279" s="73" t="s">
        <v>995</v>
      </c>
      <c r="I279" s="73" t="s">
        <v>340</v>
      </c>
      <c r="J279" s="73"/>
      <c r="K279" s="83">
        <v>16.040000000001651</v>
      </c>
      <c r="L279" s="86" t="s">
        <v>162</v>
      </c>
      <c r="M279" s="87">
        <v>5.5500000000000001E-2</v>
      </c>
      <c r="N279" s="87">
        <v>3.6499999999998665E-2</v>
      </c>
      <c r="O279" s="83">
        <v>159819.375</v>
      </c>
      <c r="P279" s="85">
        <v>135.6054</v>
      </c>
      <c r="Q279" s="73"/>
      <c r="R279" s="83">
        <v>751.16444609400003</v>
      </c>
      <c r="S279" s="84">
        <v>3.995484375E-5</v>
      </c>
      <c r="T279" s="84">
        <f t="shared" si="9"/>
        <v>2.9112808788178926E-3</v>
      </c>
      <c r="U279" s="84">
        <f>R279/'סכום נכסי הקרן'!$C$42</f>
        <v>4.6354469945946488E-4</v>
      </c>
    </row>
    <row r="280" spans="2:21">
      <c r="B280" s="76" t="s">
        <v>996</v>
      </c>
      <c r="C280" s="73" t="s">
        <v>997</v>
      </c>
      <c r="D280" s="86" t="s">
        <v>28</v>
      </c>
      <c r="E280" s="86" t="s">
        <v>925</v>
      </c>
      <c r="F280" s="73"/>
      <c r="G280" s="86" t="s">
        <v>994</v>
      </c>
      <c r="H280" s="73" t="s">
        <v>995</v>
      </c>
      <c r="I280" s="73" t="s">
        <v>340</v>
      </c>
      <c r="J280" s="73"/>
      <c r="K280" s="83">
        <v>14.530000000012832</v>
      </c>
      <c r="L280" s="86" t="s">
        <v>164</v>
      </c>
      <c r="M280" s="87">
        <v>3.7000000000000005E-2</v>
      </c>
      <c r="N280" s="87">
        <v>2.3100000000027494E-2</v>
      </c>
      <c r="O280" s="83">
        <v>83106.074999999997</v>
      </c>
      <c r="P280" s="85">
        <v>121.7384</v>
      </c>
      <c r="Q280" s="73"/>
      <c r="R280" s="83">
        <v>392.830808332</v>
      </c>
      <c r="S280" s="84">
        <v>4.7489185714285712E-5</v>
      </c>
      <c r="T280" s="84">
        <f t="shared" si="9"/>
        <v>1.5224906168740764E-3</v>
      </c>
      <c r="U280" s="84">
        <f>R280/'סכום נכסי הקרן'!$C$42</f>
        <v>2.4241647742189389E-4</v>
      </c>
    </row>
    <row r="281" spans="2:21">
      <c r="B281" s="76" t="s">
        <v>998</v>
      </c>
      <c r="C281" s="73" t="s">
        <v>999</v>
      </c>
      <c r="D281" s="86" t="s">
        <v>28</v>
      </c>
      <c r="E281" s="86" t="s">
        <v>925</v>
      </c>
      <c r="F281" s="73"/>
      <c r="G281" s="86" t="s">
        <v>1000</v>
      </c>
      <c r="H281" s="73" t="s">
        <v>995</v>
      </c>
      <c r="I281" s="73" t="s">
        <v>933</v>
      </c>
      <c r="J281" s="73"/>
      <c r="K281" s="83">
        <v>16.970000000006934</v>
      </c>
      <c r="L281" s="86" t="s">
        <v>162</v>
      </c>
      <c r="M281" s="87">
        <v>4.5499999999999999E-2</v>
      </c>
      <c r="N281" s="87">
        <v>3.5100000000012413E-2</v>
      </c>
      <c r="O281" s="83">
        <v>191783.25</v>
      </c>
      <c r="P281" s="85">
        <v>119.90389999999999</v>
      </c>
      <c r="Q281" s="73"/>
      <c r="R281" s="83">
        <v>797.0262075510002</v>
      </c>
      <c r="S281" s="84">
        <v>7.6883119434206275E-5</v>
      </c>
      <c r="T281" s="84">
        <f t="shared" si="9"/>
        <v>3.0890268702488603E-3</v>
      </c>
      <c r="U281" s="84">
        <f>R281/'סכום נכסי הקרן'!$C$42</f>
        <v>4.9184606082156327E-4</v>
      </c>
    </row>
    <row r="282" spans="2:21">
      <c r="B282" s="76" t="s">
        <v>1001</v>
      </c>
      <c r="C282" s="73" t="s">
        <v>1002</v>
      </c>
      <c r="D282" s="86" t="s">
        <v>28</v>
      </c>
      <c r="E282" s="86" t="s">
        <v>925</v>
      </c>
      <c r="F282" s="73"/>
      <c r="G282" s="86" t="s">
        <v>970</v>
      </c>
      <c r="H282" s="117" t="s">
        <v>932</v>
      </c>
      <c r="I282" s="117" t="s">
        <v>933</v>
      </c>
      <c r="J282" s="73"/>
      <c r="K282" s="83">
        <v>17.160000000003226</v>
      </c>
      <c r="L282" s="86" t="s">
        <v>162</v>
      </c>
      <c r="M282" s="87">
        <v>5.9299999999999999E-2</v>
      </c>
      <c r="N282" s="87">
        <v>4.8600000000011717E-2</v>
      </c>
      <c r="O282" s="83">
        <v>319638.75</v>
      </c>
      <c r="P282" s="85">
        <v>118.5604</v>
      </c>
      <c r="Q282" s="73"/>
      <c r="R282" s="83">
        <v>1313.493114911</v>
      </c>
      <c r="S282" s="84">
        <v>9.1325357142857142E-5</v>
      </c>
      <c r="T282" s="84">
        <f t="shared" si="9"/>
        <v>5.0906927368349142E-3</v>
      </c>
      <c r="U282" s="84">
        <f>R282/'סכום נכסי הקרן'!$C$42</f>
        <v>8.1055855926027596E-4</v>
      </c>
    </row>
    <row r="283" spans="2:21">
      <c r="B283" s="76" t="s">
        <v>1003</v>
      </c>
      <c r="C283" s="73" t="s">
        <v>1004</v>
      </c>
      <c r="D283" s="86" t="s">
        <v>28</v>
      </c>
      <c r="E283" s="86" t="s">
        <v>925</v>
      </c>
      <c r="F283" s="73"/>
      <c r="G283" s="86" t="s">
        <v>976</v>
      </c>
      <c r="H283" s="73" t="s">
        <v>995</v>
      </c>
      <c r="I283" s="73" t="s">
        <v>340</v>
      </c>
      <c r="J283" s="73"/>
      <c r="K283" s="83">
        <v>2.810000000481419</v>
      </c>
      <c r="L283" s="86" t="s">
        <v>162</v>
      </c>
      <c r="M283" s="87">
        <v>6.5000000000000002E-2</v>
      </c>
      <c r="N283" s="87">
        <v>3.1900000012379345E-2</v>
      </c>
      <c r="O283" s="83">
        <v>300.46042499999999</v>
      </c>
      <c r="P283" s="85">
        <v>111.69889999999999</v>
      </c>
      <c r="Q283" s="73"/>
      <c r="R283" s="83">
        <v>1.163228124</v>
      </c>
      <c r="S283" s="84">
        <v>1.2018416999999999E-7</v>
      </c>
      <c r="T283" s="84">
        <f t="shared" si="9"/>
        <v>4.5083121448490748E-6</v>
      </c>
      <c r="U283" s="84">
        <f>R283/'סכום נכסי הקרן'!$C$42</f>
        <v>7.1782980936627172E-7</v>
      </c>
    </row>
    <row r="284" spans="2:21">
      <c r="B284" s="76" t="s">
        <v>1005</v>
      </c>
      <c r="C284" s="73" t="s">
        <v>1006</v>
      </c>
      <c r="D284" s="86" t="s">
        <v>28</v>
      </c>
      <c r="E284" s="86" t="s">
        <v>925</v>
      </c>
      <c r="F284" s="73"/>
      <c r="G284" s="86" t="s">
        <v>1007</v>
      </c>
      <c r="H284" s="73" t="s">
        <v>995</v>
      </c>
      <c r="I284" s="73" t="s">
        <v>933</v>
      </c>
      <c r="J284" s="73"/>
      <c r="K284" s="83">
        <v>14.429999999992322</v>
      </c>
      <c r="L284" s="86" t="s">
        <v>162</v>
      </c>
      <c r="M284" s="87">
        <v>5.0999999999999997E-2</v>
      </c>
      <c r="N284" s="87">
        <v>3.9799999999987207E-2</v>
      </c>
      <c r="O284" s="83">
        <v>76713.3</v>
      </c>
      <c r="P284" s="85">
        <v>117.57550000000001</v>
      </c>
      <c r="Q284" s="73"/>
      <c r="R284" s="83">
        <v>312.61949557999998</v>
      </c>
      <c r="S284" s="84">
        <v>1.022844E-4</v>
      </c>
      <c r="T284" s="84">
        <f t="shared" si="9"/>
        <v>1.211616397128914E-3</v>
      </c>
      <c r="U284" s="84">
        <f>R284/'סכום נכסי הקרן'!$C$42</f>
        <v>1.9291795675013392E-4</v>
      </c>
    </row>
    <row r="285" spans="2:21">
      <c r="B285" s="76" t="s">
        <v>1008</v>
      </c>
      <c r="C285" s="73" t="s">
        <v>1009</v>
      </c>
      <c r="D285" s="86" t="s">
        <v>28</v>
      </c>
      <c r="E285" s="86" t="s">
        <v>925</v>
      </c>
      <c r="F285" s="73"/>
      <c r="G285" s="86" t="s">
        <v>994</v>
      </c>
      <c r="H285" s="73" t="s">
        <v>995</v>
      </c>
      <c r="I285" s="73" t="s">
        <v>933</v>
      </c>
      <c r="J285" s="73"/>
      <c r="K285" s="83">
        <v>18.520000000013567</v>
      </c>
      <c r="L285" s="86" t="s">
        <v>162</v>
      </c>
      <c r="M285" s="87">
        <v>3.7999999999999999E-2</v>
      </c>
      <c r="N285" s="87">
        <v>3.1200000000020628E-2</v>
      </c>
      <c r="O285" s="83">
        <v>127855.5</v>
      </c>
      <c r="P285" s="85">
        <v>113.74979999999999</v>
      </c>
      <c r="Q285" s="73"/>
      <c r="R285" s="83">
        <v>504.07891323300004</v>
      </c>
      <c r="S285" s="84">
        <v>1.7047399999999999E-4</v>
      </c>
      <c r="T285" s="84">
        <f t="shared" si="9"/>
        <v>1.9536538359097109E-3</v>
      </c>
      <c r="U285" s="84">
        <f>R285/'סכום נכסי הקרן'!$C$42</f>
        <v>3.1106784879592704E-4</v>
      </c>
    </row>
    <row r="286" spans="2:21">
      <c r="B286" s="76" t="s">
        <v>1010</v>
      </c>
      <c r="C286" s="73" t="s">
        <v>1011</v>
      </c>
      <c r="D286" s="86" t="s">
        <v>28</v>
      </c>
      <c r="E286" s="86" t="s">
        <v>925</v>
      </c>
      <c r="F286" s="73"/>
      <c r="G286" s="86" t="s">
        <v>949</v>
      </c>
      <c r="H286" s="73" t="s">
        <v>995</v>
      </c>
      <c r="I286" s="73" t="s">
        <v>340</v>
      </c>
      <c r="J286" s="73"/>
      <c r="K286" s="83">
        <v>6.1600000000013626</v>
      </c>
      <c r="L286" s="86" t="s">
        <v>162</v>
      </c>
      <c r="M286" s="87">
        <v>4.4999999999999998E-2</v>
      </c>
      <c r="N286" s="87">
        <v>4.3200000000002924E-2</v>
      </c>
      <c r="O286" s="83">
        <v>115709.22749999999</v>
      </c>
      <c r="P286" s="85">
        <v>102.444</v>
      </c>
      <c r="Q286" s="73"/>
      <c r="R286" s="83">
        <v>410.84980013400002</v>
      </c>
      <c r="S286" s="84">
        <v>1.5427896999999999E-4</v>
      </c>
      <c r="T286" s="84">
        <f t="shared" si="9"/>
        <v>1.5923266515286965E-3</v>
      </c>
      <c r="U286" s="84">
        <f>R286/'סכום נכסי הקרן'!$C$42</f>
        <v>2.5353602412415543E-4</v>
      </c>
    </row>
    <row r="287" spans="2:21">
      <c r="B287" s="76" t="s">
        <v>1012</v>
      </c>
      <c r="C287" s="73" t="s">
        <v>1013</v>
      </c>
      <c r="D287" s="86" t="s">
        <v>28</v>
      </c>
      <c r="E287" s="86" t="s">
        <v>925</v>
      </c>
      <c r="F287" s="73"/>
      <c r="G287" s="86" t="s">
        <v>1014</v>
      </c>
      <c r="H287" s="73" t="s">
        <v>995</v>
      </c>
      <c r="I287" s="73" t="s">
        <v>340</v>
      </c>
      <c r="J287" s="73"/>
      <c r="K287" s="83">
        <v>9.3699999999914283</v>
      </c>
      <c r="L287" s="86" t="s">
        <v>162</v>
      </c>
      <c r="M287" s="87">
        <v>2.7999999999999997E-2</v>
      </c>
      <c r="N287" s="87">
        <v>2.1999999999978575E-2</v>
      </c>
      <c r="O287" s="83">
        <v>127855.5</v>
      </c>
      <c r="P287" s="85">
        <v>105.2816</v>
      </c>
      <c r="Q287" s="73"/>
      <c r="R287" s="83">
        <v>466.55222659999993</v>
      </c>
      <c r="S287" s="84">
        <v>2.3246454545454545E-4</v>
      </c>
      <c r="T287" s="84">
        <f t="shared" si="9"/>
        <v>1.8082120144708236E-3</v>
      </c>
      <c r="U287" s="84">
        <f>R287/'סכום נכסי הקרן'!$C$42</f>
        <v>2.8791007453297062E-4</v>
      </c>
    </row>
    <row r="288" spans="2:21">
      <c r="B288" s="76" t="s">
        <v>1015</v>
      </c>
      <c r="C288" s="73" t="s">
        <v>1016</v>
      </c>
      <c r="D288" s="86" t="s">
        <v>28</v>
      </c>
      <c r="E288" s="86" t="s">
        <v>925</v>
      </c>
      <c r="F288" s="73"/>
      <c r="G288" s="86" t="s">
        <v>979</v>
      </c>
      <c r="H288" s="73" t="s">
        <v>995</v>
      </c>
      <c r="I288" s="73" t="s">
        <v>340</v>
      </c>
      <c r="J288" s="73"/>
      <c r="K288" s="83">
        <v>19.020000000007563</v>
      </c>
      <c r="L288" s="86" t="s">
        <v>162</v>
      </c>
      <c r="M288" s="87">
        <v>3.5000000000000003E-2</v>
      </c>
      <c r="N288" s="87">
        <v>3.1800000000016489E-2</v>
      </c>
      <c r="O288" s="83">
        <v>255711</v>
      </c>
      <c r="P288" s="85">
        <v>105.33029999999999</v>
      </c>
      <c r="Q288" s="73"/>
      <c r="R288" s="83">
        <v>933.53627549700002</v>
      </c>
      <c r="S288" s="84">
        <v>2.045688E-4</v>
      </c>
      <c r="T288" s="84">
        <f t="shared" si="9"/>
        <v>3.6180976384992364E-3</v>
      </c>
      <c r="U288" s="84">
        <f>R288/'סכום נכסי הקרן'!$C$42</f>
        <v>5.760866272491456E-4</v>
      </c>
    </row>
    <row r="289" spans="2:21">
      <c r="B289" s="76" t="s">
        <v>1017</v>
      </c>
      <c r="C289" s="73" t="s">
        <v>1018</v>
      </c>
      <c r="D289" s="86" t="s">
        <v>28</v>
      </c>
      <c r="E289" s="86" t="s">
        <v>925</v>
      </c>
      <c r="F289" s="73"/>
      <c r="G289" s="86" t="s">
        <v>1019</v>
      </c>
      <c r="H289" s="73" t="s">
        <v>995</v>
      </c>
      <c r="I289" s="73" t="s">
        <v>340</v>
      </c>
      <c r="J289" s="73"/>
      <c r="K289" s="83">
        <v>17.159999999996234</v>
      </c>
      <c r="L289" s="86" t="s">
        <v>162</v>
      </c>
      <c r="M289" s="87">
        <v>4.5999999999999999E-2</v>
      </c>
      <c r="N289" s="87">
        <v>3.7799999999992936E-2</v>
      </c>
      <c r="O289" s="83">
        <v>191783.25</v>
      </c>
      <c r="P289" s="85">
        <v>115.0842</v>
      </c>
      <c r="Q289" s="73"/>
      <c r="R289" s="83">
        <v>764.98869884299995</v>
      </c>
      <c r="S289" s="84">
        <v>3.8356650000000001E-4</v>
      </c>
      <c r="T289" s="84">
        <f t="shared" si="9"/>
        <v>2.9648594033359083E-3</v>
      </c>
      <c r="U289" s="84">
        <f>R289/'סכום נכסי הקרן'!$C$42</f>
        <v>4.7207566643894425E-4</v>
      </c>
    </row>
    <row r="290" spans="2:21">
      <c r="B290" s="76" t="s">
        <v>1020</v>
      </c>
      <c r="C290" s="73" t="s">
        <v>1021</v>
      </c>
      <c r="D290" s="86" t="s">
        <v>28</v>
      </c>
      <c r="E290" s="86" t="s">
        <v>925</v>
      </c>
      <c r="F290" s="73"/>
      <c r="G290" s="86" t="s">
        <v>970</v>
      </c>
      <c r="H290" s="73" t="s">
        <v>932</v>
      </c>
      <c r="I290" s="73" t="s">
        <v>340</v>
      </c>
      <c r="J290" s="73"/>
      <c r="K290" s="83">
        <v>4.3200000000013796</v>
      </c>
      <c r="L290" s="86" t="s">
        <v>162</v>
      </c>
      <c r="M290" s="87">
        <v>6.5000000000000002E-2</v>
      </c>
      <c r="N290" s="87">
        <v>5.340000000002184E-2</v>
      </c>
      <c r="O290" s="83">
        <v>191783.25</v>
      </c>
      <c r="P290" s="85">
        <v>104.68519999999999</v>
      </c>
      <c r="Q290" s="73"/>
      <c r="R290" s="83">
        <v>695.86438862200009</v>
      </c>
      <c r="S290" s="84">
        <v>1.5342660000000001E-4</v>
      </c>
      <c r="T290" s="84">
        <f t="shared" si="9"/>
        <v>2.6969549735478535E-3</v>
      </c>
      <c r="U290" s="84">
        <f>R290/'סכום נכסי הקרן'!$C$42</f>
        <v>4.2941895155666608E-4</v>
      </c>
    </row>
    <row r="291" spans="2:21">
      <c r="B291" s="76" t="s">
        <v>1022</v>
      </c>
      <c r="C291" s="73" t="s">
        <v>1023</v>
      </c>
      <c r="D291" s="86" t="s">
        <v>28</v>
      </c>
      <c r="E291" s="86" t="s">
        <v>925</v>
      </c>
      <c r="F291" s="73"/>
      <c r="G291" s="86" t="s">
        <v>970</v>
      </c>
      <c r="H291" s="73" t="s">
        <v>932</v>
      </c>
      <c r="I291" s="73" t="s">
        <v>340</v>
      </c>
      <c r="J291" s="73"/>
      <c r="K291" s="83">
        <v>6.3300000000040164</v>
      </c>
      <c r="L291" s="86" t="s">
        <v>162</v>
      </c>
      <c r="M291" s="87">
        <v>4.2500000000000003E-2</v>
      </c>
      <c r="N291" s="87">
        <v>4.1900000000026222E-2</v>
      </c>
      <c r="O291" s="83">
        <v>140641.04999999999</v>
      </c>
      <c r="P291" s="85">
        <v>100.1165</v>
      </c>
      <c r="Q291" s="73"/>
      <c r="R291" s="83">
        <v>488.029907788</v>
      </c>
      <c r="S291" s="84">
        <v>2.3440174999999998E-4</v>
      </c>
      <c r="T291" s="84">
        <f t="shared" si="9"/>
        <v>1.8914528585883936E-3</v>
      </c>
      <c r="U291" s="84">
        <f>R291/'סכום נכסי הקרן'!$C$42</f>
        <v>3.0116398361126559E-4</v>
      </c>
    </row>
    <row r="292" spans="2:21">
      <c r="B292" s="76" t="s">
        <v>1024</v>
      </c>
      <c r="C292" s="73" t="s">
        <v>1025</v>
      </c>
      <c r="D292" s="86" t="s">
        <v>28</v>
      </c>
      <c r="E292" s="86" t="s">
        <v>925</v>
      </c>
      <c r="F292" s="73"/>
      <c r="G292" s="86" t="s">
        <v>970</v>
      </c>
      <c r="H292" s="73" t="s">
        <v>932</v>
      </c>
      <c r="I292" s="73" t="s">
        <v>340</v>
      </c>
      <c r="J292" s="73"/>
      <c r="K292" s="83">
        <v>1.0400000000001206</v>
      </c>
      <c r="L292" s="86" t="s">
        <v>162</v>
      </c>
      <c r="M292" s="87">
        <v>5.2499999999999998E-2</v>
      </c>
      <c r="N292" s="87">
        <v>3.6199999999988568E-2</v>
      </c>
      <c r="O292" s="83">
        <v>178096.31872499999</v>
      </c>
      <c r="P292" s="85">
        <v>107.6729</v>
      </c>
      <c r="Q292" s="73"/>
      <c r="R292" s="83">
        <v>664.64536204799992</v>
      </c>
      <c r="S292" s="84">
        <v>2.9682719787499996E-4</v>
      </c>
      <c r="T292" s="84">
        <f t="shared" si="9"/>
        <v>2.5759596900346337E-3</v>
      </c>
      <c r="U292" s="84">
        <f>R292/'סכום נכסי הקרן'!$C$42</f>
        <v>4.1015364371906505E-4</v>
      </c>
    </row>
    <row r="293" spans="2:21">
      <c r="B293" s="76" t="s">
        <v>1026</v>
      </c>
      <c r="C293" s="73" t="s">
        <v>1027</v>
      </c>
      <c r="D293" s="86" t="s">
        <v>28</v>
      </c>
      <c r="E293" s="86" t="s">
        <v>925</v>
      </c>
      <c r="F293" s="73"/>
      <c r="G293" s="86" t="s">
        <v>1028</v>
      </c>
      <c r="H293" s="73" t="s">
        <v>932</v>
      </c>
      <c r="I293" s="73" t="s">
        <v>340</v>
      </c>
      <c r="J293" s="73"/>
      <c r="K293" s="83">
        <v>7.1600000000042678</v>
      </c>
      <c r="L293" s="86" t="s">
        <v>162</v>
      </c>
      <c r="M293" s="87">
        <v>4.7500000000000001E-2</v>
      </c>
      <c r="N293" s="87">
        <v>2.890000000001923E-2</v>
      </c>
      <c r="O293" s="83">
        <v>191783.25</v>
      </c>
      <c r="P293" s="85">
        <v>114.2046</v>
      </c>
      <c r="Q293" s="73"/>
      <c r="R293" s="83">
        <v>759.14155658599998</v>
      </c>
      <c r="S293" s="84">
        <v>6.3927749999999998E-5</v>
      </c>
      <c r="T293" s="84">
        <f t="shared" si="9"/>
        <v>2.942197689862848E-3</v>
      </c>
      <c r="U293" s="84">
        <f>R293/'סכום נכסי הקרן'!$C$42</f>
        <v>4.684673862357055E-4</v>
      </c>
    </row>
    <row r="294" spans="2:21">
      <c r="B294" s="76" t="s">
        <v>1029</v>
      </c>
      <c r="C294" s="73" t="s">
        <v>1030</v>
      </c>
      <c r="D294" s="86" t="s">
        <v>28</v>
      </c>
      <c r="E294" s="86" t="s">
        <v>925</v>
      </c>
      <c r="F294" s="73"/>
      <c r="G294" s="86" t="s">
        <v>1028</v>
      </c>
      <c r="H294" s="73" t="s">
        <v>932</v>
      </c>
      <c r="I294" s="73" t="s">
        <v>340</v>
      </c>
      <c r="J294" s="73"/>
      <c r="K294" s="83">
        <v>7.7700000000055818</v>
      </c>
      <c r="L294" s="86" t="s">
        <v>162</v>
      </c>
      <c r="M294" s="87">
        <v>0.05</v>
      </c>
      <c r="N294" s="87">
        <v>3.1200000000014005E-2</v>
      </c>
      <c r="O294" s="83">
        <v>127855.5</v>
      </c>
      <c r="P294" s="85">
        <v>116.018</v>
      </c>
      <c r="Q294" s="73"/>
      <c r="R294" s="83">
        <v>514.13047556900005</v>
      </c>
      <c r="S294" s="84">
        <v>5.6824666666666665E-5</v>
      </c>
      <c r="T294" s="84">
        <f t="shared" si="9"/>
        <v>1.9926105801795018E-3</v>
      </c>
      <c r="U294" s="84">
        <f>R294/'סכום נכסי הקרן'!$C$42</f>
        <v>3.172706828975242E-4</v>
      </c>
    </row>
    <row r="295" spans="2:21">
      <c r="B295" s="76" t="s">
        <v>1031</v>
      </c>
      <c r="C295" s="73" t="s">
        <v>1032</v>
      </c>
      <c r="D295" s="86" t="s">
        <v>28</v>
      </c>
      <c r="E295" s="86" t="s">
        <v>925</v>
      </c>
      <c r="F295" s="73"/>
      <c r="G295" s="86" t="s">
        <v>967</v>
      </c>
      <c r="H295" s="73" t="s">
        <v>932</v>
      </c>
      <c r="I295" s="73" t="s">
        <v>340</v>
      </c>
      <c r="J295" s="73"/>
      <c r="K295" s="83">
        <v>7.2899999999992957</v>
      </c>
      <c r="L295" s="86" t="s">
        <v>162</v>
      </c>
      <c r="M295" s="87">
        <v>5.2999999999999999E-2</v>
      </c>
      <c r="N295" s="87">
        <v>3.8399999999999997E-2</v>
      </c>
      <c r="O295" s="83">
        <v>183472.64249999999</v>
      </c>
      <c r="P295" s="85">
        <v>111.5763</v>
      </c>
      <c r="Q295" s="73"/>
      <c r="R295" s="83">
        <v>709.53160215000003</v>
      </c>
      <c r="S295" s="84">
        <v>1.0484150999999999E-4</v>
      </c>
      <c r="T295" s="84">
        <f t="shared" si="9"/>
        <v>2.7499248626549431E-3</v>
      </c>
      <c r="U295" s="84">
        <f>R295/'סכום נכסי הקרן'!$C$42</f>
        <v>4.3785300939876506E-4</v>
      </c>
    </row>
    <row r="296" spans="2:21">
      <c r="B296" s="76" t="s">
        <v>1033</v>
      </c>
      <c r="C296" s="73" t="s">
        <v>1034</v>
      </c>
      <c r="D296" s="86" t="s">
        <v>28</v>
      </c>
      <c r="E296" s="86" t="s">
        <v>925</v>
      </c>
      <c r="F296" s="73"/>
      <c r="G296" s="86" t="s">
        <v>967</v>
      </c>
      <c r="H296" s="73" t="s">
        <v>932</v>
      </c>
      <c r="I296" s="73" t="s">
        <v>340</v>
      </c>
      <c r="J296" s="73"/>
      <c r="K296" s="83">
        <v>7.5899999999957668</v>
      </c>
      <c r="L296" s="86" t="s">
        <v>162</v>
      </c>
      <c r="M296" s="87">
        <v>6.2E-2</v>
      </c>
      <c r="N296" s="87">
        <v>4.0299999999980587E-2</v>
      </c>
      <c r="O296" s="83">
        <v>76713.3</v>
      </c>
      <c r="P296" s="85">
        <v>118.18899999999999</v>
      </c>
      <c r="Q296" s="73"/>
      <c r="R296" s="83">
        <v>314.25072028699998</v>
      </c>
      <c r="S296" s="84">
        <v>1.022844E-4</v>
      </c>
      <c r="T296" s="84">
        <f t="shared" si="9"/>
        <v>1.2179385191665563E-3</v>
      </c>
      <c r="U296" s="84">
        <f>R296/'סכום נכסי הקרן'!$C$42</f>
        <v>1.9392458794852073E-4</v>
      </c>
    </row>
    <row r="297" spans="2:21">
      <c r="B297" s="76" t="s">
        <v>1035</v>
      </c>
      <c r="C297" s="73" t="s">
        <v>1036</v>
      </c>
      <c r="D297" s="86" t="s">
        <v>28</v>
      </c>
      <c r="E297" s="86" t="s">
        <v>925</v>
      </c>
      <c r="F297" s="73"/>
      <c r="G297" s="86" t="s">
        <v>931</v>
      </c>
      <c r="H297" s="73" t="s">
        <v>932</v>
      </c>
      <c r="I297" s="73" t="s">
        <v>340</v>
      </c>
      <c r="J297" s="73"/>
      <c r="K297" s="83">
        <v>7.009999999996559</v>
      </c>
      <c r="L297" s="86" t="s">
        <v>162</v>
      </c>
      <c r="M297" s="87">
        <v>5.2499999999999998E-2</v>
      </c>
      <c r="N297" s="87">
        <v>3.7999999999980806E-2</v>
      </c>
      <c r="O297" s="83">
        <v>216433.7904</v>
      </c>
      <c r="P297" s="85">
        <v>111.19670000000001</v>
      </c>
      <c r="Q297" s="73"/>
      <c r="R297" s="83">
        <v>834.15300328700016</v>
      </c>
      <c r="S297" s="84">
        <v>1.4428919359999999E-4</v>
      </c>
      <c r="T297" s="84">
        <f t="shared" si="9"/>
        <v>3.2329188383525644E-3</v>
      </c>
      <c r="U297" s="84">
        <f>R297/'סכום נכסי הקרן'!$C$42</f>
        <v>5.1475706181585616E-4</v>
      </c>
    </row>
    <row r="298" spans="2:21">
      <c r="B298" s="76" t="s">
        <v>1037</v>
      </c>
      <c r="C298" s="73" t="s">
        <v>1038</v>
      </c>
      <c r="D298" s="86" t="s">
        <v>28</v>
      </c>
      <c r="E298" s="86" t="s">
        <v>925</v>
      </c>
      <c r="F298" s="73"/>
      <c r="G298" s="86" t="s">
        <v>973</v>
      </c>
      <c r="H298" s="73" t="s">
        <v>932</v>
      </c>
      <c r="I298" s="73" t="s">
        <v>340</v>
      </c>
      <c r="J298" s="73"/>
      <c r="K298" s="83">
        <v>4.0400000000032872</v>
      </c>
      <c r="L298" s="86" t="s">
        <v>162</v>
      </c>
      <c r="M298" s="87">
        <v>6.25E-2</v>
      </c>
      <c r="N298" s="87">
        <v>4.5400000000032879E-2</v>
      </c>
      <c r="O298" s="83">
        <v>191783.25</v>
      </c>
      <c r="P298" s="85">
        <v>107.95489999999999</v>
      </c>
      <c r="Q298" s="73"/>
      <c r="R298" s="83">
        <v>717.59835641600012</v>
      </c>
      <c r="S298" s="84">
        <v>9.5891625000000004E-5</v>
      </c>
      <c r="T298" s="84">
        <f t="shared" si="9"/>
        <v>2.7811891052197325E-3</v>
      </c>
      <c r="U298" s="84">
        <f>R298/'סכום נכסי הקרן'!$C$42</f>
        <v>4.4283101548157487E-4</v>
      </c>
    </row>
    <row r="299" spans="2:21">
      <c r="B299" s="76" t="s">
        <v>1039</v>
      </c>
      <c r="C299" s="73" t="s">
        <v>1040</v>
      </c>
      <c r="D299" s="86" t="s">
        <v>28</v>
      </c>
      <c r="E299" s="86" t="s">
        <v>925</v>
      </c>
      <c r="F299" s="73"/>
      <c r="G299" s="86" t="s">
        <v>967</v>
      </c>
      <c r="H299" s="73" t="s">
        <v>932</v>
      </c>
      <c r="I299" s="73" t="s">
        <v>340</v>
      </c>
      <c r="J299" s="73"/>
      <c r="K299" s="83">
        <v>7.8500000000020327</v>
      </c>
      <c r="L299" s="86" t="s">
        <v>162</v>
      </c>
      <c r="M299" s="87">
        <v>4.8750000000000002E-2</v>
      </c>
      <c r="N299" s="87">
        <v>3.460000000001355E-2</v>
      </c>
      <c r="O299" s="83">
        <v>191783.25</v>
      </c>
      <c r="P299" s="85">
        <v>111.08799999999999</v>
      </c>
      <c r="Q299" s="73"/>
      <c r="R299" s="83">
        <v>738.42498064999995</v>
      </c>
      <c r="S299" s="84">
        <v>5.9010230769230773E-4</v>
      </c>
      <c r="T299" s="84">
        <f t="shared" si="9"/>
        <v>2.861906654110727E-3</v>
      </c>
      <c r="U299" s="84">
        <f>R299/'סכום נכסי הקרן'!$C$42</f>
        <v>4.5568315634301353E-4</v>
      </c>
    </row>
    <row r="300" spans="2:21">
      <c r="B300" s="76" t="s">
        <v>1041</v>
      </c>
      <c r="C300" s="73" t="s">
        <v>1042</v>
      </c>
      <c r="D300" s="86" t="s">
        <v>28</v>
      </c>
      <c r="E300" s="86" t="s">
        <v>925</v>
      </c>
      <c r="F300" s="73"/>
      <c r="G300" s="86" t="s">
        <v>976</v>
      </c>
      <c r="H300" s="73" t="s">
        <v>932</v>
      </c>
      <c r="I300" s="73" t="s">
        <v>340</v>
      </c>
      <c r="J300" s="73"/>
      <c r="K300" s="83">
        <v>4.1099999999980241</v>
      </c>
      <c r="L300" s="86" t="s">
        <v>162</v>
      </c>
      <c r="M300" s="87">
        <v>4.1250000000000002E-2</v>
      </c>
      <c r="N300" s="87">
        <v>4.7099999999980241E-2</v>
      </c>
      <c r="O300" s="83">
        <v>95891.625</v>
      </c>
      <c r="P300" s="85">
        <v>98.951800000000006</v>
      </c>
      <c r="Q300" s="73"/>
      <c r="R300" s="83">
        <v>328.876681615</v>
      </c>
      <c r="S300" s="84">
        <v>2.0402473404255319E-4</v>
      </c>
      <c r="T300" s="84">
        <f t="shared" si="9"/>
        <v>1.2746242179771841E-3</v>
      </c>
      <c r="U300" s="84">
        <f>R300/'סכום נכסי הקרן'!$C$42</f>
        <v>2.0295029048722303E-4</v>
      </c>
    </row>
    <row r="301" spans="2:21">
      <c r="B301" s="76" t="s">
        <v>1043</v>
      </c>
      <c r="C301" s="73" t="s">
        <v>1044</v>
      </c>
      <c r="D301" s="86" t="s">
        <v>28</v>
      </c>
      <c r="E301" s="86" t="s">
        <v>925</v>
      </c>
      <c r="F301" s="73"/>
      <c r="G301" s="86" t="s">
        <v>1045</v>
      </c>
      <c r="H301" s="73" t="s">
        <v>932</v>
      </c>
      <c r="I301" s="73" t="s">
        <v>340</v>
      </c>
      <c r="J301" s="73"/>
      <c r="K301" s="83">
        <v>5.8000000000029779</v>
      </c>
      <c r="L301" s="86" t="s">
        <v>162</v>
      </c>
      <c r="M301" s="87">
        <v>6.8000000000000005E-2</v>
      </c>
      <c r="N301" s="87">
        <v>4.0600000000024908E-2</v>
      </c>
      <c r="O301" s="83">
        <v>182194.08749999999</v>
      </c>
      <c r="P301" s="85">
        <v>117.0087</v>
      </c>
      <c r="Q301" s="73"/>
      <c r="R301" s="83">
        <v>738.89183618599986</v>
      </c>
      <c r="S301" s="84">
        <v>1.821940875E-4</v>
      </c>
      <c r="T301" s="84">
        <f t="shared" si="9"/>
        <v>2.8637160416585456E-3</v>
      </c>
      <c r="U301" s="84">
        <f>R301/'סכום נכסי הקרן'!$C$42</f>
        <v>4.5597125359022938E-4</v>
      </c>
    </row>
    <row r="302" spans="2:21">
      <c r="B302" s="76" t="s">
        <v>1046</v>
      </c>
      <c r="C302" s="73" t="s">
        <v>1047</v>
      </c>
      <c r="D302" s="86" t="s">
        <v>28</v>
      </c>
      <c r="E302" s="86" t="s">
        <v>925</v>
      </c>
      <c r="F302" s="73"/>
      <c r="G302" s="86" t="s">
        <v>976</v>
      </c>
      <c r="H302" s="73" t="s">
        <v>932</v>
      </c>
      <c r="I302" s="73" t="s">
        <v>340</v>
      </c>
      <c r="J302" s="73"/>
      <c r="K302" s="83">
        <v>4.1500000000054014</v>
      </c>
      <c r="L302" s="86" t="s">
        <v>162</v>
      </c>
      <c r="M302" s="87">
        <v>3.7499999999999999E-2</v>
      </c>
      <c r="N302" s="87">
        <v>2.6200000000028804E-2</v>
      </c>
      <c r="O302" s="83">
        <v>76713.3</v>
      </c>
      <c r="P302" s="85">
        <v>104.45829999999999</v>
      </c>
      <c r="Q302" s="73"/>
      <c r="R302" s="83">
        <v>277.74248440999997</v>
      </c>
      <c r="S302" s="84">
        <v>2.1309250000000002E-4</v>
      </c>
      <c r="T302" s="84">
        <f t="shared" si="9"/>
        <v>1.0764438976083059E-3</v>
      </c>
      <c r="U302" s="84">
        <f>R302/'סכום נכסי הקרן'!$C$42</f>
        <v>1.7139530116531553E-4</v>
      </c>
    </row>
    <row r="303" spans="2:21">
      <c r="B303" s="76" t="s">
        <v>1048</v>
      </c>
      <c r="C303" s="73" t="s">
        <v>1049</v>
      </c>
      <c r="D303" s="86" t="s">
        <v>28</v>
      </c>
      <c r="E303" s="86" t="s">
        <v>925</v>
      </c>
      <c r="F303" s="73"/>
      <c r="G303" s="86" t="s">
        <v>991</v>
      </c>
      <c r="H303" s="73" t="s">
        <v>1050</v>
      </c>
      <c r="I303" s="73" t="s">
        <v>927</v>
      </c>
      <c r="J303" s="73"/>
      <c r="K303" s="83">
        <v>7.8600000000046952</v>
      </c>
      <c r="L303" s="86" t="s">
        <v>164</v>
      </c>
      <c r="M303" s="87">
        <v>2.8750000000000001E-2</v>
      </c>
      <c r="N303" s="87">
        <v>2.2900000000014086E-2</v>
      </c>
      <c r="O303" s="83">
        <v>131691.16500000001</v>
      </c>
      <c r="P303" s="85">
        <v>104.1294</v>
      </c>
      <c r="Q303" s="73"/>
      <c r="R303" s="83">
        <v>532.44525122499999</v>
      </c>
      <c r="S303" s="84">
        <v>1.3169116500000001E-4</v>
      </c>
      <c r="T303" s="84">
        <f t="shared" si="9"/>
        <v>2.0635929814957639E-3</v>
      </c>
      <c r="U303" s="84">
        <f>R303/'סכום נכסי הקרן'!$C$42</f>
        <v>3.2857275825701958E-4</v>
      </c>
    </row>
    <row r="304" spans="2:21">
      <c r="B304" s="76" t="s">
        <v>1051</v>
      </c>
      <c r="C304" s="73" t="s">
        <v>1052</v>
      </c>
      <c r="D304" s="86" t="s">
        <v>28</v>
      </c>
      <c r="E304" s="86" t="s">
        <v>925</v>
      </c>
      <c r="F304" s="73"/>
      <c r="G304" s="86" t="s">
        <v>994</v>
      </c>
      <c r="H304" s="73" t="s">
        <v>932</v>
      </c>
      <c r="I304" s="73" t="s">
        <v>340</v>
      </c>
      <c r="J304" s="73"/>
      <c r="K304" s="83">
        <v>15.609999999983494</v>
      </c>
      <c r="L304" s="86" t="s">
        <v>162</v>
      </c>
      <c r="M304" s="87">
        <v>4.2000000000000003E-2</v>
      </c>
      <c r="N304" s="87">
        <v>4.1799999999950564E-2</v>
      </c>
      <c r="O304" s="83">
        <v>127855.5</v>
      </c>
      <c r="P304" s="85">
        <v>102.25</v>
      </c>
      <c r="Q304" s="73"/>
      <c r="R304" s="83">
        <v>453.11797416799999</v>
      </c>
      <c r="S304" s="84">
        <v>7.1030833333333331E-5</v>
      </c>
      <c r="T304" s="84">
        <f t="shared" si="9"/>
        <v>1.7561450104614249E-3</v>
      </c>
      <c r="U304" s="84">
        <f>R304/'סכום נכסי הקרן'!$C$42</f>
        <v>2.7961977733049261E-4</v>
      </c>
    </row>
    <row r="305" spans="2:21">
      <c r="B305" s="76" t="s">
        <v>1053</v>
      </c>
      <c r="C305" s="73" t="s">
        <v>1054</v>
      </c>
      <c r="D305" s="86" t="s">
        <v>28</v>
      </c>
      <c r="E305" s="86" t="s">
        <v>925</v>
      </c>
      <c r="F305" s="73"/>
      <c r="G305" s="86" t="s">
        <v>967</v>
      </c>
      <c r="H305" s="73" t="s">
        <v>932</v>
      </c>
      <c r="I305" s="73" t="s">
        <v>340</v>
      </c>
      <c r="J305" s="73"/>
      <c r="K305" s="83">
        <v>7.3200000000060177</v>
      </c>
      <c r="L305" s="86" t="s">
        <v>162</v>
      </c>
      <c r="M305" s="87">
        <v>4.5999999999999999E-2</v>
      </c>
      <c r="N305" s="87">
        <v>2.5200000000020054E-2</v>
      </c>
      <c r="O305" s="83">
        <v>124269.153225</v>
      </c>
      <c r="P305" s="85">
        <v>115.7758</v>
      </c>
      <c r="Q305" s="73"/>
      <c r="R305" s="83">
        <v>498.66582364999994</v>
      </c>
      <c r="S305" s="84">
        <v>1.5533644153124999E-4</v>
      </c>
      <c r="T305" s="84">
        <f t="shared" si="9"/>
        <v>1.9326743762451033E-3</v>
      </c>
      <c r="U305" s="84">
        <f>R305/'סכום נכסי הקרן'!$C$42</f>
        <v>3.0772742314486403E-4</v>
      </c>
    </row>
    <row r="306" spans="2:21">
      <c r="B306" s="76" t="s">
        <v>1055</v>
      </c>
      <c r="C306" s="73" t="s">
        <v>1056</v>
      </c>
      <c r="D306" s="86" t="s">
        <v>28</v>
      </c>
      <c r="E306" s="86" t="s">
        <v>925</v>
      </c>
      <c r="F306" s="73"/>
      <c r="G306" s="86" t="s">
        <v>1028</v>
      </c>
      <c r="H306" s="73" t="s">
        <v>932</v>
      </c>
      <c r="I306" s="73" t="s">
        <v>340</v>
      </c>
      <c r="J306" s="73"/>
      <c r="K306" s="83">
        <v>8.2699999999973599</v>
      </c>
      <c r="L306" s="86" t="s">
        <v>162</v>
      </c>
      <c r="M306" s="87">
        <v>5.5500000000000001E-2</v>
      </c>
      <c r="N306" s="87">
        <v>2.4799999999998056E-2</v>
      </c>
      <c r="O306" s="83">
        <v>164613.95624999999</v>
      </c>
      <c r="P306" s="85">
        <v>108.1786</v>
      </c>
      <c r="Q306" s="73"/>
      <c r="R306" s="83">
        <v>617.21504086900006</v>
      </c>
      <c r="S306" s="84">
        <v>1.6461395624999998E-4</v>
      </c>
      <c r="T306" s="84">
        <f t="shared" si="9"/>
        <v>2.392134446650665E-3</v>
      </c>
      <c r="U306" s="84">
        <f>R306/'סכום נכסי הקרן'!$C$42</f>
        <v>3.8088432181423938E-4</v>
      </c>
    </row>
    <row r="307" spans="2:21">
      <c r="B307" s="76" t="s">
        <v>1057</v>
      </c>
      <c r="C307" s="73" t="s">
        <v>1058</v>
      </c>
      <c r="D307" s="86" t="s">
        <v>28</v>
      </c>
      <c r="E307" s="86" t="s">
        <v>925</v>
      </c>
      <c r="F307" s="73"/>
      <c r="G307" s="86" t="s">
        <v>1028</v>
      </c>
      <c r="H307" s="73" t="s">
        <v>932</v>
      </c>
      <c r="I307" s="73" t="s">
        <v>340</v>
      </c>
      <c r="J307" s="73"/>
      <c r="K307" s="83">
        <v>7.45</v>
      </c>
      <c r="L307" s="86" t="s">
        <v>162</v>
      </c>
      <c r="M307" s="87">
        <v>4.2999999999999997E-2</v>
      </c>
      <c r="N307" s="87">
        <v>2.4500000000000001E-2</v>
      </c>
      <c r="O307" s="83">
        <v>164933.595</v>
      </c>
      <c r="P307" s="85">
        <v>113.76730000000001</v>
      </c>
      <c r="Q307" s="73"/>
      <c r="R307" s="83">
        <v>650.36215599999991</v>
      </c>
      <c r="S307" s="84">
        <v>1.6493359500000001E-4</v>
      </c>
      <c r="T307" s="84">
        <f t="shared" si="9"/>
        <v>2.5206024045933643E-3</v>
      </c>
      <c r="U307" s="84">
        <f>R307/'סכום נכסי הקרן'!$C$42</f>
        <v>4.0133945597460249E-4</v>
      </c>
    </row>
    <row r="308" spans="2:21">
      <c r="B308" s="76" t="s">
        <v>1059</v>
      </c>
      <c r="C308" s="73" t="s">
        <v>1060</v>
      </c>
      <c r="D308" s="86" t="s">
        <v>28</v>
      </c>
      <c r="E308" s="86" t="s">
        <v>925</v>
      </c>
      <c r="F308" s="73"/>
      <c r="G308" s="86" t="s">
        <v>976</v>
      </c>
      <c r="H308" s="73" t="s">
        <v>932</v>
      </c>
      <c r="I308" s="73" t="s">
        <v>340</v>
      </c>
      <c r="J308" s="73"/>
      <c r="K308" s="83">
        <v>4.5700000000004417</v>
      </c>
      <c r="L308" s="86" t="s">
        <v>162</v>
      </c>
      <c r="M308" s="87">
        <v>3.7499999999999999E-2</v>
      </c>
      <c r="N308" s="87">
        <v>4.3099999999999909E-2</v>
      </c>
      <c r="O308" s="83">
        <v>351602.625</v>
      </c>
      <c r="P308" s="85">
        <v>98.260800000000003</v>
      </c>
      <c r="Q308" s="73"/>
      <c r="R308" s="83">
        <v>1197.4602618710001</v>
      </c>
      <c r="S308" s="84">
        <v>7.0320525000000002E-4</v>
      </c>
      <c r="T308" s="84">
        <f t="shared" si="9"/>
        <v>4.6409853150758094E-3</v>
      </c>
      <c r="U308" s="84">
        <f>R308/'סכום נכסי הקרן'!$C$42</f>
        <v>7.3895451267695265E-4</v>
      </c>
    </row>
    <row r="309" spans="2:21">
      <c r="B309" s="76" t="s">
        <v>1061</v>
      </c>
      <c r="C309" s="73" t="s">
        <v>1062</v>
      </c>
      <c r="D309" s="86" t="s">
        <v>28</v>
      </c>
      <c r="E309" s="86" t="s">
        <v>925</v>
      </c>
      <c r="F309" s="73"/>
      <c r="G309" s="86" t="s">
        <v>931</v>
      </c>
      <c r="H309" s="73" t="s">
        <v>932</v>
      </c>
      <c r="I309" s="73" t="s">
        <v>340</v>
      </c>
      <c r="J309" s="73"/>
      <c r="K309" s="83">
        <v>7.7999999999968503</v>
      </c>
      <c r="L309" s="86" t="s">
        <v>162</v>
      </c>
      <c r="M309" s="87">
        <v>4.4999999999999998E-2</v>
      </c>
      <c r="N309" s="87">
        <v>3.1699999999979529E-2</v>
      </c>
      <c r="O309" s="83">
        <v>165572.8725</v>
      </c>
      <c r="P309" s="85">
        <v>110.685</v>
      </c>
      <c r="Q309" s="73"/>
      <c r="R309" s="83">
        <v>635.19418139000004</v>
      </c>
      <c r="S309" s="84">
        <v>8.2786436249999995E-5</v>
      </c>
      <c r="T309" s="84">
        <f t="shared" si="9"/>
        <v>2.4618160300756303E-3</v>
      </c>
      <c r="U309" s="84">
        <f>R309/'סכום נכסי הקרן'!$C$42</f>
        <v>3.9197927623158875E-4</v>
      </c>
    </row>
    <row r="310" spans="2:21">
      <c r="B310" s="76" t="s">
        <v>1063</v>
      </c>
      <c r="C310" s="73" t="s">
        <v>1064</v>
      </c>
      <c r="D310" s="86" t="s">
        <v>28</v>
      </c>
      <c r="E310" s="86" t="s">
        <v>925</v>
      </c>
      <c r="F310" s="73"/>
      <c r="G310" s="86" t="s">
        <v>967</v>
      </c>
      <c r="H310" s="117" t="s">
        <v>1082</v>
      </c>
      <c r="I310" s="117" t="s">
        <v>933</v>
      </c>
      <c r="J310" s="73"/>
      <c r="K310" s="83">
        <v>8.5200000000001523</v>
      </c>
      <c r="L310" s="86" t="s">
        <v>162</v>
      </c>
      <c r="M310" s="87">
        <v>4.1250000000000002E-2</v>
      </c>
      <c r="N310" s="87">
        <v>3.5099999999991208E-2</v>
      </c>
      <c r="O310" s="83">
        <v>71918.71875</v>
      </c>
      <c r="P310" s="85">
        <v>104.99720000000001</v>
      </c>
      <c r="Q310" s="73"/>
      <c r="R310" s="83">
        <v>261.72673047299998</v>
      </c>
      <c r="S310" s="84">
        <v>1.438374375E-4</v>
      </c>
      <c r="T310" s="84">
        <f t="shared" si="9"/>
        <v>1.0143717928393779E-3</v>
      </c>
      <c r="U310" s="84">
        <f>R310/'סכום נכסי הקרן'!$C$42</f>
        <v>1.6151195553580955E-4</v>
      </c>
    </row>
    <row r="311" spans="2:21">
      <c r="B311" s="76" t="s">
        <v>1065</v>
      </c>
      <c r="C311" s="73" t="s">
        <v>1066</v>
      </c>
      <c r="D311" s="86" t="s">
        <v>28</v>
      </c>
      <c r="E311" s="86" t="s">
        <v>925</v>
      </c>
      <c r="F311" s="73"/>
      <c r="G311" s="86" t="s">
        <v>949</v>
      </c>
      <c r="H311" s="73" t="s">
        <v>932</v>
      </c>
      <c r="I311" s="73" t="s">
        <v>340</v>
      </c>
      <c r="J311" s="73"/>
      <c r="K311" s="83">
        <v>4.3999999999990642</v>
      </c>
      <c r="L311" s="86" t="s">
        <v>162</v>
      </c>
      <c r="M311" s="87">
        <v>5.7500000000000002E-2</v>
      </c>
      <c r="N311" s="87">
        <v>3.7399999999989691E-2</v>
      </c>
      <c r="O311" s="83">
        <v>54178.768125000002</v>
      </c>
      <c r="P311" s="85">
        <v>113.7372</v>
      </c>
      <c r="Q311" s="73"/>
      <c r="R311" s="83">
        <v>213.57986200300002</v>
      </c>
      <c r="S311" s="84">
        <v>7.7398240178571428E-5</v>
      </c>
      <c r="T311" s="84">
        <f t="shared" si="9"/>
        <v>8.277694339543963E-4</v>
      </c>
      <c r="U311" s="84">
        <f>R311/'סכום נכסי הקרן'!$C$42</f>
        <v>1.3180045122953727E-4</v>
      </c>
    </row>
    <row r="312" spans="2:21">
      <c r="B312" s="76" t="s">
        <v>1067</v>
      </c>
      <c r="C312" s="73" t="s">
        <v>1068</v>
      </c>
      <c r="D312" s="86" t="s">
        <v>28</v>
      </c>
      <c r="E312" s="86" t="s">
        <v>925</v>
      </c>
      <c r="F312" s="73"/>
      <c r="G312" s="86" t="s">
        <v>1069</v>
      </c>
      <c r="H312" s="73" t="s">
        <v>932</v>
      </c>
      <c r="I312" s="73" t="s">
        <v>933</v>
      </c>
      <c r="J312" s="73"/>
      <c r="K312" s="83">
        <v>7.5700000000032635</v>
      </c>
      <c r="L312" s="86" t="s">
        <v>162</v>
      </c>
      <c r="M312" s="87">
        <v>5.9500000000000004E-2</v>
      </c>
      <c r="N312" s="87">
        <v>2.790000000001483E-2</v>
      </c>
      <c r="O312" s="83">
        <v>191783.25</v>
      </c>
      <c r="P312" s="85">
        <v>126.79640000000001</v>
      </c>
      <c r="Q312" s="73"/>
      <c r="R312" s="83">
        <v>842.84226942499993</v>
      </c>
      <c r="S312" s="84">
        <v>1.5342660000000001E-4</v>
      </c>
      <c r="T312" s="84">
        <f t="shared" si="9"/>
        <v>3.2665957442418949E-3</v>
      </c>
      <c r="U312" s="84">
        <f>R312/'סכום נכסי הקרן'!$C$42</f>
        <v>5.2011922090286695E-4</v>
      </c>
    </row>
    <row r="313" spans="2:21">
      <c r="B313" s="76" t="s">
        <v>1070</v>
      </c>
      <c r="C313" s="73" t="s">
        <v>1071</v>
      </c>
      <c r="D313" s="86" t="s">
        <v>28</v>
      </c>
      <c r="E313" s="86" t="s">
        <v>925</v>
      </c>
      <c r="F313" s="73"/>
      <c r="G313" s="86" t="s">
        <v>1000</v>
      </c>
      <c r="H313" s="73" t="s">
        <v>932</v>
      </c>
      <c r="I313" s="73" t="s">
        <v>340</v>
      </c>
      <c r="J313" s="73"/>
      <c r="K313" s="83">
        <v>8.0899999999946246</v>
      </c>
      <c r="L313" s="86" t="s">
        <v>162</v>
      </c>
      <c r="M313" s="87">
        <v>3.875E-2</v>
      </c>
      <c r="N313" s="87">
        <v>2.5099999999984877E-2</v>
      </c>
      <c r="O313" s="83">
        <v>172604.92499999999</v>
      </c>
      <c r="P313" s="85">
        <v>111.64490000000001</v>
      </c>
      <c r="Q313" s="73"/>
      <c r="R313" s="83">
        <v>667.91397985100002</v>
      </c>
      <c r="S313" s="84">
        <v>2.4657846428571426E-5</v>
      </c>
      <c r="T313" s="84">
        <f t="shared" si="9"/>
        <v>2.5886278408763295E-3</v>
      </c>
      <c r="U313" s="84">
        <f>R313/'סכום נכסי הקרן'!$C$42</f>
        <v>4.1217071263788599E-4</v>
      </c>
    </row>
    <row r="314" spans="2:21">
      <c r="B314" s="76" t="s">
        <v>1072</v>
      </c>
      <c r="C314" s="73" t="s">
        <v>1073</v>
      </c>
      <c r="D314" s="86" t="s">
        <v>28</v>
      </c>
      <c r="E314" s="86" t="s">
        <v>925</v>
      </c>
      <c r="F314" s="73"/>
      <c r="G314" s="86" t="s">
        <v>931</v>
      </c>
      <c r="H314" s="73" t="s">
        <v>932</v>
      </c>
      <c r="I314" s="73" t="s">
        <v>933</v>
      </c>
      <c r="J314" s="73"/>
      <c r="K314" s="83">
        <v>5.6300000000031876</v>
      </c>
      <c r="L314" s="86" t="s">
        <v>162</v>
      </c>
      <c r="M314" s="87">
        <v>5.2999999999999999E-2</v>
      </c>
      <c r="N314" s="87">
        <v>5.5800000000032608E-2</v>
      </c>
      <c r="O314" s="83">
        <v>197856.38625000001</v>
      </c>
      <c r="P314" s="85">
        <v>99.2988</v>
      </c>
      <c r="Q314" s="73"/>
      <c r="R314" s="83">
        <v>680.96184254100001</v>
      </c>
      <c r="S314" s="84">
        <v>1.3190425750000002E-4</v>
      </c>
      <c r="T314" s="84">
        <f t="shared" si="9"/>
        <v>2.6391973178482003E-3</v>
      </c>
      <c r="U314" s="84">
        <f>R314/'סכום נכסי הקרן'!$C$42</f>
        <v>4.2022256815457736E-4</v>
      </c>
    </row>
    <row r="315" spans="2:21">
      <c r="B315" s="76" t="s">
        <v>1074</v>
      </c>
      <c r="C315" s="73" t="s">
        <v>1075</v>
      </c>
      <c r="D315" s="86" t="s">
        <v>28</v>
      </c>
      <c r="E315" s="86" t="s">
        <v>925</v>
      </c>
      <c r="F315" s="73"/>
      <c r="G315" s="86" t="s">
        <v>931</v>
      </c>
      <c r="H315" s="73" t="s">
        <v>932</v>
      </c>
      <c r="I315" s="73" t="s">
        <v>933</v>
      </c>
      <c r="J315" s="73"/>
      <c r="K315" s="83">
        <v>5.1500000000042236</v>
      </c>
      <c r="L315" s="86" t="s">
        <v>162</v>
      </c>
      <c r="M315" s="87">
        <v>5.8749999999999997E-2</v>
      </c>
      <c r="N315" s="87">
        <v>4.8400000000055503E-2</v>
      </c>
      <c r="O315" s="83">
        <v>44749.425000000003</v>
      </c>
      <c r="P315" s="85">
        <v>106.8691</v>
      </c>
      <c r="Q315" s="73"/>
      <c r="R315" s="83">
        <v>165.75562346199999</v>
      </c>
      <c r="S315" s="84">
        <v>3.7291187500000002E-5</v>
      </c>
      <c r="T315" s="84">
        <f t="shared" si="9"/>
        <v>6.4241748880786587E-4</v>
      </c>
      <c r="U315" s="84">
        <f>R315/'סכום נכסי הקרן'!$C$42</f>
        <v>1.0228804233340129E-4</v>
      </c>
    </row>
    <row r="316" spans="2:21">
      <c r="B316" s="76" t="s">
        <v>1076</v>
      </c>
      <c r="C316" s="73" t="s">
        <v>1077</v>
      </c>
      <c r="D316" s="86" t="s">
        <v>28</v>
      </c>
      <c r="E316" s="86" t="s">
        <v>925</v>
      </c>
      <c r="F316" s="73"/>
      <c r="G316" s="86" t="s">
        <v>1045</v>
      </c>
      <c r="H316" s="73" t="s">
        <v>932</v>
      </c>
      <c r="I316" s="73" t="s">
        <v>340</v>
      </c>
      <c r="J316" s="73"/>
      <c r="K316" s="83">
        <v>6.8800000000076116</v>
      </c>
      <c r="L316" s="86" t="s">
        <v>164</v>
      </c>
      <c r="M316" s="87">
        <v>4.6249999999999999E-2</v>
      </c>
      <c r="N316" s="87">
        <v>4.0000000000051432E-2</v>
      </c>
      <c r="O316" s="83">
        <v>96530.902499999997</v>
      </c>
      <c r="P316" s="85">
        <v>103.75</v>
      </c>
      <c r="Q316" s="73"/>
      <c r="R316" s="83">
        <v>388.86562168300003</v>
      </c>
      <c r="S316" s="84">
        <v>6.4353935000000003E-5</v>
      </c>
      <c r="T316" s="84">
        <f t="shared" si="9"/>
        <v>1.5071227808000924E-3</v>
      </c>
      <c r="U316" s="84">
        <f>R316/'סכום נכסי הקרן'!$C$42</f>
        <v>2.3996955482981827E-4</v>
      </c>
    </row>
    <row r="317" spans="2:21">
      <c r="B317" s="76" t="s">
        <v>1078</v>
      </c>
      <c r="C317" s="73" t="s">
        <v>1079</v>
      </c>
      <c r="D317" s="86" t="s">
        <v>28</v>
      </c>
      <c r="E317" s="86" t="s">
        <v>925</v>
      </c>
      <c r="F317" s="73"/>
      <c r="G317" s="86" t="s">
        <v>994</v>
      </c>
      <c r="H317" s="73" t="s">
        <v>932</v>
      </c>
      <c r="I317" s="73" t="s">
        <v>340</v>
      </c>
      <c r="J317" s="73"/>
      <c r="K317" s="83">
        <v>17.249999999997087</v>
      </c>
      <c r="L317" s="86" t="s">
        <v>162</v>
      </c>
      <c r="M317" s="87">
        <v>4.0999999999999995E-2</v>
      </c>
      <c r="N317" s="87">
        <v>4.0099999999988728E-2</v>
      </c>
      <c r="O317" s="83">
        <v>294067.65000000002</v>
      </c>
      <c r="P317" s="85">
        <v>100.9772</v>
      </c>
      <c r="Q317" s="73"/>
      <c r="R317" s="83">
        <v>1029.198133616</v>
      </c>
      <c r="S317" s="84">
        <v>2.9406765000000002E-4</v>
      </c>
      <c r="T317" s="84">
        <f t="shared" si="9"/>
        <v>3.9888533895497636E-3</v>
      </c>
      <c r="U317" s="84">
        <f>R317/'סכום נכסי הקרן'!$C$42</f>
        <v>6.3511970249929752E-4</v>
      </c>
    </row>
    <row r="318" spans="2:21">
      <c r="B318" s="76" t="s">
        <v>1080</v>
      </c>
      <c r="C318" s="73" t="s">
        <v>1081</v>
      </c>
      <c r="D318" s="86" t="s">
        <v>28</v>
      </c>
      <c r="E318" s="86" t="s">
        <v>925</v>
      </c>
      <c r="F318" s="73"/>
      <c r="G318" s="86" t="s">
        <v>991</v>
      </c>
      <c r="H318" s="73" t="s">
        <v>1082</v>
      </c>
      <c r="I318" s="73" t="s">
        <v>933</v>
      </c>
      <c r="J318" s="73"/>
      <c r="K318" s="83">
        <v>6.5599999999989365</v>
      </c>
      <c r="L318" s="86" t="s">
        <v>164</v>
      </c>
      <c r="M318" s="87">
        <v>3.125E-2</v>
      </c>
      <c r="N318" s="87">
        <v>3.1899999999990707E-2</v>
      </c>
      <c r="O318" s="83">
        <v>191783.25</v>
      </c>
      <c r="P318" s="85">
        <v>101.1033</v>
      </c>
      <c r="Q318" s="73"/>
      <c r="R318" s="83">
        <v>752.87206133000007</v>
      </c>
      <c r="S318" s="84">
        <v>2.5571099999999999E-4</v>
      </c>
      <c r="T318" s="84">
        <f t="shared" si="9"/>
        <v>2.9178990669001367E-3</v>
      </c>
      <c r="U318" s="84">
        <f>R318/'סכום נכסי הקרן'!$C$42</f>
        <v>4.6459847136717439E-4</v>
      </c>
    </row>
    <row r="319" spans="2:21">
      <c r="B319" s="76" t="s">
        <v>1083</v>
      </c>
      <c r="C319" s="73" t="s">
        <v>1084</v>
      </c>
      <c r="D319" s="86" t="s">
        <v>28</v>
      </c>
      <c r="E319" s="86" t="s">
        <v>925</v>
      </c>
      <c r="F319" s="73"/>
      <c r="G319" s="86" t="s">
        <v>931</v>
      </c>
      <c r="H319" s="73" t="s">
        <v>1085</v>
      </c>
      <c r="I319" s="73" t="s">
        <v>927</v>
      </c>
      <c r="J319" s="73"/>
      <c r="K319" s="83">
        <v>7.6300000000013117</v>
      </c>
      <c r="L319" s="86" t="s">
        <v>162</v>
      </c>
      <c r="M319" s="87">
        <v>3.7000000000000005E-2</v>
      </c>
      <c r="N319" s="87">
        <v>3.4100000000006271E-2</v>
      </c>
      <c r="O319" s="83">
        <v>99088.012499999997</v>
      </c>
      <c r="P319" s="85">
        <v>102.2135</v>
      </c>
      <c r="Q319" s="73"/>
      <c r="R319" s="83">
        <v>351.04107475799998</v>
      </c>
      <c r="S319" s="84">
        <v>6.6058674999999996E-5</v>
      </c>
      <c r="T319" s="84">
        <f t="shared" si="9"/>
        <v>1.3605265450686121E-3</v>
      </c>
      <c r="U319" s="84">
        <f>R319/'סכום נכסי הקרן'!$C$42</f>
        <v>2.166279705366428E-4</v>
      </c>
    </row>
    <row r="320" spans="2:21">
      <c r="B320" s="76" t="s">
        <v>1086</v>
      </c>
      <c r="C320" s="73" t="s">
        <v>1087</v>
      </c>
      <c r="D320" s="86" t="s">
        <v>28</v>
      </c>
      <c r="E320" s="86" t="s">
        <v>925</v>
      </c>
      <c r="F320" s="73"/>
      <c r="G320" s="86" t="s">
        <v>931</v>
      </c>
      <c r="H320" s="73" t="s">
        <v>1085</v>
      </c>
      <c r="I320" s="73" t="s">
        <v>927</v>
      </c>
      <c r="J320" s="73"/>
      <c r="K320" s="83">
        <v>3.1900000000015249</v>
      </c>
      <c r="L320" s="86" t="s">
        <v>162</v>
      </c>
      <c r="M320" s="87">
        <v>7.0000000000000007E-2</v>
      </c>
      <c r="N320" s="87">
        <v>2.730000000001882E-2</v>
      </c>
      <c r="O320" s="83">
        <v>184674.48420000001</v>
      </c>
      <c r="P320" s="85">
        <v>113.72</v>
      </c>
      <c r="Q320" s="73"/>
      <c r="R320" s="83">
        <v>727.90098003100002</v>
      </c>
      <c r="S320" s="84">
        <v>1.4774786124022946E-4</v>
      </c>
      <c r="T320" s="84">
        <f t="shared" si="9"/>
        <v>2.8211188852938197E-3</v>
      </c>
      <c r="U320" s="84">
        <f>R320/'סכום נכסי הקרן'!$C$42</f>
        <v>4.4918877987270461E-4</v>
      </c>
    </row>
    <row r="321" spans="2:21">
      <c r="B321" s="76" t="s">
        <v>1088</v>
      </c>
      <c r="C321" s="73" t="s">
        <v>1089</v>
      </c>
      <c r="D321" s="86" t="s">
        <v>28</v>
      </c>
      <c r="E321" s="86" t="s">
        <v>925</v>
      </c>
      <c r="F321" s="73"/>
      <c r="G321" s="86" t="s">
        <v>931</v>
      </c>
      <c r="H321" s="73" t="s">
        <v>1085</v>
      </c>
      <c r="I321" s="73" t="s">
        <v>927</v>
      </c>
      <c r="J321" s="73"/>
      <c r="K321" s="83">
        <v>5.6599999999990853</v>
      </c>
      <c r="L321" s="86" t="s">
        <v>162</v>
      </c>
      <c r="M321" s="87">
        <v>5.1249999999999997E-2</v>
      </c>
      <c r="N321" s="87">
        <v>3.4000000000000002E-2</v>
      </c>
      <c r="O321" s="83">
        <v>86302.462499999994</v>
      </c>
      <c r="P321" s="85">
        <v>109.65</v>
      </c>
      <c r="Q321" s="73"/>
      <c r="R321" s="83">
        <v>327.98983335500003</v>
      </c>
      <c r="S321" s="84">
        <v>5.7534974999999995E-5</v>
      </c>
      <c r="T321" s="84">
        <f t="shared" si="9"/>
        <v>1.2711870686350176E-3</v>
      </c>
      <c r="U321" s="84">
        <f>R321/'סכום נכסי הקרן'!$C$42</f>
        <v>2.024030151039358E-4</v>
      </c>
    </row>
    <row r="322" spans="2:21">
      <c r="B322" s="76" t="s">
        <v>1090</v>
      </c>
      <c r="C322" s="73" t="s">
        <v>1091</v>
      </c>
      <c r="D322" s="86" t="s">
        <v>28</v>
      </c>
      <c r="E322" s="86" t="s">
        <v>925</v>
      </c>
      <c r="F322" s="73"/>
      <c r="G322" s="86" t="s">
        <v>1014</v>
      </c>
      <c r="H322" s="73" t="s">
        <v>1082</v>
      </c>
      <c r="I322" s="73" t="s">
        <v>340</v>
      </c>
      <c r="J322" s="73"/>
      <c r="K322" s="83">
        <v>4.0899999999933723</v>
      </c>
      <c r="L322" s="86" t="s">
        <v>162</v>
      </c>
      <c r="M322" s="87">
        <v>4.6249999999999999E-2</v>
      </c>
      <c r="N322" s="87">
        <v>0.03</v>
      </c>
      <c r="O322" s="83">
        <v>31963.875</v>
      </c>
      <c r="P322" s="85">
        <v>108.9427</v>
      </c>
      <c r="Q322" s="73"/>
      <c r="R322" s="83">
        <v>120.69413042000001</v>
      </c>
      <c r="S322" s="118">
        <f>31963.875/35000000</f>
        <v>9.1325357142857139E-4</v>
      </c>
      <c r="T322" s="84">
        <f t="shared" si="9"/>
        <v>4.6777309003963194E-4</v>
      </c>
      <c r="U322" s="84">
        <f>R322/'סכום נכסי הקרן'!$C$42</f>
        <v>7.448052780317453E-5</v>
      </c>
    </row>
    <row r="323" spans="2:21">
      <c r="B323" s="76" t="s">
        <v>1092</v>
      </c>
      <c r="C323" s="73" t="s">
        <v>1093</v>
      </c>
      <c r="D323" s="86" t="s">
        <v>28</v>
      </c>
      <c r="E323" s="86" t="s">
        <v>925</v>
      </c>
      <c r="F323" s="73"/>
      <c r="G323" s="86" t="s">
        <v>931</v>
      </c>
      <c r="H323" s="73" t="s">
        <v>1085</v>
      </c>
      <c r="I323" s="73" t="s">
        <v>927</v>
      </c>
      <c r="J323" s="73"/>
      <c r="K323" s="83">
        <v>5.3499999999972987</v>
      </c>
      <c r="L323" s="86" t="s">
        <v>162</v>
      </c>
      <c r="M323" s="87">
        <v>0.06</v>
      </c>
      <c r="N323" s="87">
        <v>6.1999999999960177E-2</v>
      </c>
      <c r="O323" s="83">
        <v>201436.34025000001</v>
      </c>
      <c r="P323" s="85">
        <v>100.6887</v>
      </c>
      <c r="Q323" s="73"/>
      <c r="R323" s="83">
        <v>702.98647677399993</v>
      </c>
      <c r="S323" s="84">
        <v>2.68581787E-4</v>
      </c>
      <c r="T323" s="84">
        <f t="shared" si="9"/>
        <v>2.7245579826652177E-3</v>
      </c>
      <c r="U323" s="84">
        <f>R323/'סכום נכסי הקרן'!$C$42</f>
        <v>4.338140027722949E-4</v>
      </c>
    </row>
    <row r="324" spans="2:21">
      <c r="B324" s="76" t="s">
        <v>1094</v>
      </c>
      <c r="C324" s="73" t="s">
        <v>1095</v>
      </c>
      <c r="D324" s="86" t="s">
        <v>28</v>
      </c>
      <c r="E324" s="86" t="s">
        <v>925</v>
      </c>
      <c r="F324" s="73"/>
      <c r="G324" s="86" t="s">
        <v>1045</v>
      </c>
      <c r="H324" s="117" t="s">
        <v>1121</v>
      </c>
      <c r="I324" s="117" t="s">
        <v>927</v>
      </c>
      <c r="J324" s="73"/>
      <c r="K324" s="83">
        <v>6.6300000000017816</v>
      </c>
      <c r="L324" s="86" t="s">
        <v>162</v>
      </c>
      <c r="M324" s="87">
        <v>9.6250000000000002E-2</v>
      </c>
      <c r="N324" s="87">
        <v>6.8800000000021122E-2</v>
      </c>
      <c r="O324" s="83">
        <v>182194.08749999999</v>
      </c>
      <c r="P324" s="85">
        <v>120.0501</v>
      </c>
      <c r="Q324" s="73"/>
      <c r="R324" s="83">
        <v>758.09774185499987</v>
      </c>
      <c r="S324" s="84">
        <v>1.821940875E-4</v>
      </c>
      <c r="T324" s="84">
        <f t="shared" si="9"/>
        <v>2.9381521870662356E-3</v>
      </c>
      <c r="U324" s="84">
        <f>R324/'סכום נכסי הקרן'!$C$42</f>
        <v>4.6782324660917126E-4</v>
      </c>
    </row>
    <row r="325" spans="2:21">
      <c r="B325" s="76" t="s">
        <v>1096</v>
      </c>
      <c r="C325" s="73" t="s">
        <v>1097</v>
      </c>
      <c r="D325" s="86" t="s">
        <v>28</v>
      </c>
      <c r="E325" s="86" t="s">
        <v>925</v>
      </c>
      <c r="F325" s="73"/>
      <c r="G325" s="86" t="s">
        <v>994</v>
      </c>
      <c r="H325" s="73" t="s">
        <v>1082</v>
      </c>
      <c r="I325" s="73" t="s">
        <v>340</v>
      </c>
      <c r="J325" s="73"/>
      <c r="K325" s="83">
        <v>8.5399999999955671</v>
      </c>
      <c r="L325" s="86" t="s">
        <v>162</v>
      </c>
      <c r="M325" s="87">
        <v>4.2500000000000003E-2</v>
      </c>
      <c r="N325" s="87">
        <v>3.5399999999983549E-2</v>
      </c>
      <c r="O325" s="83">
        <v>194979.63750000001</v>
      </c>
      <c r="P325" s="85">
        <v>106.1028</v>
      </c>
      <c r="Q325" s="73"/>
      <c r="R325" s="83">
        <v>717.04233611699999</v>
      </c>
      <c r="S325" s="84">
        <v>1.4442936111111113E-4</v>
      </c>
      <c r="T325" s="84">
        <f t="shared" si="9"/>
        <v>2.7790341426504432E-3</v>
      </c>
      <c r="U325" s="84">
        <f>R325/'סכום נכסי הקרן'!$C$42</f>
        <v>4.4248789452619203E-4</v>
      </c>
    </row>
    <row r="326" spans="2:21">
      <c r="B326" s="76" t="s">
        <v>1098</v>
      </c>
      <c r="C326" s="73" t="s">
        <v>1099</v>
      </c>
      <c r="D326" s="86" t="s">
        <v>28</v>
      </c>
      <c r="E326" s="86" t="s">
        <v>925</v>
      </c>
      <c r="F326" s="73"/>
      <c r="G326" s="86" t="s">
        <v>1100</v>
      </c>
      <c r="H326" s="73" t="s">
        <v>1082</v>
      </c>
      <c r="I326" s="73" t="s">
        <v>933</v>
      </c>
      <c r="J326" s="73"/>
      <c r="K326" s="83">
        <v>3.7299999999995581</v>
      </c>
      <c r="L326" s="86" t="s">
        <v>164</v>
      </c>
      <c r="M326" s="87">
        <v>0.03</v>
      </c>
      <c r="N326" s="87">
        <v>2.7100000000006945E-2</v>
      </c>
      <c r="O326" s="83">
        <v>157901.54250000001</v>
      </c>
      <c r="P326" s="85">
        <v>103.38500000000001</v>
      </c>
      <c r="Q326" s="73"/>
      <c r="R326" s="83">
        <v>633.85364843599996</v>
      </c>
      <c r="S326" s="84">
        <v>3.1580308500000001E-4</v>
      </c>
      <c r="T326" s="84">
        <f t="shared" ref="T326:T355" si="10">R326/$R$11</f>
        <v>2.4566205392923548E-3</v>
      </c>
      <c r="U326" s="84">
        <f>R326/'סכום נכסי הקרן'!$C$42</f>
        <v>3.9115203134731778E-4</v>
      </c>
    </row>
    <row r="327" spans="2:21">
      <c r="B327" s="76" t="s">
        <v>1101</v>
      </c>
      <c r="C327" s="73" t="s">
        <v>1102</v>
      </c>
      <c r="D327" s="86" t="s">
        <v>28</v>
      </c>
      <c r="E327" s="86" t="s">
        <v>925</v>
      </c>
      <c r="F327" s="73"/>
      <c r="G327" s="86" t="s">
        <v>964</v>
      </c>
      <c r="H327" s="73" t="s">
        <v>1082</v>
      </c>
      <c r="I327" s="73" t="s">
        <v>933</v>
      </c>
      <c r="J327" s="73"/>
      <c r="K327" s="83">
        <v>4.0199999999990608</v>
      </c>
      <c r="L327" s="86" t="s">
        <v>162</v>
      </c>
      <c r="M327" s="87">
        <v>3.7539999999999997E-2</v>
      </c>
      <c r="N327" s="87">
        <v>2.9099999999997843E-2</v>
      </c>
      <c r="O327" s="83">
        <v>219272.1825</v>
      </c>
      <c r="P327" s="85">
        <v>103.62220000000001</v>
      </c>
      <c r="Q327" s="73"/>
      <c r="R327" s="83">
        <v>787.52630538699998</v>
      </c>
      <c r="S327" s="84">
        <v>2.9236291E-4</v>
      </c>
      <c r="T327" s="84">
        <f t="shared" si="10"/>
        <v>3.0522081900457329E-3</v>
      </c>
      <c r="U327" s="84">
        <f>R327/'סכום נכסי הקרן'!$C$42</f>
        <v>4.8598365703447733E-4</v>
      </c>
    </row>
    <row r="328" spans="2:21">
      <c r="B328" s="76" t="s">
        <v>1103</v>
      </c>
      <c r="C328" s="73" t="s">
        <v>1104</v>
      </c>
      <c r="D328" s="86" t="s">
        <v>28</v>
      </c>
      <c r="E328" s="86" t="s">
        <v>925</v>
      </c>
      <c r="F328" s="73"/>
      <c r="G328" s="86" t="s">
        <v>967</v>
      </c>
      <c r="H328" s="73" t="s">
        <v>1082</v>
      </c>
      <c r="I328" s="73" t="s">
        <v>933</v>
      </c>
      <c r="J328" s="73"/>
      <c r="K328" s="83">
        <v>4.1200000000008385</v>
      </c>
      <c r="L328" s="86" t="s">
        <v>162</v>
      </c>
      <c r="M328" s="87">
        <v>4.7500000000000001E-2</v>
      </c>
      <c r="N328" s="87">
        <v>3.0499999999981674E-2</v>
      </c>
      <c r="O328" s="83">
        <v>51142.2</v>
      </c>
      <c r="P328" s="85">
        <v>107.7748</v>
      </c>
      <c r="Q328" s="73"/>
      <c r="R328" s="83">
        <v>191.04039720700001</v>
      </c>
      <c r="S328" s="84">
        <v>1.0672011485378262E-4</v>
      </c>
      <c r="T328" s="84">
        <f t="shared" si="10"/>
        <v>7.4041344523502028E-4</v>
      </c>
      <c r="U328" s="84">
        <f>R328/'סכום נכסי הקרן'!$C$42</f>
        <v>1.1789131390392488E-4</v>
      </c>
    </row>
    <row r="329" spans="2:21">
      <c r="B329" s="76" t="s">
        <v>1105</v>
      </c>
      <c r="C329" s="73" t="s">
        <v>1106</v>
      </c>
      <c r="D329" s="86" t="s">
        <v>28</v>
      </c>
      <c r="E329" s="86" t="s">
        <v>925</v>
      </c>
      <c r="F329" s="73"/>
      <c r="G329" s="86" t="s">
        <v>967</v>
      </c>
      <c r="H329" s="73" t="s">
        <v>1082</v>
      </c>
      <c r="I329" s="73" t="s">
        <v>933</v>
      </c>
      <c r="J329" s="73"/>
      <c r="K329" s="83">
        <v>5.7899999999982903</v>
      </c>
      <c r="L329" s="86" t="s">
        <v>162</v>
      </c>
      <c r="M329" s="87">
        <v>4.8750000000000002E-2</v>
      </c>
      <c r="N329" s="87">
        <v>3.3899999999992138E-2</v>
      </c>
      <c r="O329" s="83">
        <v>115069.95</v>
      </c>
      <c r="P329" s="85">
        <v>108.5842</v>
      </c>
      <c r="Q329" s="73"/>
      <c r="R329" s="83">
        <v>433.06922100600008</v>
      </c>
      <c r="S329" s="84">
        <v>2.2784414242096635E-4</v>
      </c>
      <c r="T329" s="84">
        <f t="shared" si="10"/>
        <v>1.6784422490645336E-3</v>
      </c>
      <c r="U329" s="84">
        <f>R329/'סכום נכסי הקרן'!$C$42</f>
        <v>2.6724766186717199E-4</v>
      </c>
    </row>
    <row r="330" spans="2:21">
      <c r="B330" s="76" t="s">
        <v>1107</v>
      </c>
      <c r="C330" s="73" t="s">
        <v>1108</v>
      </c>
      <c r="D330" s="86" t="s">
        <v>28</v>
      </c>
      <c r="E330" s="86" t="s">
        <v>925</v>
      </c>
      <c r="F330" s="73"/>
      <c r="G330" s="86" t="s">
        <v>1100</v>
      </c>
      <c r="H330" s="73" t="s">
        <v>1082</v>
      </c>
      <c r="I330" s="73" t="s">
        <v>933</v>
      </c>
      <c r="J330" s="73"/>
      <c r="K330" s="83">
        <v>3.439999999993518</v>
      </c>
      <c r="L330" s="86" t="s">
        <v>164</v>
      </c>
      <c r="M330" s="87">
        <v>4.2500000000000003E-2</v>
      </c>
      <c r="N330" s="87">
        <v>3.1999999999945988E-2</v>
      </c>
      <c r="O330" s="83">
        <v>63927.75</v>
      </c>
      <c r="P330" s="85">
        <v>104.416</v>
      </c>
      <c r="Q330" s="73"/>
      <c r="R330" s="83">
        <v>259.17993604700001</v>
      </c>
      <c r="S330" s="84">
        <v>2.1309249999999999E-4</v>
      </c>
      <c r="T330" s="84">
        <f t="shared" si="10"/>
        <v>1.0045012059748794E-3</v>
      </c>
      <c r="U330" s="84">
        <f>R330/'סכום נכסי הקרן'!$C$42</f>
        <v>1.59940324898971E-4</v>
      </c>
    </row>
    <row r="331" spans="2:21">
      <c r="B331" s="76" t="s">
        <v>1109</v>
      </c>
      <c r="C331" s="73" t="s">
        <v>1110</v>
      </c>
      <c r="D331" s="86" t="s">
        <v>28</v>
      </c>
      <c r="E331" s="86" t="s">
        <v>925</v>
      </c>
      <c r="F331" s="73"/>
      <c r="G331" s="86" t="s">
        <v>1111</v>
      </c>
      <c r="H331" s="73" t="s">
        <v>1082</v>
      </c>
      <c r="I331" s="73" t="s">
        <v>340</v>
      </c>
      <c r="J331" s="73"/>
      <c r="K331" s="83">
        <v>2.0900000000004049</v>
      </c>
      <c r="L331" s="86" t="s">
        <v>162</v>
      </c>
      <c r="M331" s="87">
        <v>4.7500000000000001E-2</v>
      </c>
      <c r="N331" s="87">
        <v>4.0399999999996938E-2</v>
      </c>
      <c r="O331" s="83">
        <v>257603.26140000002</v>
      </c>
      <c r="P331" s="85">
        <v>102.3952</v>
      </c>
      <c r="Q331" s="73"/>
      <c r="R331" s="83">
        <v>914.23871520700004</v>
      </c>
      <c r="S331" s="84">
        <v>2.8622584600000001E-4</v>
      </c>
      <c r="T331" s="84">
        <f t="shared" si="10"/>
        <v>3.5433062681511753E-3</v>
      </c>
      <c r="U331" s="84">
        <f>R331/'סכום נכסי הקרן'!$C$42</f>
        <v>5.6417807402695333E-4</v>
      </c>
    </row>
    <row r="332" spans="2:21">
      <c r="B332" s="76" t="s">
        <v>1112</v>
      </c>
      <c r="C332" s="73" t="s">
        <v>1113</v>
      </c>
      <c r="D332" s="86" t="s">
        <v>28</v>
      </c>
      <c r="E332" s="86" t="s">
        <v>925</v>
      </c>
      <c r="F332" s="73"/>
      <c r="G332" s="86" t="s">
        <v>946</v>
      </c>
      <c r="H332" s="73" t="s">
        <v>1085</v>
      </c>
      <c r="I332" s="73" t="s">
        <v>927</v>
      </c>
      <c r="J332" s="73"/>
      <c r="K332" s="83">
        <v>7.9999999999515972E-2</v>
      </c>
      <c r="L332" s="86" t="s">
        <v>162</v>
      </c>
      <c r="M332" s="87">
        <v>4.6249999999999999E-2</v>
      </c>
      <c r="N332" s="87">
        <v>1.1999999999927399E-3</v>
      </c>
      <c r="O332" s="83">
        <v>187858.08614999999</v>
      </c>
      <c r="P332" s="85">
        <v>101.5368</v>
      </c>
      <c r="Q332" s="73"/>
      <c r="R332" s="83">
        <v>661.12269645399999</v>
      </c>
      <c r="S332" s="84">
        <v>2.5047744819999999E-4</v>
      </c>
      <c r="T332" s="84">
        <f t="shared" si="10"/>
        <v>2.5623069285925695E-3</v>
      </c>
      <c r="U332" s="84">
        <f>R332/'סכום נכסי הקרן'!$C$42</f>
        <v>4.0797980152970436E-4</v>
      </c>
    </row>
    <row r="333" spans="2:21">
      <c r="B333" s="76" t="s">
        <v>1114</v>
      </c>
      <c r="C333" s="73" t="s">
        <v>1115</v>
      </c>
      <c r="D333" s="86" t="s">
        <v>28</v>
      </c>
      <c r="E333" s="86" t="s">
        <v>925</v>
      </c>
      <c r="F333" s="73"/>
      <c r="G333" s="86" t="s">
        <v>1000</v>
      </c>
      <c r="H333" s="73" t="s">
        <v>1082</v>
      </c>
      <c r="I333" s="73" t="s">
        <v>340</v>
      </c>
      <c r="J333" s="73"/>
      <c r="K333" s="83">
        <v>3.5199999999981868</v>
      </c>
      <c r="L333" s="86" t="s">
        <v>162</v>
      </c>
      <c r="M333" s="87">
        <v>6.2539999999999998E-2</v>
      </c>
      <c r="N333" s="87">
        <v>4.1699999999977581E-2</v>
      </c>
      <c r="O333" s="83">
        <v>210961.57500000001</v>
      </c>
      <c r="P333" s="85">
        <v>111.61239999999999</v>
      </c>
      <c r="Q333" s="73"/>
      <c r="R333" s="83">
        <v>816.10173199900009</v>
      </c>
      <c r="S333" s="84">
        <v>1.6227813461538462E-4</v>
      </c>
      <c r="T333" s="84">
        <f t="shared" si="10"/>
        <v>3.1629576984019488E-3</v>
      </c>
      <c r="U333" s="84">
        <f>R333/'סכום נכסי הקרן'!$C$42</f>
        <v>5.0361759539466428E-4</v>
      </c>
    </row>
    <row r="334" spans="2:21">
      <c r="B334" s="76" t="s">
        <v>1116</v>
      </c>
      <c r="C334" s="73" t="s">
        <v>1117</v>
      </c>
      <c r="D334" s="86" t="s">
        <v>28</v>
      </c>
      <c r="E334" s="86" t="s">
        <v>925</v>
      </c>
      <c r="F334" s="73"/>
      <c r="G334" s="86" t="s">
        <v>931</v>
      </c>
      <c r="H334" s="73" t="s">
        <v>1118</v>
      </c>
      <c r="I334" s="73" t="s">
        <v>340</v>
      </c>
      <c r="J334" s="73"/>
      <c r="K334" s="83">
        <v>7.5600000000045418</v>
      </c>
      <c r="L334" s="86" t="s">
        <v>162</v>
      </c>
      <c r="M334" s="87">
        <v>4.4999999999999998E-2</v>
      </c>
      <c r="N334" s="87">
        <v>4.8200000000029025E-2</v>
      </c>
      <c r="O334" s="83">
        <v>205208.07750000001</v>
      </c>
      <c r="P334" s="85">
        <v>97.825500000000005</v>
      </c>
      <c r="Q334" s="73"/>
      <c r="R334" s="83">
        <v>695.78503938900008</v>
      </c>
      <c r="S334" s="84">
        <v>1.3680538500000002E-4</v>
      </c>
      <c r="T334" s="84">
        <f t="shared" si="10"/>
        <v>2.6966474404823801E-3</v>
      </c>
      <c r="U334" s="84">
        <f>R334/'סכום נכסי הקרן'!$C$42</f>
        <v>4.2936998502669435E-4</v>
      </c>
    </row>
    <row r="335" spans="2:21">
      <c r="B335" s="76" t="s">
        <v>1119</v>
      </c>
      <c r="C335" s="73" t="s">
        <v>1120</v>
      </c>
      <c r="D335" s="86" t="s">
        <v>28</v>
      </c>
      <c r="E335" s="86" t="s">
        <v>925</v>
      </c>
      <c r="F335" s="73"/>
      <c r="G335" s="86" t="s">
        <v>976</v>
      </c>
      <c r="H335" s="73" t="s">
        <v>1121</v>
      </c>
      <c r="I335" s="73" t="s">
        <v>927</v>
      </c>
      <c r="J335" s="73"/>
      <c r="K335" s="83">
        <v>6.6899999999986521</v>
      </c>
      <c r="L335" s="86" t="s">
        <v>162</v>
      </c>
      <c r="M335" s="87">
        <v>3.6249999999999998E-2</v>
      </c>
      <c r="N335" s="87">
        <v>3.4499999999996186E-2</v>
      </c>
      <c r="O335" s="83">
        <v>223747.125</v>
      </c>
      <c r="P335" s="85">
        <v>101.42910000000001</v>
      </c>
      <c r="Q335" s="73"/>
      <c r="R335" s="83">
        <v>786.58996867400003</v>
      </c>
      <c r="S335" s="84">
        <v>5.5936781249999996E-4</v>
      </c>
      <c r="T335" s="84">
        <f t="shared" si="10"/>
        <v>3.0485792387783149E-3</v>
      </c>
      <c r="U335" s="84">
        <f>R335/'סכום נכסי הקרן'!$C$42</f>
        <v>4.8540584225307046E-4</v>
      </c>
    </row>
    <row r="336" spans="2:21">
      <c r="B336" s="76" t="s">
        <v>1122</v>
      </c>
      <c r="C336" s="73" t="s">
        <v>1123</v>
      </c>
      <c r="D336" s="86" t="s">
        <v>28</v>
      </c>
      <c r="E336" s="86" t="s">
        <v>925</v>
      </c>
      <c r="F336" s="73"/>
      <c r="G336" s="86" t="s">
        <v>970</v>
      </c>
      <c r="H336" s="73" t="s">
        <v>1124</v>
      </c>
      <c r="I336" s="73" t="s">
        <v>927</v>
      </c>
      <c r="J336" s="73"/>
      <c r="K336" s="83">
        <v>1.2100000000003117</v>
      </c>
      <c r="L336" s="86" t="s">
        <v>162</v>
      </c>
      <c r="M336" s="87">
        <v>0.05</v>
      </c>
      <c r="N336" s="87">
        <v>4.8400000000012468E-2</v>
      </c>
      <c r="O336" s="83">
        <v>136805.38500000001</v>
      </c>
      <c r="P336" s="85">
        <v>101.4241</v>
      </c>
      <c r="Q336" s="73"/>
      <c r="R336" s="83">
        <v>480.92013608500008</v>
      </c>
      <c r="S336" s="84">
        <v>1.3680538500000002E-4</v>
      </c>
      <c r="T336" s="84">
        <f t="shared" si="10"/>
        <v>1.863897584214939E-3</v>
      </c>
      <c r="U336" s="84">
        <f>R336/'סכום נכסי הקרן'!$C$42</f>
        <v>2.9677653289467501E-4</v>
      </c>
    </row>
    <row r="337" spans="2:21">
      <c r="B337" s="76" t="s">
        <v>1125</v>
      </c>
      <c r="C337" s="73" t="s">
        <v>1126</v>
      </c>
      <c r="D337" s="86" t="s">
        <v>28</v>
      </c>
      <c r="E337" s="86" t="s">
        <v>925</v>
      </c>
      <c r="F337" s="73"/>
      <c r="G337" s="86" t="s">
        <v>1000</v>
      </c>
      <c r="H337" s="73" t="s">
        <v>1124</v>
      </c>
      <c r="I337" s="73" t="s">
        <v>927</v>
      </c>
      <c r="J337" s="73"/>
      <c r="K337" s="83">
        <v>5.770000000001434</v>
      </c>
      <c r="L337" s="86" t="s">
        <v>162</v>
      </c>
      <c r="M337" s="87">
        <v>0.04</v>
      </c>
      <c r="N337" s="87">
        <v>4.4200000000009163E-2</v>
      </c>
      <c r="O337" s="83">
        <v>198176.02499999999</v>
      </c>
      <c r="P337" s="85">
        <v>98.520300000000006</v>
      </c>
      <c r="Q337" s="73"/>
      <c r="R337" s="83">
        <v>676.714596239</v>
      </c>
      <c r="S337" s="84">
        <v>1.5854081999999999E-4</v>
      </c>
      <c r="T337" s="84">
        <f t="shared" si="10"/>
        <v>2.6227363058674825E-3</v>
      </c>
      <c r="U337" s="84">
        <f>R337/'סכום נכסי הקרן'!$C$42</f>
        <v>4.1760158613016386E-4</v>
      </c>
    </row>
    <row r="338" spans="2:21">
      <c r="B338" s="76" t="s">
        <v>1127</v>
      </c>
      <c r="C338" s="73" t="s">
        <v>1128</v>
      </c>
      <c r="D338" s="86" t="s">
        <v>28</v>
      </c>
      <c r="E338" s="86" t="s">
        <v>925</v>
      </c>
      <c r="F338" s="73"/>
      <c r="G338" s="86" t="s">
        <v>1111</v>
      </c>
      <c r="H338" s="73" t="s">
        <v>942</v>
      </c>
      <c r="I338" s="73" t="s">
        <v>933</v>
      </c>
      <c r="J338" s="73"/>
      <c r="K338" s="83">
        <v>6.4300000000132425</v>
      </c>
      <c r="L338" s="86" t="s">
        <v>164</v>
      </c>
      <c r="M338" s="87">
        <v>0.03</v>
      </c>
      <c r="N338" s="87">
        <v>3.6900000000071313E-2</v>
      </c>
      <c r="O338" s="83">
        <v>65206.305</v>
      </c>
      <c r="P338" s="85">
        <v>96.934299999999993</v>
      </c>
      <c r="Q338" s="73"/>
      <c r="R338" s="83">
        <v>245.42123762499997</v>
      </c>
      <c r="S338" s="84">
        <v>1.3041261E-4</v>
      </c>
      <c r="T338" s="84">
        <f t="shared" si="10"/>
        <v>9.511767497367335E-4</v>
      </c>
      <c r="U338" s="84">
        <f>R338/'סכום נכסי הקרן'!$C$42</f>
        <v>1.5144981159240627E-4</v>
      </c>
    </row>
    <row r="339" spans="2:21">
      <c r="B339" s="76" t="s">
        <v>1129</v>
      </c>
      <c r="C339" s="73" t="s">
        <v>1130</v>
      </c>
      <c r="D339" s="86" t="s">
        <v>28</v>
      </c>
      <c r="E339" s="86" t="s">
        <v>925</v>
      </c>
      <c r="F339" s="73"/>
      <c r="G339" s="86" t="s">
        <v>1111</v>
      </c>
      <c r="H339" s="73" t="s">
        <v>942</v>
      </c>
      <c r="I339" s="73" t="s">
        <v>933</v>
      </c>
      <c r="J339" s="73"/>
      <c r="K339" s="83">
        <v>4.7299999999978901</v>
      </c>
      <c r="L339" s="86" t="s">
        <v>165</v>
      </c>
      <c r="M339" s="87">
        <v>0.06</v>
      </c>
      <c r="N339" s="87">
        <v>4.7599999999990816E-2</v>
      </c>
      <c r="O339" s="83">
        <v>151508.76749999999</v>
      </c>
      <c r="P339" s="85">
        <v>108.0913</v>
      </c>
      <c r="Q339" s="73"/>
      <c r="R339" s="83">
        <v>696.6847975390001</v>
      </c>
      <c r="S339" s="84">
        <v>1.2120701399999999E-4</v>
      </c>
      <c r="T339" s="84">
        <f t="shared" si="10"/>
        <v>2.7001346245620803E-3</v>
      </c>
      <c r="U339" s="84">
        <f>R339/'סכום נכסי הקרן'!$C$42</f>
        <v>4.2992522712234567E-4</v>
      </c>
    </row>
    <row r="340" spans="2:21">
      <c r="B340" s="76" t="s">
        <v>1131</v>
      </c>
      <c r="C340" s="73" t="s">
        <v>1132</v>
      </c>
      <c r="D340" s="86" t="s">
        <v>28</v>
      </c>
      <c r="E340" s="86" t="s">
        <v>925</v>
      </c>
      <c r="F340" s="73"/>
      <c r="G340" s="86" t="s">
        <v>1111</v>
      </c>
      <c r="H340" s="73" t="s">
        <v>942</v>
      </c>
      <c r="I340" s="73" t="s">
        <v>933</v>
      </c>
      <c r="J340" s="73"/>
      <c r="K340" s="83">
        <v>4.9199999999971844</v>
      </c>
      <c r="L340" s="86" t="s">
        <v>164</v>
      </c>
      <c r="M340" s="87">
        <v>0.05</v>
      </c>
      <c r="N340" s="87">
        <v>3.5699999999992217E-2</v>
      </c>
      <c r="O340" s="83">
        <v>63927.75</v>
      </c>
      <c r="P340" s="85">
        <v>108.7268</v>
      </c>
      <c r="Q340" s="73"/>
      <c r="R340" s="83">
        <v>269.88019525300001</v>
      </c>
      <c r="S340" s="84">
        <v>6.3927749999999998E-5</v>
      </c>
      <c r="T340" s="84">
        <f t="shared" si="10"/>
        <v>1.0459720985161974E-3</v>
      </c>
      <c r="U340" s="84">
        <f>R340/'סכום נכסי הקרן'!$C$42</f>
        <v>1.6654347080606968E-4</v>
      </c>
    </row>
    <row r="341" spans="2:21">
      <c r="B341" s="76" t="s">
        <v>1133</v>
      </c>
      <c r="C341" s="73" t="s">
        <v>1134</v>
      </c>
      <c r="D341" s="86" t="s">
        <v>28</v>
      </c>
      <c r="E341" s="86" t="s">
        <v>925</v>
      </c>
      <c r="F341" s="73"/>
      <c r="G341" s="86" t="s">
        <v>1014</v>
      </c>
      <c r="H341" s="73" t="s">
        <v>942</v>
      </c>
      <c r="I341" s="73" t="s">
        <v>933</v>
      </c>
      <c r="J341" s="73"/>
      <c r="K341" s="83">
        <v>6.5200000000032947</v>
      </c>
      <c r="L341" s="86" t="s">
        <v>162</v>
      </c>
      <c r="M341" s="87">
        <v>5.8749999999999997E-2</v>
      </c>
      <c r="N341" s="87">
        <v>3.9200000000025104E-2</v>
      </c>
      <c r="O341" s="83">
        <v>191783.25</v>
      </c>
      <c r="P341" s="85">
        <v>115.0256</v>
      </c>
      <c r="Q341" s="73"/>
      <c r="R341" s="83">
        <v>764.5990062740002</v>
      </c>
      <c r="S341" s="84">
        <v>1.9178325000000001E-4</v>
      </c>
      <c r="T341" s="84">
        <f t="shared" si="10"/>
        <v>2.9633490755632806E-3</v>
      </c>
      <c r="U341" s="84">
        <f>R341/'סכום נכסי הקרן'!$C$42</f>
        <v>4.7183518657369257E-4</v>
      </c>
    </row>
    <row r="342" spans="2:21">
      <c r="B342" s="76" t="s">
        <v>1135</v>
      </c>
      <c r="C342" s="73" t="s">
        <v>1136</v>
      </c>
      <c r="D342" s="86" t="s">
        <v>28</v>
      </c>
      <c r="E342" s="86" t="s">
        <v>925</v>
      </c>
      <c r="F342" s="73"/>
      <c r="G342" s="86" t="s">
        <v>931</v>
      </c>
      <c r="H342" s="73" t="s">
        <v>1124</v>
      </c>
      <c r="I342" s="73" t="s">
        <v>927</v>
      </c>
      <c r="J342" s="73"/>
      <c r="K342" s="83">
        <v>6.5899999999964693</v>
      </c>
      <c r="L342" s="86" t="s">
        <v>162</v>
      </c>
      <c r="M342" s="87">
        <v>5.1249999999999997E-2</v>
      </c>
      <c r="N342" s="87">
        <v>5.6899999999974707E-2</v>
      </c>
      <c r="O342" s="83">
        <v>208832.780925</v>
      </c>
      <c r="P342" s="85">
        <v>96.643500000000003</v>
      </c>
      <c r="Q342" s="73"/>
      <c r="R342" s="83">
        <v>699.51988943299989</v>
      </c>
      <c r="S342" s="84">
        <v>3.7969596531818182E-4</v>
      </c>
      <c r="T342" s="84">
        <f t="shared" si="10"/>
        <v>2.7111225631734084E-3</v>
      </c>
      <c r="U342" s="84">
        <f>R342/'סכום נכסי הקרן'!$C$42</f>
        <v>4.3167476655645731E-4</v>
      </c>
    </row>
    <row r="343" spans="2:21">
      <c r="B343" s="76" t="s">
        <v>1137</v>
      </c>
      <c r="C343" s="73" t="s">
        <v>1138</v>
      </c>
      <c r="D343" s="86" t="s">
        <v>28</v>
      </c>
      <c r="E343" s="86" t="s">
        <v>925</v>
      </c>
      <c r="F343" s="73"/>
      <c r="G343" s="86" t="s">
        <v>931</v>
      </c>
      <c r="H343" s="73" t="s">
        <v>1124</v>
      </c>
      <c r="I343" s="73" t="s">
        <v>927</v>
      </c>
      <c r="J343" s="73"/>
      <c r="K343" s="83">
        <v>4.2499999999558469</v>
      </c>
      <c r="L343" s="86" t="s">
        <v>162</v>
      </c>
      <c r="M343" s="87">
        <v>6.5000000000000002E-2</v>
      </c>
      <c r="N343" s="87">
        <v>6.3399999999275869E-2</v>
      </c>
      <c r="O343" s="83">
        <v>12785.55</v>
      </c>
      <c r="P343" s="85">
        <v>102.21420000000001</v>
      </c>
      <c r="Q343" s="73"/>
      <c r="R343" s="83">
        <v>45.295917891999999</v>
      </c>
      <c r="S343" s="84">
        <v>1.8131519833909093E-5</v>
      </c>
      <c r="T343" s="84">
        <f t="shared" si="10"/>
        <v>1.7555295692334041E-4</v>
      </c>
      <c r="U343" s="84">
        <f>R343/'סכום נכסי הקרן'!$C$42</f>
        <v>2.7952178454623281E-5</v>
      </c>
    </row>
    <row r="344" spans="2:21">
      <c r="B344" s="76" t="s">
        <v>1139</v>
      </c>
      <c r="C344" s="73" t="s">
        <v>1140</v>
      </c>
      <c r="D344" s="86" t="s">
        <v>28</v>
      </c>
      <c r="E344" s="86" t="s">
        <v>925</v>
      </c>
      <c r="F344" s="73"/>
      <c r="G344" s="86" t="s">
        <v>931</v>
      </c>
      <c r="H344" s="73" t="s">
        <v>1124</v>
      </c>
      <c r="I344" s="73" t="s">
        <v>927</v>
      </c>
      <c r="J344" s="73"/>
      <c r="K344" s="83">
        <v>5.2400000000016957</v>
      </c>
      <c r="L344" s="86" t="s">
        <v>162</v>
      </c>
      <c r="M344" s="87">
        <v>6.8750000000000006E-2</v>
      </c>
      <c r="N344" s="87">
        <v>6.0200000000021375E-2</v>
      </c>
      <c r="O344" s="83">
        <v>147033.82500000001</v>
      </c>
      <c r="P344" s="85">
        <v>106.53700000000001</v>
      </c>
      <c r="Q344" s="73"/>
      <c r="R344" s="83">
        <v>542.93325924199996</v>
      </c>
      <c r="S344" s="84">
        <v>2.1643819535015178E-4</v>
      </c>
      <c r="T344" s="84">
        <f t="shared" si="10"/>
        <v>2.1042412541284116E-3</v>
      </c>
      <c r="U344" s="84">
        <f>R344/'סכום נכסי הקרן'!$C$42</f>
        <v>3.3504492363897954E-4</v>
      </c>
    </row>
    <row r="345" spans="2:21">
      <c r="B345" s="76" t="s">
        <v>1141</v>
      </c>
      <c r="C345" s="73" t="s">
        <v>1142</v>
      </c>
      <c r="D345" s="86" t="s">
        <v>28</v>
      </c>
      <c r="E345" s="86" t="s">
        <v>925</v>
      </c>
      <c r="F345" s="73"/>
      <c r="G345" s="86" t="s">
        <v>956</v>
      </c>
      <c r="H345" s="73" t="s">
        <v>1124</v>
      </c>
      <c r="I345" s="73" t="s">
        <v>927</v>
      </c>
      <c r="J345" s="73"/>
      <c r="K345" s="83">
        <v>2.8099999999986949</v>
      </c>
      <c r="L345" s="86" t="s">
        <v>162</v>
      </c>
      <c r="M345" s="87">
        <v>4.6249999999999999E-2</v>
      </c>
      <c r="N345" s="87">
        <v>3.5899999999988191E-2</v>
      </c>
      <c r="O345" s="83">
        <v>133129.53937499999</v>
      </c>
      <c r="P345" s="85">
        <v>104.56780000000001</v>
      </c>
      <c r="Q345" s="73"/>
      <c r="R345" s="83">
        <v>482.50400682299994</v>
      </c>
      <c r="S345" s="84">
        <v>8.8753026249999999E-5</v>
      </c>
      <c r="T345" s="84">
        <f t="shared" si="10"/>
        <v>1.8700361769266088E-3</v>
      </c>
      <c r="U345" s="84">
        <f>R345/'סכום נכסי הקרן'!$C$42</f>
        <v>2.9775394188820035E-4</v>
      </c>
    </row>
    <row r="346" spans="2:21">
      <c r="B346" s="76" t="s">
        <v>1143</v>
      </c>
      <c r="C346" s="73" t="s">
        <v>1144</v>
      </c>
      <c r="D346" s="86" t="s">
        <v>28</v>
      </c>
      <c r="E346" s="86" t="s">
        <v>925</v>
      </c>
      <c r="F346" s="73"/>
      <c r="G346" s="86" t="s">
        <v>956</v>
      </c>
      <c r="H346" s="73" t="s">
        <v>1124</v>
      </c>
      <c r="I346" s="73" t="s">
        <v>927</v>
      </c>
      <c r="J346" s="73"/>
      <c r="K346" s="83">
        <v>1.9999999994796572E-2</v>
      </c>
      <c r="L346" s="86" t="s">
        <v>162</v>
      </c>
      <c r="M346" s="87">
        <v>4.6249999999999999E-2</v>
      </c>
      <c r="N346" s="87">
        <v>5.6299999999944575E-2</v>
      </c>
      <c r="O346" s="83">
        <v>25168.355175000001</v>
      </c>
      <c r="P346" s="85">
        <v>101.34099999999999</v>
      </c>
      <c r="Q346" s="73"/>
      <c r="R346" s="83">
        <v>88.403296623000003</v>
      </c>
      <c r="S346" s="84">
        <v>5.033671035E-5</v>
      </c>
      <c r="T346" s="84">
        <f t="shared" si="10"/>
        <v>3.4262381349555994E-4</v>
      </c>
      <c r="U346" s="84">
        <f>R346/'סכום נכסי הקרן'!$C$42</f>
        <v>5.4553806130497293E-5</v>
      </c>
    </row>
    <row r="347" spans="2:21">
      <c r="B347" s="76" t="s">
        <v>1145</v>
      </c>
      <c r="C347" s="73" t="s">
        <v>1146</v>
      </c>
      <c r="D347" s="86" t="s">
        <v>28</v>
      </c>
      <c r="E347" s="86" t="s">
        <v>925</v>
      </c>
      <c r="F347" s="73"/>
      <c r="G347" s="86" t="s">
        <v>970</v>
      </c>
      <c r="H347" s="73" t="s">
        <v>942</v>
      </c>
      <c r="I347" s="73" t="s">
        <v>933</v>
      </c>
      <c r="J347" s="73"/>
      <c r="K347" s="83">
        <v>8.2200000000068432</v>
      </c>
      <c r="L347" s="86" t="s">
        <v>162</v>
      </c>
      <c r="M347" s="87">
        <v>0.04</v>
      </c>
      <c r="N347" s="87">
        <v>4.2900000000037526E-2</v>
      </c>
      <c r="O347" s="83">
        <v>159819.375</v>
      </c>
      <c r="P347" s="85">
        <v>98.151899999999998</v>
      </c>
      <c r="Q347" s="73"/>
      <c r="R347" s="83">
        <v>543.69663872399997</v>
      </c>
      <c r="S347" s="84">
        <v>2.1309249999999999E-4</v>
      </c>
      <c r="T347" s="84">
        <f t="shared" si="10"/>
        <v>2.1071998767053786E-3</v>
      </c>
      <c r="U347" s="84">
        <f>R347/'סכום נכסי הקרן'!$C$42</f>
        <v>3.3551600625530579E-4</v>
      </c>
    </row>
    <row r="348" spans="2:21">
      <c r="B348" s="76" t="s">
        <v>1147</v>
      </c>
      <c r="C348" s="73" t="s">
        <v>1148</v>
      </c>
      <c r="D348" s="86" t="s">
        <v>28</v>
      </c>
      <c r="E348" s="86" t="s">
        <v>925</v>
      </c>
      <c r="F348" s="73"/>
      <c r="G348" s="86" t="s">
        <v>956</v>
      </c>
      <c r="H348" s="73" t="s">
        <v>1149</v>
      </c>
      <c r="I348" s="73" t="s">
        <v>927</v>
      </c>
      <c r="J348" s="73"/>
      <c r="K348" s="83">
        <v>6.4400000000045088</v>
      </c>
      <c r="L348" s="86" t="s">
        <v>162</v>
      </c>
      <c r="M348" s="87">
        <v>4.4999999999999998E-2</v>
      </c>
      <c r="N348" s="87">
        <v>4.2200000000022546E-2</v>
      </c>
      <c r="O348" s="83">
        <v>44749.425000000003</v>
      </c>
      <c r="P348" s="85">
        <v>102.937</v>
      </c>
      <c r="Q348" s="73"/>
      <c r="R348" s="83">
        <v>159.65683831200002</v>
      </c>
      <c r="S348" s="84">
        <v>1.6272518181818183E-5</v>
      </c>
      <c r="T348" s="84">
        <f t="shared" si="10"/>
        <v>6.1878048537467674E-4</v>
      </c>
      <c r="U348" s="84">
        <f>R348/'סכום נכסי הקרן'!$C$42</f>
        <v>9.8524472925763486E-5</v>
      </c>
    </row>
    <row r="349" spans="2:21">
      <c r="B349" s="76" t="s">
        <v>1150</v>
      </c>
      <c r="C349" s="73" t="s">
        <v>1151</v>
      </c>
      <c r="D349" s="86" t="s">
        <v>28</v>
      </c>
      <c r="E349" s="86" t="s">
        <v>925</v>
      </c>
      <c r="F349" s="73"/>
      <c r="G349" s="86" t="s">
        <v>956</v>
      </c>
      <c r="H349" s="73" t="s">
        <v>1149</v>
      </c>
      <c r="I349" s="73" t="s">
        <v>927</v>
      </c>
      <c r="J349" s="73"/>
      <c r="K349" s="83">
        <v>6.0800000000020491</v>
      </c>
      <c r="L349" s="86" t="s">
        <v>162</v>
      </c>
      <c r="M349" s="87">
        <v>4.7500000000000001E-2</v>
      </c>
      <c r="N349" s="87">
        <v>4.2400000000007543E-2</v>
      </c>
      <c r="O349" s="83">
        <v>204568.8</v>
      </c>
      <c r="P349" s="85">
        <v>104.6121</v>
      </c>
      <c r="Q349" s="73"/>
      <c r="R349" s="83">
        <v>741.73716093100006</v>
      </c>
      <c r="S349" s="84">
        <v>6.7071737704918035E-5</v>
      </c>
      <c r="T349" s="84">
        <f t="shared" si="10"/>
        <v>2.8747436396328913E-3</v>
      </c>
      <c r="U349" s="84">
        <f>R349/'סכום נכסי הקרן'!$C$42</f>
        <v>4.5772710773194766E-4</v>
      </c>
    </row>
    <row r="350" spans="2:21">
      <c r="B350" s="76" t="s">
        <v>1152</v>
      </c>
      <c r="C350" s="73" t="s">
        <v>1153</v>
      </c>
      <c r="D350" s="86" t="s">
        <v>28</v>
      </c>
      <c r="E350" s="86" t="s">
        <v>925</v>
      </c>
      <c r="F350" s="73"/>
      <c r="G350" s="86" t="s">
        <v>931</v>
      </c>
      <c r="H350" s="117" t="s">
        <v>2625</v>
      </c>
      <c r="I350" s="117" t="s">
        <v>933</v>
      </c>
      <c r="J350" s="73"/>
      <c r="K350" s="83">
        <v>2.5000000000031504</v>
      </c>
      <c r="L350" s="86" t="s">
        <v>162</v>
      </c>
      <c r="M350" s="87">
        <v>7.7499999999999999E-2</v>
      </c>
      <c r="N350" s="87">
        <v>0.10260000000010333</v>
      </c>
      <c r="O350" s="83">
        <v>95758.974919</v>
      </c>
      <c r="P350" s="85">
        <v>95.636099999999999</v>
      </c>
      <c r="Q350" s="73"/>
      <c r="R350" s="83">
        <v>317.41683352199999</v>
      </c>
      <c r="S350" s="84">
        <v>2.4553583312564103E-4</v>
      </c>
      <c r="T350" s="84">
        <f t="shared" si="10"/>
        <v>1.2302093940317845E-3</v>
      </c>
      <c r="U350" s="84">
        <f>R350/'סכום נכסי הקרן'!$C$42</f>
        <v>1.9587840114562331E-4</v>
      </c>
    </row>
    <row r="351" spans="2:21">
      <c r="B351" s="76" t="s">
        <v>1155</v>
      </c>
      <c r="C351" s="73" t="s">
        <v>1156</v>
      </c>
      <c r="D351" s="86" t="s">
        <v>28</v>
      </c>
      <c r="E351" s="86" t="s">
        <v>925</v>
      </c>
      <c r="F351" s="73"/>
      <c r="G351" s="86" t="s">
        <v>1157</v>
      </c>
      <c r="H351" s="117" t="s">
        <v>995</v>
      </c>
      <c r="I351" s="117" t="s">
        <v>933</v>
      </c>
      <c r="J351" s="73"/>
      <c r="K351" s="83">
        <v>8.6500000000034536</v>
      </c>
      <c r="L351" s="86" t="s">
        <v>162</v>
      </c>
      <c r="M351" s="87">
        <v>3.875E-2</v>
      </c>
      <c r="N351" s="87">
        <v>3.2400000000017845E-2</v>
      </c>
      <c r="O351" s="83">
        <v>191783.25</v>
      </c>
      <c r="P351" s="85">
        <v>104.54649999999999</v>
      </c>
      <c r="Q351" s="73"/>
      <c r="R351" s="83">
        <v>694.94236552400002</v>
      </c>
      <c r="S351" s="84">
        <v>4.7945812499999998E-4</v>
      </c>
      <c r="T351" s="84">
        <f t="shared" si="10"/>
        <v>2.6933814974215617E-3</v>
      </c>
      <c r="U351" s="84">
        <f>R351/'סכום נכסי הקרן'!$C$42</f>
        <v>4.2884996972841321E-4</v>
      </c>
    </row>
    <row r="352" spans="2:21">
      <c r="B352" s="76" t="s">
        <v>1158</v>
      </c>
      <c r="C352" s="73" t="s">
        <v>1159</v>
      </c>
      <c r="D352" s="86" t="s">
        <v>28</v>
      </c>
      <c r="E352" s="86" t="s">
        <v>925</v>
      </c>
      <c r="F352" s="73"/>
      <c r="G352" s="86" t="s">
        <v>1045</v>
      </c>
      <c r="H352" s="117" t="s">
        <v>950</v>
      </c>
      <c r="I352" s="117" t="s">
        <v>933</v>
      </c>
      <c r="J352" s="73"/>
      <c r="K352" s="83">
        <v>8.0199999999979923</v>
      </c>
      <c r="L352" s="86" t="s">
        <v>162</v>
      </c>
      <c r="M352" s="87">
        <v>4.1500000000000002E-2</v>
      </c>
      <c r="N352" s="87">
        <v>2.3299999999992341E-2</v>
      </c>
      <c r="O352" s="83">
        <v>188586.86249999999</v>
      </c>
      <c r="P352" s="85">
        <v>115.8377</v>
      </c>
      <c r="Q352" s="73"/>
      <c r="R352" s="83">
        <v>757.1642616260001</v>
      </c>
      <c r="S352" s="84">
        <v>1.885868625E-4</v>
      </c>
      <c r="T352" s="84">
        <f t="shared" si="10"/>
        <v>2.9345343066466112E-3</v>
      </c>
      <c r="U352" s="84">
        <f>R352/'סכום נכסי הקרן'!$C$42</f>
        <v>4.6724719456829909E-4</v>
      </c>
    </row>
    <row r="353" spans="2:21">
      <c r="B353" s="76" t="s">
        <v>1160</v>
      </c>
      <c r="C353" s="73" t="s">
        <v>1161</v>
      </c>
      <c r="D353" s="86" t="s">
        <v>28</v>
      </c>
      <c r="E353" s="86" t="s">
        <v>925</v>
      </c>
      <c r="F353" s="73"/>
      <c r="G353" s="86" t="s">
        <v>1014</v>
      </c>
      <c r="H353" s="117" t="s">
        <v>995</v>
      </c>
      <c r="I353" s="117" t="s">
        <v>933</v>
      </c>
      <c r="J353" s="73"/>
      <c r="K353" s="83">
        <v>8.3799999999972066</v>
      </c>
      <c r="L353" s="86" t="s">
        <v>162</v>
      </c>
      <c r="M353" s="87">
        <v>3.2500000000000001E-2</v>
      </c>
      <c r="N353" s="87">
        <v>2.6199999999987643E-2</v>
      </c>
      <c r="O353" s="83">
        <v>204568.8</v>
      </c>
      <c r="P353" s="85">
        <v>104.98090000000001</v>
      </c>
      <c r="Q353" s="73"/>
      <c r="R353" s="83">
        <v>744.35212311600003</v>
      </c>
      <c r="S353" s="84">
        <v>2.7275839999999998E-4</v>
      </c>
      <c r="T353" s="84">
        <f t="shared" si="10"/>
        <v>2.8848784236307347E-3</v>
      </c>
      <c r="U353" s="84">
        <f>R353/'סכום נכסי הקרן'!$C$42</f>
        <v>4.5934080479448407E-4</v>
      </c>
    </row>
    <row r="354" spans="2:21">
      <c r="B354" s="76" t="s">
        <v>1164</v>
      </c>
      <c r="C354" s="73" t="s">
        <v>1165</v>
      </c>
      <c r="D354" s="86" t="s">
        <v>28</v>
      </c>
      <c r="E354" s="86" t="s">
        <v>925</v>
      </c>
      <c r="F354" s="73"/>
      <c r="G354" s="86" t="s">
        <v>1019</v>
      </c>
      <c r="H354" s="117" t="s">
        <v>953</v>
      </c>
      <c r="I354" s="117" t="s">
        <v>933</v>
      </c>
      <c r="J354" s="73"/>
      <c r="K354" s="83">
        <v>8.5099999999971931</v>
      </c>
      <c r="L354" s="86" t="s">
        <v>162</v>
      </c>
      <c r="M354" s="87">
        <v>2.9500000000000002E-2</v>
      </c>
      <c r="N354" s="87">
        <v>2.6299999999992954E-2</v>
      </c>
      <c r="O354" s="83">
        <v>252514.61249999999</v>
      </c>
      <c r="P354" s="85">
        <v>102.17529999999999</v>
      </c>
      <c r="Q354" s="73"/>
      <c r="R354" s="83">
        <v>894.25377530100002</v>
      </c>
      <c r="S354" s="84">
        <v>3.3668614999999999E-4</v>
      </c>
      <c r="T354" s="84">
        <f t="shared" si="10"/>
        <v>3.4658508271818863E-3</v>
      </c>
      <c r="U354" s="84">
        <f>R354/'סכום נכסי הקרן'!$C$42</f>
        <v>5.5184533781903785E-4</v>
      </c>
    </row>
    <row r="355" spans="2:21">
      <c r="B355" s="76" t="s">
        <v>1166</v>
      </c>
      <c r="C355" s="73" t="s">
        <v>1167</v>
      </c>
      <c r="D355" s="86" t="s">
        <v>28</v>
      </c>
      <c r="E355" s="86" t="s">
        <v>925</v>
      </c>
      <c r="F355" s="73"/>
      <c r="G355" s="86" t="s">
        <v>1019</v>
      </c>
      <c r="H355" s="117" t="s">
        <v>2624</v>
      </c>
      <c r="I355" s="117" t="s">
        <v>927</v>
      </c>
      <c r="J355" s="73"/>
      <c r="K355" s="83">
        <v>8.400000000002029</v>
      </c>
      <c r="L355" s="86" t="s">
        <v>162</v>
      </c>
      <c r="M355" s="87">
        <v>2.9500000000000002E-2</v>
      </c>
      <c r="N355" s="87">
        <v>2.150000000000761E-2</v>
      </c>
      <c r="O355" s="83">
        <v>159819.375</v>
      </c>
      <c r="P355" s="85">
        <v>106.744</v>
      </c>
      <c r="Q355" s="73"/>
      <c r="R355" s="83">
        <v>591.29141333699999</v>
      </c>
      <c r="S355" s="84">
        <v>2.1309249999999999E-4</v>
      </c>
      <c r="T355" s="84">
        <f t="shared" si="10"/>
        <v>2.2916624906948787E-3</v>
      </c>
      <c r="U355" s="84">
        <f>R355/'סכום נכסי הקרן'!$C$42</f>
        <v>3.648868126194068E-4</v>
      </c>
    </row>
    <row r="356" spans="2:21">
      <c r="B356" s="76" t="s">
        <v>1162</v>
      </c>
      <c r="C356" s="73" t="s">
        <v>1163</v>
      </c>
      <c r="D356" s="86" t="s">
        <v>28</v>
      </c>
      <c r="E356" s="86" t="s">
        <v>925</v>
      </c>
      <c r="F356" s="73"/>
      <c r="G356" s="86" t="s">
        <v>976</v>
      </c>
      <c r="H356" s="73" t="s">
        <v>707</v>
      </c>
      <c r="I356" s="73"/>
      <c r="J356" s="73"/>
      <c r="K356" s="83">
        <v>4.1399999999974257</v>
      </c>
      <c r="L356" s="86" t="s">
        <v>162</v>
      </c>
      <c r="M356" s="87">
        <v>4.2500000000000003E-2</v>
      </c>
      <c r="N356" s="87">
        <v>6.989999999995683E-2</v>
      </c>
      <c r="O356" s="83">
        <v>236532.67499999999</v>
      </c>
      <c r="P356" s="85">
        <v>90.947599999999994</v>
      </c>
      <c r="Q356" s="73"/>
      <c r="R356" s="83">
        <v>745.60829777799984</v>
      </c>
      <c r="S356" s="84">
        <v>4.9796352631578948E-4</v>
      </c>
      <c r="T356" s="84">
        <f>R356/$R$11</f>
        <v>2.8897469677863479E-3</v>
      </c>
      <c r="U356" s="84">
        <f>R356/'סכום נכסי הקרן'!$C$42</f>
        <v>4.6011599205100719E-4</v>
      </c>
    </row>
    <row r="357" spans="2:21">
      <c r="C357" s="1"/>
      <c r="D357" s="1"/>
      <c r="E357" s="1"/>
      <c r="F357" s="1"/>
    </row>
    <row r="358" spans="2:21">
      <c r="C358" s="1"/>
      <c r="D358" s="1"/>
      <c r="E358" s="1"/>
      <c r="F358" s="1"/>
    </row>
    <row r="359" spans="2:21">
      <c r="B359" s="88" t="s">
        <v>256</v>
      </c>
      <c r="C359" s="89"/>
      <c r="D359" s="89"/>
      <c r="E359" s="89"/>
      <c r="F359" s="89"/>
      <c r="G359" s="89"/>
      <c r="H359" s="89"/>
      <c r="I359" s="89"/>
      <c r="J359" s="89"/>
      <c r="K359" s="89"/>
    </row>
    <row r="360" spans="2:21">
      <c r="B360" s="88" t="s">
        <v>111</v>
      </c>
      <c r="C360" s="89"/>
      <c r="D360" s="89"/>
      <c r="E360" s="89"/>
      <c r="F360" s="89"/>
      <c r="G360" s="89"/>
      <c r="H360" s="89"/>
      <c r="I360" s="89"/>
      <c r="J360" s="89"/>
      <c r="K360" s="89"/>
    </row>
    <row r="361" spans="2:21">
      <c r="B361" s="88" t="s">
        <v>238</v>
      </c>
      <c r="C361" s="89"/>
      <c r="D361" s="89"/>
      <c r="E361" s="89"/>
      <c r="F361" s="89"/>
      <c r="G361" s="89"/>
      <c r="H361" s="89"/>
      <c r="I361" s="89"/>
      <c r="J361" s="89"/>
      <c r="K361" s="89"/>
    </row>
    <row r="362" spans="2:21">
      <c r="B362" s="88" t="s">
        <v>246</v>
      </c>
      <c r="C362" s="89"/>
      <c r="D362" s="89"/>
      <c r="E362" s="89"/>
      <c r="F362" s="89"/>
      <c r="G362" s="89"/>
      <c r="H362" s="89"/>
      <c r="I362" s="89"/>
      <c r="J362" s="89"/>
      <c r="K362" s="89"/>
    </row>
    <row r="363" spans="2:21">
      <c r="B363" s="137" t="s">
        <v>252</v>
      </c>
      <c r="C363" s="137"/>
      <c r="D363" s="137"/>
      <c r="E363" s="137"/>
      <c r="F363" s="137"/>
      <c r="G363" s="137"/>
      <c r="H363" s="137"/>
      <c r="I363" s="137"/>
      <c r="J363" s="137"/>
      <c r="K363" s="137"/>
    </row>
    <row r="364" spans="2:21">
      <c r="C364" s="1"/>
      <c r="D364" s="1"/>
      <c r="E364" s="1"/>
      <c r="F364" s="1"/>
    </row>
    <row r="365" spans="2:21">
      <c r="C365" s="1"/>
      <c r="D365" s="1"/>
      <c r="E365" s="1"/>
      <c r="F365" s="1"/>
    </row>
    <row r="366" spans="2:21">
      <c r="C366" s="1"/>
      <c r="D366" s="1"/>
      <c r="E366" s="1"/>
      <c r="F366" s="1"/>
    </row>
    <row r="367" spans="2:21">
      <c r="C367" s="1"/>
      <c r="D367" s="1"/>
      <c r="E367" s="1"/>
      <c r="F367" s="1"/>
    </row>
    <row r="368" spans="2:2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1"/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sheetProtection sheet="1" objects="1" scenarios="1"/>
  <mergeCells count="3">
    <mergeCell ref="B6:U6"/>
    <mergeCell ref="B7:U7"/>
    <mergeCell ref="B363:K363"/>
  </mergeCells>
  <phoneticPr fontId="3" type="noConversion"/>
  <conditionalFormatting sqref="B12:B356">
    <cfRule type="cellIs" dxfId="13" priority="2" operator="equal">
      <formula>"NR3"</formula>
    </cfRule>
  </conditionalFormatting>
  <conditionalFormatting sqref="B12:B356">
    <cfRule type="containsText" dxfId="1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1 B363"/>
    <dataValidation type="list" allowBlank="1" showInputMessage="1" showErrorMessage="1" sqref="I12:I35 I364:I826 I37:I362">
      <formula1>$BM$7:$BM$10</formula1>
    </dataValidation>
    <dataValidation type="list" allowBlank="1" showInputMessage="1" showErrorMessage="1" sqref="G554:G826">
      <formula1>$BK$7:$BK$24</formula1>
    </dataValidation>
    <dataValidation type="list" allowBlank="1" showInputMessage="1" showErrorMessage="1" sqref="E12:E35 E364:E820 E37:E362">
      <formula1>$BI$7:$BI$24</formula1>
    </dataValidation>
    <dataValidation type="list" allowBlank="1" showInputMessage="1" showErrorMessage="1" sqref="L12:L826">
      <formula1>$BN$7:$BN$20</formula1>
    </dataValidation>
    <dataValidation type="list" allowBlank="1" showInputMessage="1" showErrorMessage="1" sqref="G12:G35 G364:G553 G37:G362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2851562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6" t="s">
        <v>178</v>
      </c>
      <c r="C1" s="67" t="s" vm="1">
        <v>265</v>
      </c>
    </row>
    <row r="2" spans="2:62">
      <c r="B2" s="46" t="s">
        <v>177</v>
      </c>
      <c r="C2" s="67" t="s">
        <v>266</v>
      </c>
    </row>
    <row r="3" spans="2:62">
      <c r="B3" s="46" t="s">
        <v>179</v>
      </c>
      <c r="C3" s="67" t="s">
        <v>267</v>
      </c>
    </row>
    <row r="4" spans="2:62">
      <c r="B4" s="46" t="s">
        <v>180</v>
      </c>
      <c r="C4" s="67">
        <v>8802</v>
      </c>
    </row>
    <row r="6" spans="2:62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BJ6" s="3"/>
    </row>
    <row r="7" spans="2:62" ht="26.25" customHeight="1">
      <c r="B7" s="128" t="s">
        <v>91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BF7" s="3"/>
      <c r="BJ7" s="3"/>
    </row>
    <row r="8" spans="2:62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102</v>
      </c>
      <c r="I8" s="13" t="s">
        <v>240</v>
      </c>
      <c r="J8" s="13" t="s">
        <v>239</v>
      </c>
      <c r="K8" s="30" t="s">
        <v>255</v>
      </c>
      <c r="L8" s="13" t="s">
        <v>62</v>
      </c>
      <c r="M8" s="13" t="s">
        <v>59</v>
      </c>
      <c r="N8" s="13" t="s">
        <v>181</v>
      </c>
      <c r="O8" s="14" t="s">
        <v>183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247</v>
      </c>
      <c r="J9" s="16"/>
      <c r="K9" s="16" t="s">
        <v>243</v>
      </c>
      <c r="L9" s="16" t="s">
        <v>243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414.43090642599998</v>
      </c>
      <c r="L11" s="77">
        <f>L12+L131</f>
        <v>263423.28853026696</v>
      </c>
      <c r="M11" s="69"/>
      <c r="N11" s="78">
        <f>L11/$L$11</f>
        <v>1</v>
      </c>
      <c r="O11" s="78">
        <f>L11/'סכום נכסי הקרן'!$C$42</f>
        <v>0.16255890404203976</v>
      </c>
      <c r="BF11" s="1"/>
      <c r="BG11" s="3"/>
      <c r="BH11" s="1"/>
      <c r="BJ11" s="1"/>
    </row>
    <row r="12" spans="2:62" ht="20.25">
      <c r="B12" s="70" t="s">
        <v>233</v>
      </c>
      <c r="C12" s="71"/>
      <c r="D12" s="71"/>
      <c r="E12" s="71"/>
      <c r="F12" s="71"/>
      <c r="G12" s="71"/>
      <c r="H12" s="71"/>
      <c r="I12" s="80"/>
      <c r="J12" s="82"/>
      <c r="K12" s="80">
        <v>372.68018284099998</v>
      </c>
      <c r="L12" s="80">
        <f>L13+L44+L87</f>
        <v>151035.93900077097</v>
      </c>
      <c r="M12" s="71"/>
      <c r="N12" s="81">
        <f t="shared" ref="N12:N42" si="0">L12/$L$11</f>
        <v>0.57335833837416073</v>
      </c>
      <c r="O12" s="81">
        <f>L12/'סכום נכסי הקרן'!$C$42</f>
        <v>9.3204503109468553E-2</v>
      </c>
      <c r="BG12" s="4"/>
    </row>
    <row r="13" spans="2:62">
      <c r="B13" s="91" t="s">
        <v>1168</v>
      </c>
      <c r="C13" s="71"/>
      <c r="D13" s="71"/>
      <c r="E13" s="71"/>
      <c r="F13" s="71"/>
      <c r="G13" s="71"/>
      <c r="H13" s="71"/>
      <c r="I13" s="80"/>
      <c r="J13" s="82"/>
      <c r="K13" s="80">
        <v>2.8073717940000003</v>
      </c>
      <c r="L13" s="80">
        <f>SUM(L14:L42)</f>
        <v>92385.137314282998</v>
      </c>
      <c r="M13" s="71"/>
      <c r="N13" s="81">
        <f t="shared" si="0"/>
        <v>0.3507098321858057</v>
      </c>
      <c r="O13" s="81">
        <f>L13/'סכום נכסי הקרן'!$C$42</f>
        <v>5.7011005956892256E-2</v>
      </c>
    </row>
    <row r="14" spans="2:62">
      <c r="B14" s="76" t="s">
        <v>1169</v>
      </c>
      <c r="C14" s="73" t="s">
        <v>1170</v>
      </c>
      <c r="D14" s="86" t="s">
        <v>119</v>
      </c>
      <c r="E14" s="86" t="s">
        <v>347</v>
      </c>
      <c r="F14" s="73" t="s">
        <v>1171</v>
      </c>
      <c r="G14" s="86" t="s">
        <v>189</v>
      </c>
      <c r="H14" s="86" t="s">
        <v>163</v>
      </c>
      <c r="I14" s="83">
        <v>17481.910950000001</v>
      </c>
      <c r="J14" s="85">
        <v>22090</v>
      </c>
      <c r="K14" s="73"/>
      <c r="L14" s="83">
        <v>3861.7541331830002</v>
      </c>
      <c r="M14" s="84">
        <v>3.42542666882829E-4</v>
      </c>
      <c r="N14" s="84">
        <f t="shared" si="0"/>
        <v>1.465988126839169E-2</v>
      </c>
      <c r="O14" s="84">
        <f>L14/'סכום נכסי הקרן'!$C$42</f>
        <v>2.3830942323761809E-3</v>
      </c>
    </row>
    <row r="15" spans="2:62">
      <c r="B15" s="76" t="s">
        <v>1172</v>
      </c>
      <c r="C15" s="73" t="s">
        <v>1173</v>
      </c>
      <c r="D15" s="86" t="s">
        <v>119</v>
      </c>
      <c r="E15" s="86" t="s">
        <v>347</v>
      </c>
      <c r="F15" s="73" t="s">
        <v>735</v>
      </c>
      <c r="G15" s="86" t="s">
        <v>532</v>
      </c>
      <c r="H15" s="86" t="s">
        <v>163</v>
      </c>
      <c r="I15" s="83">
        <v>491761.48750500003</v>
      </c>
      <c r="J15" s="85">
        <v>1026</v>
      </c>
      <c r="K15" s="73"/>
      <c r="L15" s="83">
        <v>5045.4728618019999</v>
      </c>
      <c r="M15" s="84">
        <v>3.8402330797724868E-4</v>
      </c>
      <c r="N15" s="84">
        <f t="shared" si="0"/>
        <v>1.9153480658268687E-2</v>
      </c>
      <c r="O15" s="84">
        <f>L15/'סכום נכסי הקרן'!$C$42</f>
        <v>3.1135688243985639E-3</v>
      </c>
    </row>
    <row r="16" spans="2:62" ht="20.25">
      <c r="B16" s="76" t="s">
        <v>1174</v>
      </c>
      <c r="C16" s="73" t="s">
        <v>1175</v>
      </c>
      <c r="D16" s="86" t="s">
        <v>119</v>
      </c>
      <c r="E16" s="86" t="s">
        <v>347</v>
      </c>
      <c r="F16" s="73">
        <v>1760</v>
      </c>
      <c r="G16" s="86" t="s">
        <v>732</v>
      </c>
      <c r="H16" s="86" t="s">
        <v>163</v>
      </c>
      <c r="I16" s="83">
        <v>1083.718042</v>
      </c>
      <c r="J16" s="85">
        <v>42220</v>
      </c>
      <c r="K16" s="83">
        <v>2.8073717940000003</v>
      </c>
      <c r="L16" s="83">
        <v>460.353129126</v>
      </c>
      <c r="M16" s="84">
        <v>1.014600826195443E-5</v>
      </c>
      <c r="N16" s="84">
        <f t="shared" si="0"/>
        <v>1.7475794630553558E-3</v>
      </c>
      <c r="O16" s="84">
        <f>L16/'סכום נכסי הקרן'!$C$42</f>
        <v>2.8408460224065496E-4</v>
      </c>
      <c r="BF16" s="4"/>
    </row>
    <row r="17" spans="2:15">
      <c r="B17" s="76" t="s">
        <v>1176</v>
      </c>
      <c r="C17" s="73" t="s">
        <v>1177</v>
      </c>
      <c r="D17" s="86" t="s">
        <v>119</v>
      </c>
      <c r="E17" s="86" t="s">
        <v>347</v>
      </c>
      <c r="F17" s="73" t="s">
        <v>441</v>
      </c>
      <c r="G17" s="86" t="s">
        <v>412</v>
      </c>
      <c r="H17" s="86" t="s">
        <v>163</v>
      </c>
      <c r="I17" s="83">
        <v>41926.219654</v>
      </c>
      <c r="J17" s="85">
        <v>3713</v>
      </c>
      <c r="K17" s="73"/>
      <c r="L17" s="83">
        <v>1556.7205357330001</v>
      </c>
      <c r="M17" s="84">
        <v>3.287831486525E-4</v>
      </c>
      <c r="N17" s="84">
        <f t="shared" si="0"/>
        <v>5.9095782473087425E-3</v>
      </c>
      <c r="O17" s="84">
        <f>L17/'סכום נכסי הקרן'!$C$42</f>
        <v>9.6065456323318732E-4</v>
      </c>
    </row>
    <row r="18" spans="2:15">
      <c r="B18" s="76" t="s">
        <v>1178</v>
      </c>
      <c r="C18" s="73" t="s">
        <v>1179</v>
      </c>
      <c r="D18" s="86" t="s">
        <v>119</v>
      </c>
      <c r="E18" s="86" t="s">
        <v>347</v>
      </c>
      <c r="F18" s="73" t="s">
        <v>1180</v>
      </c>
      <c r="G18" s="86" t="s">
        <v>768</v>
      </c>
      <c r="H18" s="86" t="s">
        <v>163</v>
      </c>
      <c r="I18" s="83">
        <v>11948.466825</v>
      </c>
      <c r="J18" s="85">
        <v>47400</v>
      </c>
      <c r="K18" s="73"/>
      <c r="L18" s="83">
        <v>5663.5732749749986</v>
      </c>
      <c r="M18" s="84">
        <v>2.7033751784286873E-4</v>
      </c>
      <c r="N18" s="84">
        <f t="shared" si="0"/>
        <v>2.1499895876989868E-2</v>
      </c>
      <c r="O18" s="84">
        <f>L18/'סכום נכסי הקרן'!$C$42</f>
        <v>3.4949995107814418E-3</v>
      </c>
    </row>
    <row r="19" spans="2:15">
      <c r="B19" s="76" t="s">
        <v>1181</v>
      </c>
      <c r="C19" s="73" t="s">
        <v>1182</v>
      </c>
      <c r="D19" s="86" t="s">
        <v>119</v>
      </c>
      <c r="E19" s="86" t="s">
        <v>347</v>
      </c>
      <c r="F19" s="73" t="s">
        <v>830</v>
      </c>
      <c r="G19" s="86" t="s">
        <v>702</v>
      </c>
      <c r="H19" s="86" t="s">
        <v>163</v>
      </c>
      <c r="I19" s="83">
        <v>3077.1839009999994</v>
      </c>
      <c r="J19" s="85">
        <v>147300</v>
      </c>
      <c r="K19" s="73"/>
      <c r="L19" s="83">
        <v>4532.6918863669998</v>
      </c>
      <c r="M19" s="84">
        <v>8.190789814322137E-4</v>
      </c>
      <c r="N19" s="84">
        <f t="shared" si="0"/>
        <v>1.7206876095338851E-2</v>
      </c>
      <c r="O19" s="84">
        <f>L19/'סכום נכסי הקרן'!$C$42</f>
        <v>2.7971309200454562E-3</v>
      </c>
    </row>
    <row r="20" spans="2:15">
      <c r="B20" s="76" t="s">
        <v>1183</v>
      </c>
      <c r="C20" s="73" t="s">
        <v>1184</v>
      </c>
      <c r="D20" s="86" t="s">
        <v>119</v>
      </c>
      <c r="E20" s="86" t="s">
        <v>347</v>
      </c>
      <c r="F20" s="73" t="s">
        <v>447</v>
      </c>
      <c r="G20" s="86" t="s">
        <v>412</v>
      </c>
      <c r="H20" s="86" t="s">
        <v>163</v>
      </c>
      <c r="I20" s="83">
        <v>101049.05751699999</v>
      </c>
      <c r="J20" s="85">
        <v>1569</v>
      </c>
      <c r="K20" s="73"/>
      <c r="L20" s="83">
        <v>1585.4597124469997</v>
      </c>
      <c r="M20" s="84">
        <v>2.6487989608841694E-4</v>
      </c>
      <c r="N20" s="84">
        <f t="shared" si="0"/>
        <v>6.0186770930271511E-3</v>
      </c>
      <c r="O20" s="84">
        <f>L20/'סכום נכסי הקרן'!$C$42</f>
        <v>9.783895520254235E-4</v>
      </c>
    </row>
    <row r="21" spans="2:15">
      <c r="B21" s="76" t="s">
        <v>1185</v>
      </c>
      <c r="C21" s="73" t="s">
        <v>1186</v>
      </c>
      <c r="D21" s="86" t="s">
        <v>119</v>
      </c>
      <c r="E21" s="86" t="s">
        <v>347</v>
      </c>
      <c r="F21" s="73" t="s">
        <v>1187</v>
      </c>
      <c r="G21" s="86" t="s">
        <v>145</v>
      </c>
      <c r="H21" s="86" t="s">
        <v>163</v>
      </c>
      <c r="I21" s="83">
        <v>9886.2535939999998</v>
      </c>
      <c r="J21" s="85">
        <v>2644</v>
      </c>
      <c r="K21" s="73"/>
      <c r="L21" s="83">
        <v>261.39254503000006</v>
      </c>
      <c r="M21" s="84">
        <v>5.5826341153349396E-5</v>
      </c>
      <c r="N21" s="84">
        <f t="shared" si="0"/>
        <v>9.9229094924903121E-4</v>
      </c>
      <c r="O21" s="84">
        <f>L21/'סכום נכסי הקרן'!$C$42</f>
        <v>1.6130572920075782E-4</v>
      </c>
    </row>
    <row r="22" spans="2:15">
      <c r="B22" s="76" t="s">
        <v>1188</v>
      </c>
      <c r="C22" s="73" t="s">
        <v>1189</v>
      </c>
      <c r="D22" s="86" t="s">
        <v>119</v>
      </c>
      <c r="E22" s="86" t="s">
        <v>347</v>
      </c>
      <c r="F22" s="73" t="s">
        <v>536</v>
      </c>
      <c r="G22" s="86" t="s">
        <v>190</v>
      </c>
      <c r="H22" s="86" t="s">
        <v>163</v>
      </c>
      <c r="I22" s="83">
        <v>1034987.878818</v>
      </c>
      <c r="J22" s="85">
        <v>314</v>
      </c>
      <c r="K22" s="73"/>
      <c r="L22" s="83">
        <v>3249.8619395000001</v>
      </c>
      <c r="M22" s="84">
        <v>3.7425174861061738E-4</v>
      </c>
      <c r="N22" s="84">
        <f t="shared" si="0"/>
        <v>1.2337033516027173E-2</v>
      </c>
      <c r="O22" s="84">
        <f>L22/'סכום נכסי הקרן'!$C$42</f>
        <v>2.0054946474952896E-3</v>
      </c>
    </row>
    <row r="23" spans="2:15">
      <c r="B23" s="76" t="s">
        <v>1190</v>
      </c>
      <c r="C23" s="73" t="s">
        <v>1191</v>
      </c>
      <c r="D23" s="86" t="s">
        <v>119</v>
      </c>
      <c r="E23" s="86" t="s">
        <v>347</v>
      </c>
      <c r="F23" s="73" t="s">
        <v>1192</v>
      </c>
      <c r="G23" s="86" t="s">
        <v>357</v>
      </c>
      <c r="H23" s="86" t="s">
        <v>163</v>
      </c>
      <c r="I23" s="83">
        <v>25208.288471</v>
      </c>
      <c r="J23" s="85">
        <v>7310</v>
      </c>
      <c r="K23" s="73"/>
      <c r="L23" s="83">
        <v>1842.7258872390003</v>
      </c>
      <c r="M23" s="84">
        <v>2.5125364717287063E-4</v>
      </c>
      <c r="N23" s="84">
        <f t="shared" si="0"/>
        <v>6.9953036328725118E-3</v>
      </c>
      <c r="O23" s="84">
        <f>L23/'סכום נכסי הקרן'!$C$42</f>
        <v>1.1371488920010548E-3</v>
      </c>
    </row>
    <row r="24" spans="2:15">
      <c r="B24" s="76" t="s">
        <v>1193</v>
      </c>
      <c r="C24" s="73" t="s">
        <v>1194</v>
      </c>
      <c r="D24" s="86" t="s">
        <v>119</v>
      </c>
      <c r="E24" s="86" t="s">
        <v>347</v>
      </c>
      <c r="F24" s="73" t="s">
        <v>892</v>
      </c>
      <c r="G24" s="86" t="s">
        <v>476</v>
      </c>
      <c r="H24" s="86" t="s">
        <v>163</v>
      </c>
      <c r="I24" s="83">
        <v>1017235.029526</v>
      </c>
      <c r="J24" s="85">
        <v>63.9</v>
      </c>
      <c r="K24" s="73"/>
      <c r="L24" s="83">
        <v>650.01318386399998</v>
      </c>
      <c r="M24" s="84">
        <v>3.1731941713397606E-4</v>
      </c>
      <c r="N24" s="84">
        <f t="shared" si="0"/>
        <v>2.4675615716843288E-3</v>
      </c>
      <c r="O24" s="84">
        <f>L24/'סכום נכסי הקרן'!$C$42</f>
        <v>4.0112410474925765E-4</v>
      </c>
    </row>
    <row r="25" spans="2:15">
      <c r="B25" s="76" t="s">
        <v>1195</v>
      </c>
      <c r="C25" s="73" t="s">
        <v>1196</v>
      </c>
      <c r="D25" s="86" t="s">
        <v>119</v>
      </c>
      <c r="E25" s="86" t="s">
        <v>347</v>
      </c>
      <c r="F25" s="73" t="s">
        <v>405</v>
      </c>
      <c r="G25" s="86" t="s">
        <v>357</v>
      </c>
      <c r="H25" s="86" t="s">
        <v>163</v>
      </c>
      <c r="I25" s="83">
        <v>378901.84558800003</v>
      </c>
      <c r="J25" s="85">
        <v>1050</v>
      </c>
      <c r="K25" s="73"/>
      <c r="L25" s="83">
        <v>3978.4693786750004</v>
      </c>
      <c r="M25" s="84">
        <v>3.2551229738619463E-4</v>
      </c>
      <c r="N25" s="84">
        <f t="shared" si="0"/>
        <v>1.5102952365648112E-2</v>
      </c>
      <c r="O25" s="84">
        <f>L25/'סכום נכסי הקרן'!$C$42</f>
        <v>2.4551193843588889E-3</v>
      </c>
    </row>
    <row r="26" spans="2:15">
      <c r="B26" s="76" t="s">
        <v>1197</v>
      </c>
      <c r="C26" s="73" t="s">
        <v>1198</v>
      </c>
      <c r="D26" s="86" t="s">
        <v>119</v>
      </c>
      <c r="E26" s="86" t="s">
        <v>347</v>
      </c>
      <c r="F26" s="73" t="s">
        <v>918</v>
      </c>
      <c r="G26" s="86" t="s">
        <v>145</v>
      </c>
      <c r="H26" s="86" t="s">
        <v>163</v>
      </c>
      <c r="I26" s="83">
        <v>530406.546324</v>
      </c>
      <c r="J26" s="85">
        <v>252</v>
      </c>
      <c r="K26" s="73"/>
      <c r="L26" s="83">
        <v>1336.624496848</v>
      </c>
      <c r="M26" s="84">
        <v>4.5186565681175307E-4</v>
      </c>
      <c r="N26" s="84">
        <f t="shared" si="0"/>
        <v>5.0740559208166738E-3</v>
      </c>
      <c r="O26" s="84">
        <f>L26/'סכום נכסי הקרן'!$C$42</f>
        <v>8.248329695359814E-4</v>
      </c>
    </row>
    <row r="27" spans="2:15">
      <c r="B27" s="76" t="s">
        <v>1199</v>
      </c>
      <c r="C27" s="73" t="s">
        <v>1200</v>
      </c>
      <c r="D27" s="86" t="s">
        <v>119</v>
      </c>
      <c r="E27" s="86" t="s">
        <v>347</v>
      </c>
      <c r="F27" s="73" t="s">
        <v>1201</v>
      </c>
      <c r="G27" s="86" t="s">
        <v>472</v>
      </c>
      <c r="H27" s="86" t="s">
        <v>163</v>
      </c>
      <c r="I27" s="83">
        <v>88349.036981000012</v>
      </c>
      <c r="J27" s="85">
        <v>1280</v>
      </c>
      <c r="K27" s="73"/>
      <c r="L27" s="83">
        <v>1130.8676733870002</v>
      </c>
      <c r="M27" s="84">
        <v>3.4490694904819346E-4</v>
      </c>
      <c r="N27" s="84">
        <f t="shared" si="0"/>
        <v>4.2929677163189199E-3</v>
      </c>
      <c r="O27" s="84">
        <f>L27/'סכום נכסי הקרן'!$C$42</f>
        <v>6.9786012705266192E-4</v>
      </c>
    </row>
    <row r="28" spans="2:15">
      <c r="B28" s="76" t="s">
        <v>1202</v>
      </c>
      <c r="C28" s="73" t="s">
        <v>1203</v>
      </c>
      <c r="D28" s="86" t="s">
        <v>119</v>
      </c>
      <c r="E28" s="86" t="s">
        <v>347</v>
      </c>
      <c r="F28" s="73" t="s">
        <v>1204</v>
      </c>
      <c r="G28" s="86" t="s">
        <v>472</v>
      </c>
      <c r="H28" s="86" t="s">
        <v>163</v>
      </c>
      <c r="I28" s="83">
        <v>66607.261186000003</v>
      </c>
      <c r="J28" s="85">
        <v>1870</v>
      </c>
      <c r="K28" s="73"/>
      <c r="L28" s="83">
        <v>1245.5557841700002</v>
      </c>
      <c r="M28" s="84">
        <v>3.1069895705579024E-4</v>
      </c>
      <c r="N28" s="84">
        <f t="shared" si="0"/>
        <v>4.7283434624151976E-3</v>
      </c>
      <c r="O28" s="84">
        <f>L28/'סכום נכסי הקרן'!$C$42</f>
        <v>7.6863433118455821E-4</v>
      </c>
    </row>
    <row r="29" spans="2:15">
      <c r="B29" s="76" t="s">
        <v>1205</v>
      </c>
      <c r="C29" s="73" t="s">
        <v>1206</v>
      </c>
      <c r="D29" s="86" t="s">
        <v>119</v>
      </c>
      <c r="E29" s="86" t="s">
        <v>347</v>
      </c>
      <c r="F29" s="73" t="s">
        <v>1207</v>
      </c>
      <c r="G29" s="86" t="s">
        <v>1208</v>
      </c>
      <c r="H29" s="86" t="s">
        <v>163</v>
      </c>
      <c r="I29" s="83">
        <v>21137.244549999999</v>
      </c>
      <c r="J29" s="85">
        <v>6606</v>
      </c>
      <c r="K29" s="73"/>
      <c r="L29" s="83">
        <v>1396.326374256</v>
      </c>
      <c r="M29" s="84">
        <v>1.9783105610462025E-4</v>
      </c>
      <c r="N29" s="84">
        <f t="shared" si="0"/>
        <v>5.3006944907817597E-3</v>
      </c>
      <c r="O29" s="84">
        <f>L29/'סכום נכסי הקרן'!$C$42</f>
        <v>8.6167508708316089E-4</v>
      </c>
    </row>
    <row r="30" spans="2:15">
      <c r="B30" s="76" t="s">
        <v>1209</v>
      </c>
      <c r="C30" s="73" t="s">
        <v>1210</v>
      </c>
      <c r="D30" s="86" t="s">
        <v>119</v>
      </c>
      <c r="E30" s="86" t="s">
        <v>347</v>
      </c>
      <c r="F30" s="73" t="s">
        <v>940</v>
      </c>
      <c r="G30" s="86" t="s">
        <v>941</v>
      </c>
      <c r="H30" s="86" t="s">
        <v>163</v>
      </c>
      <c r="I30" s="83">
        <v>37380.439729999998</v>
      </c>
      <c r="J30" s="85">
        <v>4166</v>
      </c>
      <c r="K30" s="73"/>
      <c r="L30" s="83">
        <v>1557.2691191479998</v>
      </c>
      <c r="M30" s="84">
        <v>3.4121035429580243E-5</v>
      </c>
      <c r="N30" s="84">
        <f t="shared" si="0"/>
        <v>5.911660764075048E-3</v>
      </c>
      <c r="O30" s="84">
        <f>L30/'סכום נכסי הקרן'!$C$42</f>
        <v>9.6099309487636723E-4</v>
      </c>
    </row>
    <row r="31" spans="2:15">
      <c r="B31" s="76" t="s">
        <v>1211</v>
      </c>
      <c r="C31" s="73" t="s">
        <v>1212</v>
      </c>
      <c r="D31" s="86" t="s">
        <v>119</v>
      </c>
      <c r="E31" s="86" t="s">
        <v>347</v>
      </c>
      <c r="F31" s="73" t="s">
        <v>370</v>
      </c>
      <c r="G31" s="86" t="s">
        <v>357</v>
      </c>
      <c r="H31" s="86" t="s">
        <v>163</v>
      </c>
      <c r="I31" s="83">
        <v>547470.80689100001</v>
      </c>
      <c r="J31" s="85">
        <v>1731</v>
      </c>
      <c r="K31" s="73"/>
      <c r="L31" s="83">
        <v>9476.7196672800001</v>
      </c>
      <c r="M31" s="84">
        <v>3.7681348467482814E-4</v>
      </c>
      <c r="N31" s="84">
        <f t="shared" si="0"/>
        <v>3.5975253821156128E-2</v>
      </c>
      <c r="O31" s="84">
        <f>L31/'סכום נכסי הקרן'!$C$42</f>
        <v>5.8480978338013431E-3</v>
      </c>
    </row>
    <row r="32" spans="2:15">
      <c r="B32" s="76" t="s">
        <v>1213</v>
      </c>
      <c r="C32" s="73" t="s">
        <v>1214</v>
      </c>
      <c r="D32" s="86" t="s">
        <v>119</v>
      </c>
      <c r="E32" s="86" t="s">
        <v>347</v>
      </c>
      <c r="F32" s="73" t="s">
        <v>501</v>
      </c>
      <c r="G32" s="86" t="s">
        <v>412</v>
      </c>
      <c r="H32" s="86" t="s">
        <v>163</v>
      </c>
      <c r="I32" s="83">
        <v>252098.37714600001</v>
      </c>
      <c r="J32" s="85">
        <v>624</v>
      </c>
      <c r="K32" s="73"/>
      <c r="L32" s="83">
        <v>1573.0938733940004</v>
      </c>
      <c r="M32" s="84">
        <v>3.1011054995132612E-4</v>
      </c>
      <c r="N32" s="84">
        <f t="shared" si="0"/>
        <v>5.9717342463183705E-3</v>
      </c>
      <c r="O32" s="84">
        <f>L32/'סכום נכסי הקרן'!$C$42</f>
        <v>9.7075857431183057E-4</v>
      </c>
    </row>
    <row r="33" spans="2:15">
      <c r="B33" s="76" t="s">
        <v>1215</v>
      </c>
      <c r="C33" s="73" t="s">
        <v>1216</v>
      </c>
      <c r="D33" s="86" t="s">
        <v>119</v>
      </c>
      <c r="E33" s="86" t="s">
        <v>347</v>
      </c>
      <c r="F33" s="73" t="s">
        <v>606</v>
      </c>
      <c r="G33" s="86" t="s">
        <v>357</v>
      </c>
      <c r="H33" s="86" t="s">
        <v>163</v>
      </c>
      <c r="I33" s="83">
        <v>88982.885410000017</v>
      </c>
      <c r="J33" s="85">
        <v>6462</v>
      </c>
      <c r="K33" s="73"/>
      <c r="L33" s="83">
        <v>5750.0740551979998</v>
      </c>
      <c r="M33" s="84">
        <v>3.7852849513542641E-4</v>
      </c>
      <c r="N33" s="84">
        <f t="shared" si="0"/>
        <v>2.182826768005109E-2</v>
      </c>
      <c r="O33" s="84">
        <f>L33/'סכום נכסי הקרן'!$C$42</f>
        <v>3.5483792712053832E-3</v>
      </c>
    </row>
    <row r="34" spans="2:15">
      <c r="B34" s="76" t="s">
        <v>1217</v>
      </c>
      <c r="C34" s="73" t="s">
        <v>1218</v>
      </c>
      <c r="D34" s="86" t="s">
        <v>119</v>
      </c>
      <c r="E34" s="86" t="s">
        <v>347</v>
      </c>
      <c r="F34" s="73" t="s">
        <v>506</v>
      </c>
      <c r="G34" s="86" t="s">
        <v>412</v>
      </c>
      <c r="H34" s="86" t="s">
        <v>163</v>
      </c>
      <c r="I34" s="83">
        <v>21506.145430999997</v>
      </c>
      <c r="J34" s="85">
        <v>12950</v>
      </c>
      <c r="K34" s="73"/>
      <c r="L34" s="83">
        <v>2785.0458333480001</v>
      </c>
      <c r="M34" s="84">
        <v>4.5334775068226201E-4</v>
      </c>
      <c r="N34" s="84">
        <f t="shared" si="0"/>
        <v>1.0572511826447729E-2</v>
      </c>
      <c r="O34" s="84">
        <f>L34/'סכום נכסי הקרן'!$C$42</f>
        <v>1.7186559354788471E-3</v>
      </c>
    </row>
    <row r="35" spans="2:15">
      <c r="B35" s="76" t="s">
        <v>1219</v>
      </c>
      <c r="C35" s="73" t="s">
        <v>1220</v>
      </c>
      <c r="D35" s="86" t="s">
        <v>119</v>
      </c>
      <c r="E35" s="86" t="s">
        <v>347</v>
      </c>
      <c r="F35" s="73" t="s">
        <v>1221</v>
      </c>
      <c r="G35" s="86" t="s">
        <v>191</v>
      </c>
      <c r="H35" s="86" t="s">
        <v>163</v>
      </c>
      <c r="I35" s="83">
        <v>4264.5713429999996</v>
      </c>
      <c r="J35" s="85">
        <v>64490</v>
      </c>
      <c r="K35" s="73"/>
      <c r="L35" s="83">
        <v>2750.2220593480001</v>
      </c>
      <c r="M35" s="84">
        <v>6.8344437944793326E-5</v>
      </c>
      <c r="N35" s="84">
        <f t="shared" si="0"/>
        <v>1.0440314805469463E-2</v>
      </c>
      <c r="O35" s="84">
        <f>L35/'סכום נכסי הקרן'!$C$42</f>
        <v>1.6971661326309973E-3</v>
      </c>
    </row>
    <row r="36" spans="2:15">
      <c r="B36" s="76" t="s">
        <v>1222</v>
      </c>
      <c r="C36" s="73" t="s">
        <v>1223</v>
      </c>
      <c r="D36" s="86" t="s">
        <v>119</v>
      </c>
      <c r="E36" s="86" t="s">
        <v>347</v>
      </c>
      <c r="F36" s="73" t="s">
        <v>1224</v>
      </c>
      <c r="G36" s="86" t="s">
        <v>357</v>
      </c>
      <c r="H36" s="86" t="s">
        <v>163</v>
      </c>
      <c r="I36" s="83">
        <v>504058.15931500006</v>
      </c>
      <c r="J36" s="85">
        <v>2058</v>
      </c>
      <c r="K36" s="73"/>
      <c r="L36" s="83">
        <v>10373.516918677</v>
      </c>
      <c r="M36" s="84">
        <v>3.7731781951261598E-4</v>
      </c>
      <c r="N36" s="84">
        <f t="shared" si="0"/>
        <v>3.9379650055067543E-2</v>
      </c>
      <c r="O36" s="84">
        <f>L36/'סכום נכסי הקרן'!$C$42</f>
        <v>6.4015127545108304E-3</v>
      </c>
    </row>
    <row r="37" spans="2:15">
      <c r="B37" s="76" t="s">
        <v>1225</v>
      </c>
      <c r="C37" s="73" t="s">
        <v>1226</v>
      </c>
      <c r="D37" s="86" t="s">
        <v>119</v>
      </c>
      <c r="E37" s="86" t="s">
        <v>347</v>
      </c>
      <c r="F37" s="73" t="s">
        <v>1227</v>
      </c>
      <c r="G37" s="86" t="s">
        <v>941</v>
      </c>
      <c r="H37" s="86" t="s">
        <v>163</v>
      </c>
      <c r="I37" s="83">
        <v>13286.063124</v>
      </c>
      <c r="J37" s="85">
        <v>19000</v>
      </c>
      <c r="K37" s="73"/>
      <c r="L37" s="83">
        <v>2524.3519935940003</v>
      </c>
      <c r="M37" s="84">
        <v>9.7602356708854476E-5</v>
      </c>
      <c r="N37" s="84">
        <f t="shared" si="0"/>
        <v>9.5828732823064582E-3</v>
      </c>
      <c r="O37" s="84">
        <f>L37/'סכום נכסי הקרן'!$C$42</f>
        <v>1.5577813783454819E-3</v>
      </c>
    </row>
    <row r="38" spans="2:15">
      <c r="B38" s="76" t="s">
        <v>1228</v>
      </c>
      <c r="C38" s="73" t="s">
        <v>1229</v>
      </c>
      <c r="D38" s="86" t="s">
        <v>119</v>
      </c>
      <c r="E38" s="86" t="s">
        <v>347</v>
      </c>
      <c r="F38" s="73" t="s">
        <v>426</v>
      </c>
      <c r="G38" s="86" t="s">
        <v>412</v>
      </c>
      <c r="H38" s="86" t="s">
        <v>163</v>
      </c>
      <c r="I38" s="83">
        <v>39870.669159999998</v>
      </c>
      <c r="J38" s="85">
        <v>15670</v>
      </c>
      <c r="K38" s="73"/>
      <c r="L38" s="83">
        <v>6247.7338574470014</v>
      </c>
      <c r="M38" s="84">
        <v>3.2876854752872777E-4</v>
      </c>
      <c r="N38" s="84">
        <f t="shared" si="0"/>
        <v>2.3717469675157993E-2</v>
      </c>
      <c r="O38" s="84">
        <f>L38/'סכום נכסי הקרן'!$C$42</f>
        <v>3.8554858770439965E-3</v>
      </c>
    </row>
    <row r="39" spans="2:15">
      <c r="B39" s="76" t="s">
        <v>1230</v>
      </c>
      <c r="C39" s="73" t="s">
        <v>1231</v>
      </c>
      <c r="D39" s="86" t="s">
        <v>119</v>
      </c>
      <c r="E39" s="86" t="s">
        <v>347</v>
      </c>
      <c r="F39" s="73" t="s">
        <v>528</v>
      </c>
      <c r="G39" s="86" t="s">
        <v>150</v>
      </c>
      <c r="H39" s="86" t="s">
        <v>163</v>
      </c>
      <c r="I39" s="83">
        <v>138791.16810499999</v>
      </c>
      <c r="J39" s="85">
        <v>2259</v>
      </c>
      <c r="K39" s="73"/>
      <c r="L39" s="83">
        <v>3135.2924874810001</v>
      </c>
      <c r="M39" s="84">
        <v>5.8258343513941096E-4</v>
      </c>
      <c r="N39" s="84">
        <f t="shared" si="0"/>
        <v>1.1902108218957867E-2</v>
      </c>
      <c r="O39" s="84">
        <f>L39/'סכום נכסי הקרן'!$C$42</f>
        <v>1.9347936678635446E-3</v>
      </c>
    </row>
    <row r="40" spans="2:15">
      <c r="B40" s="76" t="s">
        <v>1232</v>
      </c>
      <c r="C40" s="73" t="s">
        <v>1233</v>
      </c>
      <c r="D40" s="86" t="s">
        <v>119</v>
      </c>
      <c r="E40" s="86" t="s">
        <v>347</v>
      </c>
      <c r="F40" s="73" t="s">
        <v>731</v>
      </c>
      <c r="G40" s="86" t="s">
        <v>732</v>
      </c>
      <c r="H40" s="86" t="s">
        <v>163</v>
      </c>
      <c r="I40" s="83">
        <v>45866.412419999993</v>
      </c>
      <c r="J40" s="85">
        <v>9593</v>
      </c>
      <c r="K40" s="73"/>
      <c r="L40" s="83">
        <v>4399.9649434510002</v>
      </c>
      <c r="M40" s="84">
        <v>3.9572969532176224E-4</v>
      </c>
      <c r="N40" s="84">
        <f t="shared" si="0"/>
        <v>1.6703021847460729E-2</v>
      </c>
      <c r="O40" s="84">
        <f>L40/'סכום נכסי הקרן'!$C$42</f>
        <v>2.7152249257134621E-3</v>
      </c>
    </row>
    <row r="41" spans="2:15">
      <c r="B41" s="76" t="s">
        <v>1234</v>
      </c>
      <c r="C41" s="73" t="s">
        <v>1235</v>
      </c>
      <c r="D41" s="86" t="s">
        <v>119</v>
      </c>
      <c r="E41" s="86" t="s">
        <v>347</v>
      </c>
      <c r="F41" s="73" t="s">
        <v>1236</v>
      </c>
      <c r="G41" s="86" t="s">
        <v>666</v>
      </c>
      <c r="H41" s="86" t="s">
        <v>163</v>
      </c>
      <c r="I41" s="83">
        <v>40262.478375999999</v>
      </c>
      <c r="J41" s="85">
        <v>1230</v>
      </c>
      <c r="K41" s="73"/>
      <c r="L41" s="83">
        <v>495.22848402</v>
      </c>
      <c r="M41" s="84">
        <v>9.9095165894626404E-5</v>
      </c>
      <c r="N41" s="84">
        <f t="shared" si="0"/>
        <v>1.8799722939572177E-3</v>
      </c>
      <c r="O41" s="84">
        <f>L41/'סכום נכסי הקרן'!$C$42</f>
        <v>3.0560623573508471E-4</v>
      </c>
    </row>
    <row r="42" spans="2:15">
      <c r="B42" s="76" t="s">
        <v>1237</v>
      </c>
      <c r="C42" s="73" t="s">
        <v>1238</v>
      </c>
      <c r="D42" s="86" t="s">
        <v>119</v>
      </c>
      <c r="E42" s="86" t="s">
        <v>347</v>
      </c>
      <c r="F42" s="73" t="s">
        <v>856</v>
      </c>
      <c r="G42" s="86" t="s">
        <v>857</v>
      </c>
      <c r="H42" s="86" t="s">
        <v>163</v>
      </c>
      <c r="I42" s="83">
        <v>167480.30582099999</v>
      </c>
      <c r="J42" s="85">
        <v>2101</v>
      </c>
      <c r="K42" s="73"/>
      <c r="L42" s="83">
        <v>3518.7612252950003</v>
      </c>
      <c r="M42" s="84">
        <v>4.7008769853695826E-4</v>
      </c>
      <c r="N42" s="84">
        <f t="shared" si="0"/>
        <v>1.3357821341186011E-2</v>
      </c>
      <c r="O42" s="84">
        <f>L42/'סכום נכסי הקרן'!$C$42</f>
        <v>2.1714327976125676E-3</v>
      </c>
    </row>
    <row r="43" spans="2:15">
      <c r="B43" s="72"/>
      <c r="C43" s="73"/>
      <c r="D43" s="73"/>
      <c r="E43" s="73"/>
      <c r="F43" s="73"/>
      <c r="G43" s="73"/>
      <c r="H43" s="73"/>
      <c r="I43" s="83"/>
      <c r="J43" s="85"/>
      <c r="K43" s="73"/>
      <c r="L43" s="73"/>
      <c r="M43" s="73"/>
      <c r="N43" s="84"/>
      <c r="O43" s="73"/>
    </row>
    <row r="44" spans="2:15">
      <c r="B44" s="91" t="s">
        <v>1239</v>
      </c>
      <c r="C44" s="71"/>
      <c r="D44" s="71"/>
      <c r="E44" s="71"/>
      <c r="F44" s="71"/>
      <c r="G44" s="71"/>
      <c r="H44" s="71"/>
      <c r="I44" s="80"/>
      <c r="J44" s="82"/>
      <c r="K44" s="80">
        <v>369.87281104699997</v>
      </c>
      <c r="L44" s="80">
        <f>SUM(L45:L85)</f>
        <v>49095.551040384002</v>
      </c>
      <c r="M44" s="71"/>
      <c r="N44" s="81">
        <f t="shared" ref="N44:N85" si="1">L44/$L$11</f>
        <v>0.18637513529766367</v>
      </c>
      <c r="O44" s="81">
        <f>L44/'סכום נכסי הקרן'!$C$42</f>
        <v>3.0296937734675088E-2</v>
      </c>
    </row>
    <row r="45" spans="2:15">
      <c r="B45" s="76" t="s">
        <v>1240</v>
      </c>
      <c r="C45" s="73" t="s">
        <v>1241</v>
      </c>
      <c r="D45" s="86" t="s">
        <v>119</v>
      </c>
      <c r="E45" s="86" t="s">
        <v>347</v>
      </c>
      <c r="F45" s="73" t="s">
        <v>689</v>
      </c>
      <c r="G45" s="86" t="s">
        <v>476</v>
      </c>
      <c r="H45" s="86" t="s">
        <v>163</v>
      </c>
      <c r="I45" s="83">
        <v>101939.472228</v>
      </c>
      <c r="J45" s="85">
        <v>2818</v>
      </c>
      <c r="K45" s="73"/>
      <c r="L45" s="83">
        <v>2872.6543273890002</v>
      </c>
      <c r="M45" s="84">
        <v>7.1107545535275076E-4</v>
      </c>
      <c r="N45" s="84">
        <f t="shared" si="1"/>
        <v>1.0905088701217609E-2</v>
      </c>
      <c r="O45" s="84">
        <f>L45/'סכום נכסי הקרן'!$C$42</f>
        <v>1.7727192677511651E-3</v>
      </c>
    </row>
    <row r="46" spans="2:15">
      <c r="B46" s="76" t="s">
        <v>1242</v>
      </c>
      <c r="C46" s="73" t="s">
        <v>1243</v>
      </c>
      <c r="D46" s="86" t="s">
        <v>119</v>
      </c>
      <c r="E46" s="86" t="s">
        <v>347</v>
      </c>
      <c r="F46" s="73" t="s">
        <v>665</v>
      </c>
      <c r="G46" s="86" t="s">
        <v>666</v>
      </c>
      <c r="H46" s="86" t="s">
        <v>163</v>
      </c>
      <c r="I46" s="83">
        <v>85790.002896999998</v>
      </c>
      <c r="J46" s="85">
        <v>626</v>
      </c>
      <c r="K46" s="73"/>
      <c r="L46" s="83">
        <v>537.04541812100001</v>
      </c>
      <c r="M46" s="84">
        <v>4.0708868643351778E-4</v>
      </c>
      <c r="N46" s="84">
        <f t="shared" si="1"/>
        <v>2.0387165505273627E-3</v>
      </c>
      <c r="O46" s="84">
        <f>L46/'סכום נכסי הקרן'!$C$42</f>
        <v>3.3141152810609584E-4</v>
      </c>
    </row>
    <row r="47" spans="2:15">
      <c r="B47" s="76" t="s">
        <v>1244</v>
      </c>
      <c r="C47" s="73" t="s">
        <v>1245</v>
      </c>
      <c r="D47" s="86" t="s">
        <v>119</v>
      </c>
      <c r="E47" s="86" t="s">
        <v>347</v>
      </c>
      <c r="F47" s="73" t="s">
        <v>1246</v>
      </c>
      <c r="G47" s="86" t="s">
        <v>472</v>
      </c>
      <c r="H47" s="86" t="s">
        <v>163</v>
      </c>
      <c r="I47" s="83">
        <v>5456.2177609999999</v>
      </c>
      <c r="J47" s="85">
        <v>8049</v>
      </c>
      <c r="K47" s="73"/>
      <c r="L47" s="83">
        <v>439.17096757400003</v>
      </c>
      <c r="M47" s="84">
        <v>3.7180579953012327E-4</v>
      </c>
      <c r="N47" s="84">
        <f t="shared" si="1"/>
        <v>1.6671683434835714E-3</v>
      </c>
      <c r="O47" s="84">
        <f>L47/'סכום נכסי הקרן'!$C$42</f>
        <v>2.7101305877027225E-4</v>
      </c>
    </row>
    <row r="48" spans="2:15">
      <c r="B48" s="76" t="s">
        <v>1247</v>
      </c>
      <c r="C48" s="73" t="s">
        <v>1248</v>
      </c>
      <c r="D48" s="86" t="s">
        <v>119</v>
      </c>
      <c r="E48" s="86" t="s">
        <v>347</v>
      </c>
      <c r="F48" s="73" t="s">
        <v>1249</v>
      </c>
      <c r="G48" s="86" t="s">
        <v>857</v>
      </c>
      <c r="H48" s="86" t="s">
        <v>163</v>
      </c>
      <c r="I48" s="83">
        <v>91430.054619999995</v>
      </c>
      <c r="J48" s="85">
        <v>1135</v>
      </c>
      <c r="K48" s="73"/>
      <c r="L48" s="83">
        <v>1037.7311199359999</v>
      </c>
      <c r="M48" s="84">
        <v>8.4023500668934368E-4</v>
      </c>
      <c r="N48" s="84">
        <f t="shared" si="1"/>
        <v>3.9394053795542309E-3</v>
      </c>
      <c r="O48" s="84">
        <f>L48/'סכום נכסי הקרן'!$C$42</f>
        <v>6.4038542107765141E-4</v>
      </c>
    </row>
    <row r="49" spans="2:15">
      <c r="B49" s="76" t="s">
        <v>1250</v>
      </c>
      <c r="C49" s="73" t="s">
        <v>1251</v>
      </c>
      <c r="D49" s="86" t="s">
        <v>119</v>
      </c>
      <c r="E49" s="86" t="s">
        <v>347</v>
      </c>
      <c r="F49" s="73" t="s">
        <v>1252</v>
      </c>
      <c r="G49" s="86" t="s">
        <v>191</v>
      </c>
      <c r="H49" s="86" t="s">
        <v>163</v>
      </c>
      <c r="I49" s="83">
        <v>1169.278544</v>
      </c>
      <c r="J49" s="85">
        <v>3652</v>
      </c>
      <c r="K49" s="73"/>
      <c r="L49" s="83">
        <v>42.702052412999997</v>
      </c>
      <c r="M49" s="84">
        <v>3.3871781151312913E-5</v>
      </c>
      <c r="N49" s="84">
        <f t="shared" si="1"/>
        <v>1.6210431754629619E-4</v>
      </c>
      <c r="O49" s="84">
        <f>L49/'סכום נכסי הקרן'!$C$42</f>
        <v>2.6351500200808703E-5</v>
      </c>
    </row>
    <row r="50" spans="2:15">
      <c r="B50" s="76" t="s">
        <v>1253</v>
      </c>
      <c r="C50" s="73" t="s">
        <v>1254</v>
      </c>
      <c r="D50" s="86" t="s">
        <v>119</v>
      </c>
      <c r="E50" s="86" t="s">
        <v>347</v>
      </c>
      <c r="F50" s="73" t="s">
        <v>887</v>
      </c>
      <c r="G50" s="86" t="s">
        <v>189</v>
      </c>
      <c r="H50" s="86" t="s">
        <v>163</v>
      </c>
      <c r="I50" s="83">
        <v>616397.38549100002</v>
      </c>
      <c r="J50" s="85">
        <v>525</v>
      </c>
      <c r="K50" s="73"/>
      <c r="L50" s="83">
        <v>3236.0862738250003</v>
      </c>
      <c r="M50" s="84">
        <v>7.974211661272428E-4</v>
      </c>
      <c r="N50" s="84">
        <f t="shared" si="1"/>
        <v>1.2284738725570874E-2</v>
      </c>
      <c r="O50" s="84">
        <f>L50/'סכום נכסי הקרן'!$C$42</f>
        <v>1.9969936636716054E-3</v>
      </c>
    </row>
    <row r="51" spans="2:15">
      <c r="B51" s="76" t="s">
        <v>1255</v>
      </c>
      <c r="C51" s="73" t="s">
        <v>1256</v>
      </c>
      <c r="D51" s="86" t="s">
        <v>119</v>
      </c>
      <c r="E51" s="86" t="s">
        <v>347</v>
      </c>
      <c r="F51" s="73" t="s">
        <v>1257</v>
      </c>
      <c r="G51" s="86" t="s">
        <v>189</v>
      </c>
      <c r="H51" s="86" t="s">
        <v>163</v>
      </c>
      <c r="I51" s="83">
        <v>277850.576458</v>
      </c>
      <c r="J51" s="85">
        <v>1294</v>
      </c>
      <c r="K51" s="73"/>
      <c r="L51" s="83">
        <v>3595.3864593659996</v>
      </c>
      <c r="M51" s="84">
        <v>5.8716767035605982E-4</v>
      </c>
      <c r="N51" s="84">
        <f t="shared" si="1"/>
        <v>1.3648703876661592E-2</v>
      </c>
      <c r="O51" s="84">
        <f>L51/'סכום נכסי הקרן'!$C$42</f>
        <v>2.2187183437844477E-3</v>
      </c>
    </row>
    <row r="52" spans="2:15">
      <c r="B52" s="76" t="s">
        <v>1258</v>
      </c>
      <c r="C52" s="73" t="s">
        <v>1259</v>
      </c>
      <c r="D52" s="86" t="s">
        <v>119</v>
      </c>
      <c r="E52" s="86" t="s">
        <v>347</v>
      </c>
      <c r="F52" s="73" t="s">
        <v>1260</v>
      </c>
      <c r="G52" s="86" t="s">
        <v>702</v>
      </c>
      <c r="H52" s="86" t="s">
        <v>163</v>
      </c>
      <c r="I52" s="83">
        <v>5225.6740659999996</v>
      </c>
      <c r="J52" s="85">
        <v>6299</v>
      </c>
      <c r="K52" s="73"/>
      <c r="L52" s="83">
        <v>329.16520942199998</v>
      </c>
      <c r="M52" s="84">
        <v>1.4383498235957316E-4</v>
      </c>
      <c r="N52" s="84">
        <f t="shared" si="1"/>
        <v>1.2495676113472381E-3</v>
      </c>
      <c r="O52" s="84">
        <f>L52/'סכום נכסי הקרן'!$C$42</f>
        <v>2.031283414270365E-4</v>
      </c>
    </row>
    <row r="53" spans="2:15">
      <c r="B53" s="76" t="s">
        <v>1261</v>
      </c>
      <c r="C53" s="73" t="s">
        <v>1262</v>
      </c>
      <c r="D53" s="86" t="s">
        <v>119</v>
      </c>
      <c r="E53" s="86" t="s">
        <v>347</v>
      </c>
      <c r="F53" s="73" t="s">
        <v>1263</v>
      </c>
      <c r="G53" s="86" t="s">
        <v>1264</v>
      </c>
      <c r="H53" s="86" t="s">
        <v>163</v>
      </c>
      <c r="I53" s="83">
        <v>18163.027236000002</v>
      </c>
      <c r="J53" s="85">
        <v>5699</v>
      </c>
      <c r="K53" s="73"/>
      <c r="L53" s="83">
        <v>1035.110922181</v>
      </c>
      <c r="M53" s="84">
        <v>7.3443156368061631E-4</v>
      </c>
      <c r="N53" s="84">
        <f t="shared" si="1"/>
        <v>3.9294586593169312E-3</v>
      </c>
      <c r="O53" s="84">
        <f>L53/'סכום נכסי הקרן'!$C$42</f>
        <v>6.3876849313706326E-4</v>
      </c>
    </row>
    <row r="54" spans="2:15">
      <c r="B54" s="76" t="s">
        <v>1265</v>
      </c>
      <c r="C54" s="73" t="s">
        <v>1266</v>
      </c>
      <c r="D54" s="86" t="s">
        <v>119</v>
      </c>
      <c r="E54" s="86" t="s">
        <v>347</v>
      </c>
      <c r="F54" s="73" t="s">
        <v>466</v>
      </c>
      <c r="G54" s="86" t="s">
        <v>412</v>
      </c>
      <c r="H54" s="86" t="s">
        <v>163</v>
      </c>
      <c r="I54" s="83">
        <v>2788.7208660000006</v>
      </c>
      <c r="J54" s="85">
        <v>179690</v>
      </c>
      <c r="K54" s="73"/>
      <c r="L54" s="83">
        <v>5011.0525247619998</v>
      </c>
      <c r="M54" s="84">
        <v>1.3051196164277142E-3</v>
      </c>
      <c r="N54" s="84">
        <f t="shared" si="1"/>
        <v>1.9022815153210103E-2</v>
      </c>
      <c r="O54" s="84">
        <f>L54/'סכום נכסי הקרן'!$C$42</f>
        <v>3.0923279831001414E-3</v>
      </c>
    </row>
    <row r="55" spans="2:15">
      <c r="B55" s="76" t="s">
        <v>1267</v>
      </c>
      <c r="C55" s="73" t="s">
        <v>1268</v>
      </c>
      <c r="D55" s="86" t="s">
        <v>119</v>
      </c>
      <c r="E55" s="86" t="s">
        <v>347</v>
      </c>
      <c r="F55" s="73" t="s">
        <v>1269</v>
      </c>
      <c r="G55" s="86" t="s">
        <v>666</v>
      </c>
      <c r="H55" s="86" t="s">
        <v>163</v>
      </c>
      <c r="I55" s="83">
        <v>6311.8838560000004</v>
      </c>
      <c r="J55" s="85">
        <v>9053</v>
      </c>
      <c r="K55" s="73"/>
      <c r="L55" s="83">
        <v>571.41484546700008</v>
      </c>
      <c r="M55" s="84">
        <v>3.373918847312984E-4</v>
      </c>
      <c r="N55" s="84">
        <f t="shared" si="1"/>
        <v>2.169188793652712E-3</v>
      </c>
      <c r="O55" s="84">
        <f>L55/'סכום נכסי הקרן'!$C$42</f>
        <v>3.5262095295645918E-4</v>
      </c>
    </row>
    <row r="56" spans="2:15">
      <c r="B56" s="76" t="s">
        <v>1270</v>
      </c>
      <c r="C56" s="73" t="s">
        <v>1271</v>
      </c>
      <c r="D56" s="86" t="s">
        <v>119</v>
      </c>
      <c r="E56" s="86" t="s">
        <v>347</v>
      </c>
      <c r="F56" s="73" t="s">
        <v>1272</v>
      </c>
      <c r="G56" s="86" t="s">
        <v>155</v>
      </c>
      <c r="H56" s="86" t="s">
        <v>163</v>
      </c>
      <c r="I56" s="83">
        <v>6487.5418229999996</v>
      </c>
      <c r="J56" s="85">
        <v>32310</v>
      </c>
      <c r="K56" s="73"/>
      <c r="L56" s="83">
        <v>2096.124763112</v>
      </c>
      <c r="M56" s="84">
        <v>1.2184350948739287E-3</v>
      </c>
      <c r="N56" s="84">
        <f t="shared" si="1"/>
        <v>7.9572492424911708E-3</v>
      </c>
      <c r="O56" s="84">
        <f>L56/'סכום נכסי הקרן'!$C$42</f>
        <v>1.2935217160487159E-3</v>
      </c>
    </row>
    <row r="57" spans="2:15">
      <c r="B57" s="76" t="s">
        <v>1273</v>
      </c>
      <c r="C57" s="73" t="s">
        <v>1274</v>
      </c>
      <c r="D57" s="86" t="s">
        <v>119</v>
      </c>
      <c r="E57" s="86" t="s">
        <v>347</v>
      </c>
      <c r="F57" s="73" t="s">
        <v>1275</v>
      </c>
      <c r="G57" s="86" t="s">
        <v>857</v>
      </c>
      <c r="H57" s="86" t="s">
        <v>163</v>
      </c>
      <c r="I57" s="83">
        <v>11794.059906000002</v>
      </c>
      <c r="J57" s="85">
        <v>5480</v>
      </c>
      <c r="K57" s="73"/>
      <c r="L57" s="83">
        <v>646.31448283600002</v>
      </c>
      <c r="M57" s="84">
        <v>8.3969466610060793E-4</v>
      </c>
      <c r="N57" s="84">
        <f t="shared" si="1"/>
        <v>2.4535206679789793E-3</v>
      </c>
      <c r="O57" s="84">
        <f>L57/'סכום נכסי הקרן'!$C$42</f>
        <v>3.9884163083115623E-4</v>
      </c>
    </row>
    <row r="58" spans="2:15">
      <c r="B58" s="76" t="s">
        <v>1276</v>
      </c>
      <c r="C58" s="73" t="s">
        <v>1277</v>
      </c>
      <c r="D58" s="86" t="s">
        <v>119</v>
      </c>
      <c r="E58" s="86" t="s">
        <v>347</v>
      </c>
      <c r="F58" s="73" t="s">
        <v>1278</v>
      </c>
      <c r="G58" s="86" t="s">
        <v>1279</v>
      </c>
      <c r="H58" s="86" t="s">
        <v>163</v>
      </c>
      <c r="I58" s="83">
        <v>5860.8534250000002</v>
      </c>
      <c r="J58" s="85">
        <v>24710</v>
      </c>
      <c r="K58" s="73"/>
      <c r="L58" s="83">
        <v>1448.2168812569998</v>
      </c>
      <c r="M58" s="84">
        <v>8.6154685779637823E-4</v>
      </c>
      <c r="N58" s="84">
        <f t="shared" si="1"/>
        <v>5.4976797584493061E-3</v>
      </c>
      <c r="O58" s="84">
        <f>L58/'סכום נכסי הקרן'!$C$42</f>
        <v>8.9369679630762501E-4</v>
      </c>
    </row>
    <row r="59" spans="2:15">
      <c r="B59" s="76" t="s">
        <v>1280</v>
      </c>
      <c r="C59" s="73" t="s">
        <v>1281</v>
      </c>
      <c r="D59" s="86" t="s">
        <v>119</v>
      </c>
      <c r="E59" s="86" t="s">
        <v>347</v>
      </c>
      <c r="F59" s="73" t="s">
        <v>1282</v>
      </c>
      <c r="G59" s="86" t="s">
        <v>1279</v>
      </c>
      <c r="H59" s="86" t="s">
        <v>163</v>
      </c>
      <c r="I59" s="83">
        <v>16919.101072000001</v>
      </c>
      <c r="J59" s="85">
        <v>13930</v>
      </c>
      <c r="K59" s="73"/>
      <c r="L59" s="83">
        <v>2356.8307793259996</v>
      </c>
      <c r="M59" s="84">
        <v>7.5120293524610774E-4</v>
      </c>
      <c r="N59" s="84">
        <f t="shared" si="1"/>
        <v>8.946934010563774E-3</v>
      </c>
      <c r="O59" s="84">
        <f>L59/'סכום נכסי הקרן'!$C$42</f>
        <v>1.4544037872936985E-3</v>
      </c>
    </row>
    <row r="60" spans="2:15">
      <c r="B60" s="76" t="s">
        <v>1283</v>
      </c>
      <c r="C60" s="73" t="s">
        <v>1284</v>
      </c>
      <c r="D60" s="86" t="s">
        <v>119</v>
      </c>
      <c r="E60" s="86" t="s">
        <v>347</v>
      </c>
      <c r="F60" s="73" t="s">
        <v>755</v>
      </c>
      <c r="G60" s="86" t="s">
        <v>156</v>
      </c>
      <c r="H60" s="86" t="s">
        <v>163</v>
      </c>
      <c r="I60" s="83">
        <v>96283.589085000014</v>
      </c>
      <c r="J60" s="85">
        <v>786.2</v>
      </c>
      <c r="K60" s="73"/>
      <c r="L60" s="83">
        <v>756.98157738700002</v>
      </c>
      <c r="M60" s="84">
        <v>4.8141794542500005E-4</v>
      </c>
      <c r="N60" s="84">
        <f t="shared" si="1"/>
        <v>2.8736319465544288E-3</v>
      </c>
      <c r="O60" s="84">
        <f>L60/'סכום נכסי הקרן'!$C$42</f>
        <v>4.6713445985208134E-4</v>
      </c>
    </row>
    <row r="61" spans="2:15">
      <c r="B61" s="76" t="s">
        <v>1285</v>
      </c>
      <c r="C61" s="73" t="s">
        <v>1286</v>
      </c>
      <c r="D61" s="86" t="s">
        <v>119</v>
      </c>
      <c r="E61" s="86" t="s">
        <v>347</v>
      </c>
      <c r="F61" s="73" t="s">
        <v>910</v>
      </c>
      <c r="G61" s="86" t="s">
        <v>145</v>
      </c>
      <c r="H61" s="86" t="s">
        <v>163</v>
      </c>
      <c r="I61" s="83">
        <v>6843413.4656019993</v>
      </c>
      <c r="J61" s="85">
        <v>29.9</v>
      </c>
      <c r="K61" s="83">
        <v>369.87281104699997</v>
      </c>
      <c r="L61" s="83">
        <v>2416.0534372520001</v>
      </c>
      <c r="M61" s="84">
        <v>1.32088921618459E-3</v>
      </c>
      <c r="N61" s="84">
        <f t="shared" si="1"/>
        <v>9.1717533811533098E-3</v>
      </c>
      <c r="O61" s="84">
        <f>L61/'סכום נכסי הקרן'!$C$42</f>
        <v>1.4909501777841548E-3</v>
      </c>
    </row>
    <row r="62" spans="2:15">
      <c r="B62" s="76" t="s">
        <v>1287</v>
      </c>
      <c r="C62" s="73" t="s">
        <v>1288</v>
      </c>
      <c r="D62" s="86" t="s">
        <v>119</v>
      </c>
      <c r="E62" s="86" t="s">
        <v>347</v>
      </c>
      <c r="F62" s="73" t="s">
        <v>483</v>
      </c>
      <c r="G62" s="86" t="s">
        <v>412</v>
      </c>
      <c r="H62" s="86" t="s">
        <v>163</v>
      </c>
      <c r="I62" s="83">
        <v>1176.3438200000001</v>
      </c>
      <c r="J62" s="85">
        <v>46780</v>
      </c>
      <c r="K62" s="73"/>
      <c r="L62" s="83">
        <v>550.29363917800003</v>
      </c>
      <c r="M62" s="84">
        <v>2.1768439288987057E-4</v>
      </c>
      <c r="N62" s="84">
        <f t="shared" si="1"/>
        <v>2.0890090707176489E-3</v>
      </c>
      <c r="O62" s="84">
        <f>L62/'סכום נכסי הקרן'!$C$42</f>
        <v>3.3958702506974091E-4</v>
      </c>
    </row>
    <row r="63" spans="2:15">
      <c r="B63" s="76" t="s">
        <v>1289</v>
      </c>
      <c r="C63" s="73" t="s">
        <v>1290</v>
      </c>
      <c r="D63" s="86" t="s">
        <v>119</v>
      </c>
      <c r="E63" s="86" t="s">
        <v>347</v>
      </c>
      <c r="F63" s="73" t="s">
        <v>1291</v>
      </c>
      <c r="G63" s="86" t="s">
        <v>472</v>
      </c>
      <c r="H63" s="86" t="s">
        <v>163</v>
      </c>
      <c r="I63" s="83">
        <v>20089.891470999999</v>
      </c>
      <c r="J63" s="85">
        <v>2886</v>
      </c>
      <c r="K63" s="73"/>
      <c r="L63" s="83">
        <v>579.79426784099996</v>
      </c>
      <c r="M63" s="84">
        <v>2.9699062710848408E-4</v>
      </c>
      <c r="N63" s="84">
        <f t="shared" si="1"/>
        <v>2.2009985186802589E-3</v>
      </c>
      <c r="O63" s="84">
        <f>L63/'סכום נכסי הקרן'!$C$42</f>
        <v>3.5779190699481583E-4</v>
      </c>
    </row>
    <row r="64" spans="2:15">
      <c r="B64" s="76" t="s">
        <v>1292</v>
      </c>
      <c r="C64" s="73" t="s">
        <v>1293</v>
      </c>
      <c r="D64" s="86" t="s">
        <v>119</v>
      </c>
      <c r="E64" s="86" t="s">
        <v>347</v>
      </c>
      <c r="F64" s="73" t="s">
        <v>1294</v>
      </c>
      <c r="G64" s="86" t="s">
        <v>150</v>
      </c>
      <c r="H64" s="86" t="s">
        <v>163</v>
      </c>
      <c r="I64" s="83">
        <v>2910.0521380000005</v>
      </c>
      <c r="J64" s="85">
        <v>13790</v>
      </c>
      <c r="K64" s="73"/>
      <c r="L64" s="83">
        <v>401.296189825</v>
      </c>
      <c r="M64" s="84">
        <v>2.2930391104302337E-4</v>
      </c>
      <c r="N64" s="84">
        <f t="shared" si="1"/>
        <v>1.523389188799424E-3</v>
      </c>
      <c r="O64" s="84">
        <f>L64/'סכום נכסי הקרן'!$C$42</f>
        <v>2.4764047696072637E-4</v>
      </c>
    </row>
    <row r="65" spans="2:15">
      <c r="B65" s="76" t="s">
        <v>1295</v>
      </c>
      <c r="C65" s="73" t="s">
        <v>1296</v>
      </c>
      <c r="D65" s="86" t="s">
        <v>119</v>
      </c>
      <c r="E65" s="86" t="s">
        <v>347</v>
      </c>
      <c r="F65" s="73" t="s">
        <v>597</v>
      </c>
      <c r="G65" s="86" t="s">
        <v>412</v>
      </c>
      <c r="H65" s="86" t="s">
        <v>163</v>
      </c>
      <c r="I65" s="83">
        <v>6151.7513390000004</v>
      </c>
      <c r="J65" s="85">
        <v>7697</v>
      </c>
      <c r="K65" s="73"/>
      <c r="L65" s="83">
        <v>473.50030054699999</v>
      </c>
      <c r="M65" s="84">
        <v>1.6936317036333063E-4</v>
      </c>
      <c r="N65" s="84">
        <f t="shared" si="1"/>
        <v>1.7974883814898374E-3</v>
      </c>
      <c r="O65" s="84">
        <f>L65/'סכום נכסי הקרן'!$C$42</f>
        <v>2.9219774132328781E-4</v>
      </c>
    </row>
    <row r="66" spans="2:15">
      <c r="B66" s="76" t="s">
        <v>1297</v>
      </c>
      <c r="C66" s="73" t="s">
        <v>1298</v>
      </c>
      <c r="D66" s="86" t="s">
        <v>119</v>
      </c>
      <c r="E66" s="86" t="s">
        <v>347</v>
      </c>
      <c r="F66" s="73" t="s">
        <v>1299</v>
      </c>
      <c r="G66" s="86" t="s">
        <v>1279</v>
      </c>
      <c r="H66" s="86" t="s">
        <v>163</v>
      </c>
      <c r="I66" s="83">
        <v>45098.792385000001</v>
      </c>
      <c r="J66" s="85">
        <v>7349</v>
      </c>
      <c r="K66" s="73"/>
      <c r="L66" s="83">
        <v>3314.3102523430002</v>
      </c>
      <c r="M66" s="84">
        <v>7.2579711813169738E-4</v>
      </c>
      <c r="N66" s="84">
        <f t="shared" si="1"/>
        <v>1.2581690369271169E-2</v>
      </c>
      <c r="O66" s="84">
        <f>L66/'סכום נכסי הקרן'!$C$42</f>
        <v>2.0452657974250076E-3</v>
      </c>
    </row>
    <row r="67" spans="2:15">
      <c r="B67" s="76" t="s">
        <v>1300</v>
      </c>
      <c r="C67" s="73" t="s">
        <v>1301</v>
      </c>
      <c r="D67" s="86" t="s">
        <v>119</v>
      </c>
      <c r="E67" s="86" t="s">
        <v>347</v>
      </c>
      <c r="F67" s="73" t="s">
        <v>1302</v>
      </c>
      <c r="G67" s="86" t="s">
        <v>1264</v>
      </c>
      <c r="H67" s="86" t="s">
        <v>163</v>
      </c>
      <c r="I67" s="83">
        <v>80008.313588000005</v>
      </c>
      <c r="J67" s="85">
        <v>3920</v>
      </c>
      <c r="K67" s="73"/>
      <c r="L67" s="83">
        <v>3136.3258926640001</v>
      </c>
      <c r="M67" s="84">
        <v>7.4010236150541498E-4</v>
      </c>
      <c r="N67" s="84">
        <f t="shared" si="1"/>
        <v>1.1906031202338591E-2</v>
      </c>
      <c r="O67" s="84">
        <f>L67/'סכום נכסי הקרן'!$C$42</f>
        <v>1.9354313837424903E-3</v>
      </c>
    </row>
    <row r="68" spans="2:15">
      <c r="B68" s="76" t="s">
        <v>1303</v>
      </c>
      <c r="C68" s="73" t="s">
        <v>1304</v>
      </c>
      <c r="D68" s="86" t="s">
        <v>119</v>
      </c>
      <c r="E68" s="86" t="s">
        <v>347</v>
      </c>
      <c r="F68" s="73" t="s">
        <v>1305</v>
      </c>
      <c r="G68" s="86" t="s">
        <v>857</v>
      </c>
      <c r="H68" s="86" t="s">
        <v>163</v>
      </c>
      <c r="I68" s="83">
        <v>5019.4004219999997</v>
      </c>
      <c r="J68" s="85">
        <v>5889</v>
      </c>
      <c r="K68" s="73"/>
      <c r="L68" s="83">
        <v>295.59249083000003</v>
      </c>
      <c r="M68" s="84">
        <v>5.6725477844924755E-4</v>
      </c>
      <c r="N68" s="84">
        <f t="shared" si="1"/>
        <v>1.1221198113470399E-3</v>
      </c>
      <c r="O68" s="84">
        <f>L68/'סכום נכסי הקרן'!$C$42</f>
        <v>1.8241056673643522E-4</v>
      </c>
    </row>
    <row r="69" spans="2:15">
      <c r="B69" s="76" t="s">
        <v>1306</v>
      </c>
      <c r="C69" s="73" t="s">
        <v>1307</v>
      </c>
      <c r="D69" s="86" t="s">
        <v>119</v>
      </c>
      <c r="E69" s="86" t="s">
        <v>347</v>
      </c>
      <c r="F69" s="73" t="s">
        <v>1308</v>
      </c>
      <c r="G69" s="86" t="s">
        <v>472</v>
      </c>
      <c r="H69" s="86" t="s">
        <v>163</v>
      </c>
      <c r="I69" s="83">
        <v>18525.238224000001</v>
      </c>
      <c r="J69" s="85">
        <v>3478</v>
      </c>
      <c r="K69" s="73"/>
      <c r="L69" s="83">
        <v>644.30778543000008</v>
      </c>
      <c r="M69" s="84">
        <v>2.9278762211319264E-4</v>
      </c>
      <c r="N69" s="84">
        <f t="shared" si="1"/>
        <v>2.4459029003275467E-3</v>
      </c>
      <c r="O69" s="84">
        <f>L69/'סכום נכסי הקרן'!$C$42</f>
        <v>3.976032948704924E-4</v>
      </c>
    </row>
    <row r="70" spans="2:15">
      <c r="B70" s="76" t="s">
        <v>1309</v>
      </c>
      <c r="C70" s="73" t="s">
        <v>1310</v>
      </c>
      <c r="D70" s="86" t="s">
        <v>119</v>
      </c>
      <c r="E70" s="86" t="s">
        <v>347</v>
      </c>
      <c r="F70" s="73" t="s">
        <v>1311</v>
      </c>
      <c r="G70" s="86" t="s">
        <v>1208</v>
      </c>
      <c r="H70" s="86" t="s">
        <v>163</v>
      </c>
      <c r="I70" s="83">
        <v>4640.5827319999999</v>
      </c>
      <c r="J70" s="85">
        <v>16660</v>
      </c>
      <c r="K70" s="73"/>
      <c r="L70" s="83">
        <v>773.12108310999997</v>
      </c>
      <c r="M70" s="84">
        <v>1.6570185659541085E-4</v>
      </c>
      <c r="N70" s="84">
        <f t="shared" si="1"/>
        <v>2.9349002794077923E-3</v>
      </c>
      <c r="O70" s="84">
        <f>L70/'סכום נכסי הקרן'!$C$42</f>
        <v>4.7709417289320698E-4</v>
      </c>
    </row>
    <row r="71" spans="2:15">
      <c r="B71" s="76" t="s">
        <v>1312</v>
      </c>
      <c r="C71" s="73" t="s">
        <v>1313</v>
      </c>
      <c r="D71" s="86" t="s">
        <v>119</v>
      </c>
      <c r="E71" s="86" t="s">
        <v>347</v>
      </c>
      <c r="F71" s="73" t="s">
        <v>1314</v>
      </c>
      <c r="G71" s="86" t="s">
        <v>145</v>
      </c>
      <c r="H71" s="86" t="s">
        <v>163</v>
      </c>
      <c r="I71" s="83">
        <v>53909.539835000003</v>
      </c>
      <c r="J71" s="85">
        <v>1128</v>
      </c>
      <c r="K71" s="73"/>
      <c r="L71" s="83">
        <v>608.09960932299998</v>
      </c>
      <c r="M71" s="84">
        <v>5.5921780533778418E-4</v>
      </c>
      <c r="N71" s="84">
        <f t="shared" si="1"/>
        <v>2.3084504514229013E-3</v>
      </c>
      <c r="O71" s="84">
        <f>L71/'סכום נכסי הקרן'!$C$42</f>
        <v>3.7525917541865879E-4</v>
      </c>
    </row>
    <row r="72" spans="2:15">
      <c r="B72" s="76" t="s">
        <v>1315</v>
      </c>
      <c r="C72" s="73" t="s">
        <v>1316</v>
      </c>
      <c r="D72" s="86" t="s">
        <v>119</v>
      </c>
      <c r="E72" s="86" t="s">
        <v>347</v>
      </c>
      <c r="F72" s="73" t="s">
        <v>682</v>
      </c>
      <c r="G72" s="86" t="s">
        <v>190</v>
      </c>
      <c r="H72" s="86" t="s">
        <v>163</v>
      </c>
      <c r="I72" s="83">
        <v>71992.075079999995</v>
      </c>
      <c r="J72" s="85">
        <v>1360</v>
      </c>
      <c r="K72" s="73"/>
      <c r="L72" s="83">
        <v>979.09222109400002</v>
      </c>
      <c r="M72" s="84">
        <v>4.7724430046755929E-4</v>
      </c>
      <c r="N72" s="84">
        <f t="shared" si="1"/>
        <v>3.7168020586057777E-3</v>
      </c>
      <c r="O72" s="84">
        <f>L72/'סכום נכסי הקרן'!$C$42</f>
        <v>6.0419926918815249E-4</v>
      </c>
    </row>
    <row r="73" spans="2:15">
      <c r="B73" s="76" t="s">
        <v>1317</v>
      </c>
      <c r="C73" s="73" t="s">
        <v>1318</v>
      </c>
      <c r="D73" s="86" t="s">
        <v>119</v>
      </c>
      <c r="E73" s="86" t="s">
        <v>347</v>
      </c>
      <c r="F73" s="73" t="s">
        <v>1319</v>
      </c>
      <c r="G73" s="86" t="s">
        <v>150</v>
      </c>
      <c r="H73" s="86" t="s">
        <v>163</v>
      </c>
      <c r="I73" s="83">
        <v>7293.5693970000002</v>
      </c>
      <c r="J73" s="85">
        <v>5167</v>
      </c>
      <c r="K73" s="73"/>
      <c r="L73" s="83">
        <v>376.85873072499999</v>
      </c>
      <c r="M73" s="84">
        <v>6.6951120749353399E-4</v>
      </c>
      <c r="N73" s="84">
        <f t="shared" si="1"/>
        <v>1.4306204012091339E-3</v>
      </c>
      <c r="O73" s="84">
        <f>L73/'סכום נכסי הקרן'!$C$42</f>
        <v>2.3256008452074003E-4</v>
      </c>
    </row>
    <row r="74" spans="2:15">
      <c r="B74" s="76" t="s">
        <v>1320</v>
      </c>
      <c r="C74" s="73" t="s">
        <v>1321</v>
      </c>
      <c r="D74" s="86" t="s">
        <v>119</v>
      </c>
      <c r="E74" s="86" t="s">
        <v>347</v>
      </c>
      <c r="F74" s="73" t="s">
        <v>1322</v>
      </c>
      <c r="G74" s="86" t="s">
        <v>702</v>
      </c>
      <c r="H74" s="86" t="s">
        <v>163</v>
      </c>
      <c r="I74" s="83">
        <v>3041.5356179999999</v>
      </c>
      <c r="J74" s="85">
        <v>23610</v>
      </c>
      <c r="K74" s="73"/>
      <c r="L74" s="83">
        <v>718.10655940999993</v>
      </c>
      <c r="M74" s="84">
        <v>4.1053112616891684E-4</v>
      </c>
      <c r="N74" s="84">
        <f t="shared" si="1"/>
        <v>2.7260557083489999E-3</v>
      </c>
      <c r="O74" s="84">
        <f>L74/'סכום נכסי הקרן'!$C$42</f>
        <v>4.4314462830675984E-4</v>
      </c>
    </row>
    <row r="75" spans="2:15">
      <c r="B75" s="76" t="s">
        <v>1323</v>
      </c>
      <c r="C75" s="73" t="s">
        <v>1324</v>
      </c>
      <c r="D75" s="86" t="s">
        <v>119</v>
      </c>
      <c r="E75" s="86" t="s">
        <v>347</v>
      </c>
      <c r="F75" s="73" t="s">
        <v>1325</v>
      </c>
      <c r="G75" s="86" t="s">
        <v>186</v>
      </c>
      <c r="H75" s="86" t="s">
        <v>163</v>
      </c>
      <c r="I75" s="83">
        <v>1058.248049</v>
      </c>
      <c r="J75" s="85">
        <v>12690</v>
      </c>
      <c r="K75" s="73"/>
      <c r="L75" s="83">
        <v>134.291677464</v>
      </c>
      <c r="M75" s="84">
        <v>7.803434704801033E-5</v>
      </c>
      <c r="N75" s="84">
        <f t="shared" si="1"/>
        <v>5.0979424869100013E-4</v>
      </c>
      <c r="O75" s="84">
        <f>L75/'סכום נכסי הקרן'!$C$42</f>
        <v>8.2871594354144053E-5</v>
      </c>
    </row>
    <row r="76" spans="2:15">
      <c r="B76" s="76" t="s">
        <v>1326</v>
      </c>
      <c r="C76" s="73" t="s">
        <v>1327</v>
      </c>
      <c r="D76" s="86" t="s">
        <v>119</v>
      </c>
      <c r="E76" s="86" t="s">
        <v>347</v>
      </c>
      <c r="F76" s="73" t="s">
        <v>631</v>
      </c>
      <c r="G76" s="86" t="s">
        <v>476</v>
      </c>
      <c r="H76" s="86" t="s">
        <v>163</v>
      </c>
      <c r="I76" s="83">
        <v>7846.039373999999</v>
      </c>
      <c r="J76" s="85">
        <v>27500</v>
      </c>
      <c r="K76" s="73"/>
      <c r="L76" s="83">
        <v>2157.6608278040003</v>
      </c>
      <c r="M76" s="84">
        <v>7.7537235415147245E-4</v>
      </c>
      <c r="N76" s="84">
        <f t="shared" si="1"/>
        <v>8.190850702086229E-3</v>
      </c>
      <c r="O76" s="84">
        <f>L76/'סכום נכסי הקרן'!$C$42</f>
        <v>1.3314957133031093E-3</v>
      </c>
    </row>
    <row r="77" spans="2:15">
      <c r="B77" s="76" t="s">
        <v>1328</v>
      </c>
      <c r="C77" s="73" t="s">
        <v>1329</v>
      </c>
      <c r="D77" s="86" t="s">
        <v>119</v>
      </c>
      <c r="E77" s="86" t="s">
        <v>347</v>
      </c>
      <c r="F77" s="73" t="s">
        <v>1330</v>
      </c>
      <c r="G77" s="86" t="s">
        <v>532</v>
      </c>
      <c r="H77" s="86" t="s">
        <v>163</v>
      </c>
      <c r="I77" s="83">
        <v>4416.2601940000004</v>
      </c>
      <c r="J77" s="85">
        <v>11980</v>
      </c>
      <c r="K77" s="73"/>
      <c r="L77" s="83">
        <v>529.067971285</v>
      </c>
      <c r="M77" s="84">
        <v>4.6253466779011846E-4</v>
      </c>
      <c r="N77" s="84">
        <f t="shared" si="1"/>
        <v>2.008432793610846E-3</v>
      </c>
      <c r="O77" s="84">
        <f>L77/'סכום נכסי הקרן'!$C$42</f>
        <v>3.2648863377147139E-4</v>
      </c>
    </row>
    <row r="78" spans="2:15">
      <c r="B78" s="76" t="s">
        <v>1331</v>
      </c>
      <c r="C78" s="73" t="s">
        <v>1332</v>
      </c>
      <c r="D78" s="86" t="s">
        <v>119</v>
      </c>
      <c r="E78" s="86" t="s">
        <v>347</v>
      </c>
      <c r="F78" s="73" t="s">
        <v>849</v>
      </c>
      <c r="G78" s="86" t="s">
        <v>190</v>
      </c>
      <c r="H78" s="86" t="s">
        <v>163</v>
      </c>
      <c r="I78" s="83">
        <v>62571.857377000008</v>
      </c>
      <c r="J78" s="85">
        <v>1536</v>
      </c>
      <c r="K78" s="73"/>
      <c r="L78" s="83">
        <v>961.103729305</v>
      </c>
      <c r="M78" s="84">
        <v>3.4076403267736946E-4</v>
      </c>
      <c r="N78" s="84">
        <f t="shared" si="1"/>
        <v>3.6485146574068775E-3</v>
      </c>
      <c r="O78" s="84">
        <f>L78/'סכום נכסי הקרן'!$C$42</f>
        <v>5.9309854408938012E-4</v>
      </c>
    </row>
    <row r="79" spans="2:15">
      <c r="B79" s="76" t="s">
        <v>1333</v>
      </c>
      <c r="C79" s="73" t="s">
        <v>1334</v>
      </c>
      <c r="D79" s="86" t="s">
        <v>119</v>
      </c>
      <c r="E79" s="86" t="s">
        <v>347</v>
      </c>
      <c r="F79" s="73" t="s">
        <v>1335</v>
      </c>
      <c r="G79" s="86" t="s">
        <v>1336</v>
      </c>
      <c r="H79" s="86" t="s">
        <v>163</v>
      </c>
      <c r="I79" s="83">
        <v>5477.8592980000003</v>
      </c>
      <c r="J79" s="85">
        <v>2647</v>
      </c>
      <c r="K79" s="73"/>
      <c r="L79" s="83">
        <v>144.99893561499999</v>
      </c>
      <c r="M79" s="84">
        <v>1.2304330287615158E-4</v>
      </c>
      <c r="N79" s="84">
        <f t="shared" si="1"/>
        <v>5.5044083772547625E-4</v>
      </c>
      <c r="O79" s="84">
        <f>L79/'סכום נכסי הקרן'!$C$42</f>
        <v>8.9479059320635672E-5</v>
      </c>
    </row>
    <row r="80" spans="2:15">
      <c r="B80" s="76" t="s">
        <v>1337</v>
      </c>
      <c r="C80" s="73" t="s">
        <v>1338</v>
      </c>
      <c r="D80" s="86" t="s">
        <v>119</v>
      </c>
      <c r="E80" s="86" t="s">
        <v>347</v>
      </c>
      <c r="F80" s="73" t="s">
        <v>1339</v>
      </c>
      <c r="G80" s="86" t="s">
        <v>1208</v>
      </c>
      <c r="H80" s="86" t="s">
        <v>163</v>
      </c>
      <c r="I80" s="83">
        <v>5708.7766440000005</v>
      </c>
      <c r="J80" s="85">
        <v>4281</v>
      </c>
      <c r="K80" s="73"/>
      <c r="L80" s="83">
        <v>244.39272812300001</v>
      </c>
      <c r="M80" s="84">
        <v>1.4742925369600542E-4</v>
      </c>
      <c r="N80" s="84">
        <f t="shared" si="1"/>
        <v>9.2775672753367682E-4</v>
      </c>
      <c r="O80" s="84">
        <f>L80/'סכום נכסי הקרן'!$C$42</f>
        <v>1.5081511684550378E-4</v>
      </c>
    </row>
    <row r="81" spans="2:15">
      <c r="B81" s="76" t="s">
        <v>1340</v>
      </c>
      <c r="C81" s="73" t="s">
        <v>1341</v>
      </c>
      <c r="D81" s="86" t="s">
        <v>119</v>
      </c>
      <c r="E81" s="86" t="s">
        <v>347</v>
      </c>
      <c r="F81" s="73" t="s">
        <v>1342</v>
      </c>
      <c r="G81" s="86" t="s">
        <v>732</v>
      </c>
      <c r="H81" s="86" t="s">
        <v>163</v>
      </c>
      <c r="I81" s="83">
        <v>7147.9636170000003</v>
      </c>
      <c r="J81" s="85">
        <v>9394</v>
      </c>
      <c r="K81" s="73"/>
      <c r="L81" s="83">
        <v>671.47970217199997</v>
      </c>
      <c r="M81" s="84">
        <v>5.6831200909494665E-4</v>
      </c>
      <c r="N81" s="84">
        <f t="shared" si="1"/>
        <v>2.5490521582902793E-3</v>
      </c>
      <c r="O81" s="84">
        <f>L81/'סכום נכסי הקרן'!$C$42</f>
        <v>4.1437112519766383E-4</v>
      </c>
    </row>
    <row r="82" spans="2:15">
      <c r="B82" s="76" t="s">
        <v>1343</v>
      </c>
      <c r="C82" s="73" t="s">
        <v>1344</v>
      </c>
      <c r="D82" s="86" t="s">
        <v>119</v>
      </c>
      <c r="E82" s="86" t="s">
        <v>347</v>
      </c>
      <c r="F82" s="73" t="s">
        <v>521</v>
      </c>
      <c r="G82" s="86" t="s">
        <v>412</v>
      </c>
      <c r="H82" s="86" t="s">
        <v>163</v>
      </c>
      <c r="I82" s="83">
        <v>98104.73548600002</v>
      </c>
      <c r="J82" s="85">
        <v>1264</v>
      </c>
      <c r="K82" s="73"/>
      <c r="L82" s="83">
        <v>1240.043856537</v>
      </c>
      <c r="M82" s="84">
        <v>5.4964177544010841E-4</v>
      </c>
      <c r="N82" s="84">
        <f t="shared" si="1"/>
        <v>4.7074192394136816E-3</v>
      </c>
      <c r="O82" s="84">
        <f>L82/'סכום נכסי הקרן'!$C$42</f>
        <v>7.6523291242550041E-4</v>
      </c>
    </row>
    <row r="83" spans="2:15">
      <c r="B83" s="76" t="s">
        <v>1345</v>
      </c>
      <c r="C83" s="73" t="s">
        <v>1346</v>
      </c>
      <c r="D83" s="86" t="s">
        <v>119</v>
      </c>
      <c r="E83" s="86" t="s">
        <v>347</v>
      </c>
      <c r="F83" s="73" t="s">
        <v>1347</v>
      </c>
      <c r="G83" s="86" t="s">
        <v>150</v>
      </c>
      <c r="H83" s="86" t="s">
        <v>163</v>
      </c>
      <c r="I83" s="83">
        <v>4731.638962</v>
      </c>
      <c r="J83" s="85">
        <v>19180</v>
      </c>
      <c r="K83" s="73"/>
      <c r="L83" s="83">
        <v>907.52835295900002</v>
      </c>
      <c r="M83" s="84">
        <v>3.4348012436206872E-4</v>
      </c>
      <c r="N83" s="84">
        <f t="shared" si="1"/>
        <v>3.445133336624967E-3</v>
      </c>
      <c r="O83" s="84">
        <f>L83/'סכום נכסי הקרן'!$C$42</f>
        <v>5.6003709948045024E-4</v>
      </c>
    </row>
    <row r="84" spans="2:15">
      <c r="B84" s="76" t="s">
        <v>1348</v>
      </c>
      <c r="C84" s="73" t="s">
        <v>1349</v>
      </c>
      <c r="D84" s="86" t="s">
        <v>119</v>
      </c>
      <c r="E84" s="86" t="s">
        <v>347</v>
      </c>
      <c r="F84" s="73" t="s">
        <v>1350</v>
      </c>
      <c r="G84" s="86" t="s">
        <v>145</v>
      </c>
      <c r="H84" s="86" t="s">
        <v>163</v>
      </c>
      <c r="I84" s="83">
        <v>514127.92563200003</v>
      </c>
      <c r="J84" s="85">
        <v>83.7</v>
      </c>
      <c r="K84" s="73"/>
      <c r="L84" s="83">
        <v>430.32507375500001</v>
      </c>
      <c r="M84" s="84">
        <v>4.5748324710064567E-4</v>
      </c>
      <c r="N84" s="84">
        <f t="shared" si="1"/>
        <v>1.6335878128161637E-3</v>
      </c>
      <c r="O84" s="84">
        <f>L84/'סכום נכסי הקרן'!$C$42</f>
        <v>2.6555424450782836E-4</v>
      </c>
    </row>
    <row r="85" spans="2:15">
      <c r="B85" s="76" t="s">
        <v>1351</v>
      </c>
      <c r="C85" s="73" t="s">
        <v>1352</v>
      </c>
      <c r="D85" s="86" t="s">
        <v>119</v>
      </c>
      <c r="E85" s="86" t="s">
        <v>347</v>
      </c>
      <c r="F85" s="73" t="s">
        <v>1353</v>
      </c>
      <c r="G85" s="86" t="s">
        <v>150</v>
      </c>
      <c r="H85" s="86" t="s">
        <v>163</v>
      </c>
      <c r="I85" s="83">
        <v>2330.2950049999999</v>
      </c>
      <c r="J85" s="85">
        <v>16990</v>
      </c>
      <c r="K85" s="73"/>
      <c r="L85" s="83">
        <v>395.91712141899995</v>
      </c>
      <c r="M85" s="84">
        <v>2.7335377459637911E-4</v>
      </c>
      <c r="N85" s="84">
        <f t="shared" si="1"/>
        <v>1.5029693222188654E-3</v>
      </c>
      <c r="O85" s="84">
        <f>L85/'סכום נכסי הקרן'!$C$42</f>
        <v>2.443210458287061E-4</v>
      </c>
    </row>
    <row r="86" spans="2:15">
      <c r="B86" s="72"/>
      <c r="C86" s="73"/>
      <c r="D86" s="73"/>
      <c r="E86" s="73"/>
      <c r="F86" s="73"/>
      <c r="G86" s="73"/>
      <c r="H86" s="73"/>
      <c r="I86" s="83"/>
      <c r="J86" s="85"/>
      <c r="K86" s="73"/>
      <c r="L86" s="73"/>
      <c r="M86" s="73"/>
      <c r="N86" s="84"/>
      <c r="O86" s="73"/>
    </row>
    <row r="87" spans="2:15">
      <c r="B87" s="91" t="s">
        <v>29</v>
      </c>
      <c r="C87" s="71"/>
      <c r="D87" s="71"/>
      <c r="E87" s="71"/>
      <c r="F87" s="71"/>
      <c r="G87" s="71"/>
      <c r="H87" s="71"/>
      <c r="I87" s="80"/>
      <c r="J87" s="82"/>
      <c r="K87" s="71"/>
      <c r="L87" s="80">
        <f>SUM(L88:L129)</f>
        <v>9555.2506461039975</v>
      </c>
      <c r="M87" s="71"/>
      <c r="N87" s="81">
        <f t="shared" ref="N87:N129" si="2">L87/$L$11</f>
        <v>3.6273370890691436E-2</v>
      </c>
      <c r="O87" s="81">
        <f>L87/'סכום נכסי הקרן'!$C$42</f>
        <v>5.8965594179012275E-3</v>
      </c>
    </row>
    <row r="88" spans="2:15">
      <c r="B88" s="76" t="s">
        <v>1354</v>
      </c>
      <c r="C88" s="73" t="s">
        <v>1355</v>
      </c>
      <c r="D88" s="86" t="s">
        <v>119</v>
      </c>
      <c r="E88" s="86" t="s">
        <v>347</v>
      </c>
      <c r="F88" s="73" t="s">
        <v>1356</v>
      </c>
      <c r="G88" s="86" t="s">
        <v>1357</v>
      </c>
      <c r="H88" s="86" t="s">
        <v>163</v>
      </c>
      <c r="I88" s="83">
        <v>199653.42197299999</v>
      </c>
      <c r="J88" s="85">
        <v>357.5</v>
      </c>
      <c r="K88" s="73"/>
      <c r="L88" s="83">
        <v>713.76098359500008</v>
      </c>
      <c r="M88" s="84">
        <v>6.7256641076242503E-4</v>
      </c>
      <c r="N88" s="84">
        <f t="shared" si="2"/>
        <v>2.7095591569649318E-3</v>
      </c>
      <c r="O88" s="84">
        <f>L88/'סכום נכסי הקרן'!$C$42</f>
        <v>4.4046296699329249E-4</v>
      </c>
    </row>
    <row r="89" spans="2:15">
      <c r="B89" s="76" t="s">
        <v>1358</v>
      </c>
      <c r="C89" s="73" t="s">
        <v>1359</v>
      </c>
      <c r="D89" s="86" t="s">
        <v>119</v>
      </c>
      <c r="E89" s="86" t="s">
        <v>347</v>
      </c>
      <c r="F89" s="73" t="s">
        <v>1360</v>
      </c>
      <c r="G89" s="86" t="s">
        <v>1264</v>
      </c>
      <c r="H89" s="86" t="s">
        <v>163</v>
      </c>
      <c r="I89" s="83">
        <v>2756.3658610000002</v>
      </c>
      <c r="J89" s="85">
        <v>2871</v>
      </c>
      <c r="K89" s="73"/>
      <c r="L89" s="83">
        <v>79.135263858000002</v>
      </c>
      <c r="M89" s="84">
        <v>5.9682616821984719E-4</v>
      </c>
      <c r="N89" s="84">
        <f t="shared" si="2"/>
        <v>3.0041103920433167E-4</v>
      </c>
      <c r="O89" s="84">
        <f>L89/'סכום נכסי הקרן'!$C$42</f>
        <v>4.8834489295186399E-5</v>
      </c>
    </row>
    <row r="90" spans="2:15">
      <c r="B90" s="76" t="s">
        <v>1361</v>
      </c>
      <c r="C90" s="73" t="s">
        <v>1362</v>
      </c>
      <c r="D90" s="86" t="s">
        <v>119</v>
      </c>
      <c r="E90" s="86" t="s">
        <v>347</v>
      </c>
      <c r="F90" s="73" t="s">
        <v>1363</v>
      </c>
      <c r="G90" s="86" t="s">
        <v>155</v>
      </c>
      <c r="H90" s="86" t="s">
        <v>163</v>
      </c>
      <c r="I90" s="83">
        <v>36028.652542000003</v>
      </c>
      <c r="J90" s="85">
        <v>232</v>
      </c>
      <c r="K90" s="73"/>
      <c r="L90" s="83">
        <v>83.586473896000001</v>
      </c>
      <c r="M90" s="84">
        <v>6.5702451013735746E-4</v>
      </c>
      <c r="N90" s="84">
        <f t="shared" si="2"/>
        <v>3.1730859622305577E-4</v>
      </c>
      <c r="O90" s="84">
        <f>L90/'סכום נכסי הקרן'!$C$42</f>
        <v>5.1581337645138065E-5</v>
      </c>
    </row>
    <row r="91" spans="2:15">
      <c r="B91" s="76" t="s">
        <v>1364</v>
      </c>
      <c r="C91" s="73" t="s">
        <v>1365</v>
      </c>
      <c r="D91" s="86" t="s">
        <v>119</v>
      </c>
      <c r="E91" s="86" t="s">
        <v>347</v>
      </c>
      <c r="F91" s="73" t="s">
        <v>1366</v>
      </c>
      <c r="G91" s="86" t="s">
        <v>155</v>
      </c>
      <c r="H91" s="86" t="s">
        <v>163</v>
      </c>
      <c r="I91" s="83">
        <v>11468.380361</v>
      </c>
      <c r="J91" s="85">
        <v>1779</v>
      </c>
      <c r="K91" s="73"/>
      <c r="L91" s="83">
        <v>204.02248661399997</v>
      </c>
      <c r="M91" s="84">
        <v>8.6392452504559778E-4</v>
      </c>
      <c r="N91" s="84">
        <f t="shared" si="2"/>
        <v>7.745043642584322E-4</v>
      </c>
      <c r="O91" s="84">
        <f>L91/'סכום נכסי הקרן'!$C$42</f>
        <v>1.259025806296275E-4</v>
      </c>
    </row>
    <row r="92" spans="2:15">
      <c r="B92" s="76" t="s">
        <v>1367</v>
      </c>
      <c r="C92" s="73" t="s">
        <v>1368</v>
      </c>
      <c r="D92" s="86" t="s">
        <v>119</v>
      </c>
      <c r="E92" s="86" t="s">
        <v>347</v>
      </c>
      <c r="F92" s="73" t="s">
        <v>1369</v>
      </c>
      <c r="G92" s="86" t="s">
        <v>150</v>
      </c>
      <c r="H92" s="86" t="s">
        <v>163</v>
      </c>
      <c r="I92" s="83">
        <v>3150.7951709999998</v>
      </c>
      <c r="J92" s="85">
        <v>9430</v>
      </c>
      <c r="K92" s="73"/>
      <c r="L92" s="83">
        <v>297.11998740799999</v>
      </c>
      <c r="M92" s="84">
        <v>2.7931041134079309E-4</v>
      </c>
      <c r="N92" s="84">
        <f t="shared" si="2"/>
        <v>1.1279184504367058E-3</v>
      </c>
      <c r="O92" s="84">
        <f>L92/'סכום נכסי הקרן'!$C$42</f>
        <v>1.8335318715178664E-4</v>
      </c>
    </row>
    <row r="93" spans="2:15">
      <c r="B93" s="76" t="s">
        <v>1370</v>
      </c>
      <c r="C93" s="73" t="s">
        <v>1371</v>
      </c>
      <c r="D93" s="86" t="s">
        <v>119</v>
      </c>
      <c r="E93" s="86" t="s">
        <v>347</v>
      </c>
      <c r="F93" s="73" t="s">
        <v>1372</v>
      </c>
      <c r="G93" s="86" t="s">
        <v>1373</v>
      </c>
      <c r="H93" s="86" t="s">
        <v>163</v>
      </c>
      <c r="I93" s="83">
        <v>169167.47080199997</v>
      </c>
      <c r="J93" s="85">
        <v>222.7</v>
      </c>
      <c r="K93" s="73"/>
      <c r="L93" s="83">
        <v>376.73595750999993</v>
      </c>
      <c r="M93" s="84">
        <v>3.9982573133236335E-4</v>
      </c>
      <c r="N93" s="84">
        <f t="shared" si="2"/>
        <v>1.4301543330202315E-3</v>
      </c>
      <c r="O93" s="84">
        <f>L93/'סכום נכסי הקרן'!$C$42</f>
        <v>2.3248432098674319E-4</v>
      </c>
    </row>
    <row r="94" spans="2:15">
      <c r="B94" s="76" t="s">
        <v>1374</v>
      </c>
      <c r="C94" s="73" t="s">
        <v>1375</v>
      </c>
      <c r="D94" s="86" t="s">
        <v>119</v>
      </c>
      <c r="E94" s="86" t="s">
        <v>347</v>
      </c>
      <c r="F94" s="73" t="s">
        <v>1376</v>
      </c>
      <c r="G94" s="86" t="s">
        <v>1377</v>
      </c>
      <c r="H94" s="86" t="s">
        <v>163</v>
      </c>
      <c r="I94" s="83">
        <v>18051.509765999999</v>
      </c>
      <c r="J94" s="85">
        <v>416</v>
      </c>
      <c r="K94" s="73"/>
      <c r="L94" s="83">
        <v>75.094280626000014</v>
      </c>
      <c r="M94" s="84">
        <v>9.3514974644797139E-4</v>
      </c>
      <c r="N94" s="84">
        <f t="shared" si="2"/>
        <v>2.8507077352567402E-4</v>
      </c>
      <c r="O94" s="84">
        <f>L94/'סכום נכסי הקרן'!$C$42</f>
        <v>4.6340792518750089E-5</v>
      </c>
    </row>
    <row r="95" spans="2:15">
      <c r="B95" s="76" t="s">
        <v>1378</v>
      </c>
      <c r="C95" s="73" t="s">
        <v>1379</v>
      </c>
      <c r="D95" s="86" t="s">
        <v>119</v>
      </c>
      <c r="E95" s="86" t="s">
        <v>347</v>
      </c>
      <c r="F95" s="73" t="s">
        <v>1380</v>
      </c>
      <c r="G95" s="86" t="s">
        <v>189</v>
      </c>
      <c r="H95" s="86" t="s">
        <v>163</v>
      </c>
      <c r="I95" s="83">
        <v>2104.7261400000002</v>
      </c>
      <c r="J95" s="85">
        <v>17450</v>
      </c>
      <c r="K95" s="73"/>
      <c r="L95" s="83">
        <v>367.27471142999997</v>
      </c>
      <c r="M95" s="84">
        <v>2.483339860077153E-4</v>
      </c>
      <c r="N95" s="84">
        <f t="shared" si="2"/>
        <v>1.3942378195912644E-3</v>
      </c>
      <c r="O95" s="84">
        <f>L95/'סכום נכסי הקרן'!$C$42</f>
        <v>2.2664577192671912E-4</v>
      </c>
    </row>
    <row r="96" spans="2:15">
      <c r="B96" s="76" t="s">
        <v>1381</v>
      </c>
      <c r="C96" s="73" t="s">
        <v>1382</v>
      </c>
      <c r="D96" s="86" t="s">
        <v>119</v>
      </c>
      <c r="E96" s="86" t="s">
        <v>347</v>
      </c>
      <c r="F96" s="73" t="s">
        <v>1383</v>
      </c>
      <c r="G96" s="86" t="s">
        <v>188</v>
      </c>
      <c r="H96" s="86" t="s">
        <v>163</v>
      </c>
      <c r="I96" s="83">
        <v>10834.467221000001</v>
      </c>
      <c r="J96" s="85">
        <v>614</v>
      </c>
      <c r="K96" s="73"/>
      <c r="L96" s="83">
        <v>66.523628778000003</v>
      </c>
      <c r="M96" s="84">
        <v>2.515813243358072E-4</v>
      </c>
      <c r="N96" s="84">
        <f t="shared" si="2"/>
        <v>2.525351086047069E-4</v>
      </c>
      <c r="O96" s="84">
        <f>L96/'סכום נכסי הקרן'!$C$42</f>
        <v>4.1051830486918632E-5</v>
      </c>
    </row>
    <row r="97" spans="2:15">
      <c r="B97" s="76" t="s">
        <v>1384</v>
      </c>
      <c r="C97" s="73" t="s">
        <v>1385</v>
      </c>
      <c r="D97" s="86" t="s">
        <v>119</v>
      </c>
      <c r="E97" s="86" t="s">
        <v>347</v>
      </c>
      <c r="F97" s="73" t="s">
        <v>1386</v>
      </c>
      <c r="G97" s="86" t="s">
        <v>702</v>
      </c>
      <c r="H97" s="86" t="s">
        <v>163</v>
      </c>
      <c r="I97" s="83">
        <v>11357.754304</v>
      </c>
      <c r="J97" s="85">
        <v>1331</v>
      </c>
      <c r="K97" s="73"/>
      <c r="L97" s="83">
        <v>151.171709784</v>
      </c>
      <c r="M97" s="84">
        <v>4.0572429798140116E-4</v>
      </c>
      <c r="N97" s="84">
        <f t="shared" si="2"/>
        <v>5.7387374756211272E-4</v>
      </c>
      <c r="O97" s="84">
        <f>L97/'סכום נכסי הקרן'!$C$42</f>
        <v>9.3288287462195234E-5</v>
      </c>
    </row>
    <row r="98" spans="2:15">
      <c r="B98" s="76" t="s">
        <v>1387</v>
      </c>
      <c r="C98" s="73" t="s">
        <v>1388</v>
      </c>
      <c r="D98" s="86" t="s">
        <v>119</v>
      </c>
      <c r="E98" s="86" t="s">
        <v>347</v>
      </c>
      <c r="F98" s="73" t="s">
        <v>1389</v>
      </c>
      <c r="G98" s="86" t="s">
        <v>155</v>
      </c>
      <c r="H98" s="86" t="s">
        <v>163</v>
      </c>
      <c r="I98" s="83">
        <v>6063.2290329999996</v>
      </c>
      <c r="J98" s="85">
        <v>1535</v>
      </c>
      <c r="K98" s="73"/>
      <c r="L98" s="83">
        <v>93.070565664</v>
      </c>
      <c r="M98" s="84">
        <v>9.1228877626267017E-4</v>
      </c>
      <c r="N98" s="84">
        <f t="shared" si="2"/>
        <v>3.5331183580341008E-4</v>
      </c>
      <c r="O98" s="84">
        <f>L98/'סכום נכסי הקרן'!$C$42</f>
        <v>5.743398481328345E-5</v>
      </c>
    </row>
    <row r="99" spans="2:15">
      <c r="B99" s="76" t="s">
        <v>1390</v>
      </c>
      <c r="C99" s="73" t="s">
        <v>1391</v>
      </c>
      <c r="D99" s="86" t="s">
        <v>119</v>
      </c>
      <c r="E99" s="86" t="s">
        <v>347</v>
      </c>
      <c r="F99" s="73" t="s">
        <v>1392</v>
      </c>
      <c r="G99" s="86" t="s">
        <v>1377</v>
      </c>
      <c r="H99" s="86" t="s">
        <v>163</v>
      </c>
      <c r="I99" s="83">
        <v>2643.3549429999998</v>
      </c>
      <c r="J99" s="85">
        <v>9180</v>
      </c>
      <c r="K99" s="73"/>
      <c r="L99" s="83">
        <v>242.65998377</v>
      </c>
      <c r="M99" s="84">
        <v>5.2267093533077673E-4</v>
      </c>
      <c r="N99" s="84">
        <f t="shared" si="2"/>
        <v>9.2117893267481057E-4</v>
      </c>
      <c r="O99" s="84">
        <f>L99/'סכום נכסי הקרן'!$C$42</f>
        <v>1.4974583772223315E-4</v>
      </c>
    </row>
    <row r="100" spans="2:15">
      <c r="B100" s="76" t="s">
        <v>1393</v>
      </c>
      <c r="C100" s="73" t="s">
        <v>1394</v>
      </c>
      <c r="D100" s="86" t="s">
        <v>119</v>
      </c>
      <c r="E100" s="86" t="s">
        <v>347</v>
      </c>
      <c r="F100" s="73" t="s">
        <v>1395</v>
      </c>
      <c r="G100" s="86" t="s">
        <v>666</v>
      </c>
      <c r="H100" s="86" t="s">
        <v>163</v>
      </c>
      <c r="I100" s="83">
        <v>6993.0310120000004</v>
      </c>
      <c r="J100" s="85">
        <v>8510</v>
      </c>
      <c r="K100" s="73"/>
      <c r="L100" s="83">
        <v>595.10693908000007</v>
      </c>
      <c r="M100" s="84">
        <v>5.5309139879856396E-4</v>
      </c>
      <c r="N100" s="84">
        <f t="shared" si="2"/>
        <v>2.2591280459685822E-3</v>
      </c>
      <c r="O100" s="84">
        <f>L100/'סכום נכסי הקרן'!$C$42</f>
        <v>3.6724137924328757E-4</v>
      </c>
    </row>
    <row r="101" spans="2:15">
      <c r="B101" s="76" t="s">
        <v>1396</v>
      </c>
      <c r="C101" s="73" t="s">
        <v>1397</v>
      </c>
      <c r="D101" s="86" t="s">
        <v>119</v>
      </c>
      <c r="E101" s="86" t="s">
        <v>347</v>
      </c>
      <c r="F101" s="73" t="s">
        <v>1398</v>
      </c>
      <c r="G101" s="86" t="s">
        <v>857</v>
      </c>
      <c r="H101" s="86" t="s">
        <v>163</v>
      </c>
      <c r="I101" s="83">
        <v>1007.718114</v>
      </c>
      <c r="J101" s="85">
        <v>0</v>
      </c>
      <c r="K101" s="73"/>
      <c r="L101" s="83">
        <v>9.9000000000000005E-7</v>
      </c>
      <c r="M101" s="84">
        <v>6.3742068059896356E-4</v>
      </c>
      <c r="N101" s="84">
        <f t="shared" si="2"/>
        <v>3.7582098588304979E-12</v>
      </c>
      <c r="O101" s="84">
        <f>L101/'סכום נכסי הקרן'!$C$42</f>
        <v>6.1093047581147466E-13</v>
      </c>
    </row>
    <row r="102" spans="2:15">
      <c r="B102" s="76" t="s">
        <v>1399</v>
      </c>
      <c r="C102" s="73" t="s">
        <v>1400</v>
      </c>
      <c r="D102" s="86" t="s">
        <v>119</v>
      </c>
      <c r="E102" s="86" t="s">
        <v>347</v>
      </c>
      <c r="F102" s="73" t="s">
        <v>1401</v>
      </c>
      <c r="G102" s="86" t="s">
        <v>186</v>
      </c>
      <c r="H102" s="86" t="s">
        <v>163</v>
      </c>
      <c r="I102" s="83">
        <v>6984.0178310000001</v>
      </c>
      <c r="J102" s="85">
        <v>508.5</v>
      </c>
      <c r="K102" s="73"/>
      <c r="L102" s="83">
        <v>35.513730713999998</v>
      </c>
      <c r="M102" s="84">
        <v>1.1577234796795515E-3</v>
      </c>
      <c r="N102" s="84">
        <f t="shared" si="2"/>
        <v>1.3481621504364265E-4</v>
      </c>
      <c r="O102" s="84">
        <f>L102/'סכום נכסי הקרן'!$C$42</f>
        <v>2.1915576164590504E-5</v>
      </c>
    </row>
    <row r="103" spans="2:15">
      <c r="B103" s="76" t="s">
        <v>1402</v>
      </c>
      <c r="C103" s="73" t="s">
        <v>1403</v>
      </c>
      <c r="D103" s="86" t="s">
        <v>119</v>
      </c>
      <c r="E103" s="86" t="s">
        <v>347</v>
      </c>
      <c r="F103" s="73" t="s">
        <v>1404</v>
      </c>
      <c r="G103" s="86" t="s">
        <v>189</v>
      </c>
      <c r="H103" s="86" t="s">
        <v>163</v>
      </c>
      <c r="I103" s="83">
        <v>15958.366388</v>
      </c>
      <c r="J103" s="85">
        <v>1214</v>
      </c>
      <c r="K103" s="73"/>
      <c r="L103" s="83">
        <v>193.73456790899999</v>
      </c>
      <c r="M103" s="84">
        <v>9.801586243257034E-4</v>
      </c>
      <c r="N103" s="84">
        <f t="shared" si="2"/>
        <v>7.3544965970895988E-4</v>
      </c>
      <c r="O103" s="84">
        <f>L103/'סכום נכסי הקרן'!$C$42</f>
        <v>1.1955389066037961E-4</v>
      </c>
    </row>
    <row r="104" spans="2:15">
      <c r="B104" s="76" t="s">
        <v>1405</v>
      </c>
      <c r="C104" s="73" t="s">
        <v>1406</v>
      </c>
      <c r="D104" s="86" t="s">
        <v>119</v>
      </c>
      <c r="E104" s="86" t="s">
        <v>347</v>
      </c>
      <c r="F104" s="73" t="s">
        <v>1407</v>
      </c>
      <c r="G104" s="86" t="s">
        <v>532</v>
      </c>
      <c r="H104" s="86" t="s">
        <v>163</v>
      </c>
      <c r="I104" s="83">
        <v>22340.510294</v>
      </c>
      <c r="J104" s="85">
        <v>586.29999999999995</v>
      </c>
      <c r="K104" s="73"/>
      <c r="L104" s="83">
        <v>130.98241193199999</v>
      </c>
      <c r="M104" s="84">
        <v>6.5262374442178655E-4</v>
      </c>
      <c r="N104" s="84">
        <f t="shared" si="2"/>
        <v>4.9723170894569674E-4</v>
      </c>
      <c r="O104" s="84">
        <f>L104/'סכום נכסי הקרן'!$C$42</f>
        <v>8.0829441661162959E-5</v>
      </c>
    </row>
    <row r="105" spans="2:15">
      <c r="B105" s="76" t="s">
        <v>1408</v>
      </c>
      <c r="C105" s="73" t="s">
        <v>1409</v>
      </c>
      <c r="D105" s="86" t="s">
        <v>119</v>
      </c>
      <c r="E105" s="86" t="s">
        <v>347</v>
      </c>
      <c r="F105" s="73" t="s">
        <v>1410</v>
      </c>
      <c r="G105" s="86" t="s">
        <v>532</v>
      </c>
      <c r="H105" s="86" t="s">
        <v>163</v>
      </c>
      <c r="I105" s="83">
        <v>13947.722992000001</v>
      </c>
      <c r="J105" s="85">
        <v>1114</v>
      </c>
      <c r="K105" s="73"/>
      <c r="L105" s="83">
        <v>155.37763413100001</v>
      </c>
      <c r="M105" s="84">
        <v>9.1883643484119357E-4</v>
      </c>
      <c r="N105" s="84">
        <f t="shared" si="2"/>
        <v>5.898401580130124E-4</v>
      </c>
      <c r="O105" s="84">
        <f>L105/'סכום נכסי הקרן'!$C$42</f>
        <v>9.588376964657884E-5</v>
      </c>
    </row>
    <row r="106" spans="2:15">
      <c r="B106" s="76" t="s">
        <v>1411</v>
      </c>
      <c r="C106" s="73" t="s">
        <v>1412</v>
      </c>
      <c r="D106" s="86" t="s">
        <v>119</v>
      </c>
      <c r="E106" s="86" t="s">
        <v>347</v>
      </c>
      <c r="F106" s="73" t="s">
        <v>1413</v>
      </c>
      <c r="G106" s="86" t="s">
        <v>476</v>
      </c>
      <c r="H106" s="86" t="s">
        <v>163</v>
      </c>
      <c r="I106" s="83">
        <v>751170.05725800013</v>
      </c>
      <c r="J106" s="85">
        <v>75</v>
      </c>
      <c r="K106" s="73"/>
      <c r="L106" s="83">
        <v>563.37754294299998</v>
      </c>
      <c r="M106" s="84">
        <v>7.9626864204891256E-4</v>
      </c>
      <c r="N106" s="84">
        <f t="shared" si="2"/>
        <v>2.1386778142748327E-3</v>
      </c>
      <c r="O106" s="84">
        <f>L106/'סכום נכסי הקרן'!$C$42</f>
        <v>3.4766112158754188E-4</v>
      </c>
    </row>
    <row r="107" spans="2:15">
      <c r="B107" s="76" t="s">
        <v>1414</v>
      </c>
      <c r="C107" s="73" t="s">
        <v>1415</v>
      </c>
      <c r="D107" s="86" t="s">
        <v>119</v>
      </c>
      <c r="E107" s="86" t="s">
        <v>347</v>
      </c>
      <c r="F107" s="73" t="s">
        <v>1416</v>
      </c>
      <c r="G107" s="86" t="s">
        <v>145</v>
      </c>
      <c r="H107" s="86" t="s">
        <v>163</v>
      </c>
      <c r="I107" s="83">
        <v>13127.713433999999</v>
      </c>
      <c r="J107" s="85">
        <v>468.6</v>
      </c>
      <c r="K107" s="73"/>
      <c r="L107" s="83">
        <v>61.516465151999988</v>
      </c>
      <c r="M107" s="84">
        <v>6.5635285405729713E-4</v>
      </c>
      <c r="N107" s="84">
        <f t="shared" si="2"/>
        <v>2.3352705637843342E-4</v>
      </c>
      <c r="O107" s="84">
        <f>L107/'סכום נכסי הקרן'!$C$42</f>
        <v>3.7961902349041771E-5</v>
      </c>
    </row>
    <row r="108" spans="2:15">
      <c r="B108" s="76" t="s">
        <v>1417</v>
      </c>
      <c r="C108" s="73" t="s">
        <v>1418</v>
      </c>
      <c r="D108" s="86" t="s">
        <v>119</v>
      </c>
      <c r="E108" s="86" t="s">
        <v>347</v>
      </c>
      <c r="F108" s="73" t="s">
        <v>1419</v>
      </c>
      <c r="G108" s="86" t="s">
        <v>732</v>
      </c>
      <c r="H108" s="86" t="s">
        <v>163</v>
      </c>
      <c r="I108" s="83">
        <v>9675.5086040000006</v>
      </c>
      <c r="J108" s="85">
        <v>1813</v>
      </c>
      <c r="K108" s="73"/>
      <c r="L108" s="83">
        <v>175.41697098799997</v>
      </c>
      <c r="M108" s="84">
        <v>6.6697953455892571E-4</v>
      </c>
      <c r="N108" s="84">
        <f t="shared" si="2"/>
        <v>6.6591291896291396E-4</v>
      </c>
      <c r="O108" s="84">
        <f>L108/'סכום נכסי הקרן'!$C$42</f>
        <v>1.0825007429404694E-4</v>
      </c>
    </row>
    <row r="109" spans="2:15">
      <c r="B109" s="76" t="s">
        <v>1420</v>
      </c>
      <c r="C109" s="73" t="s">
        <v>1421</v>
      </c>
      <c r="D109" s="86" t="s">
        <v>119</v>
      </c>
      <c r="E109" s="86" t="s">
        <v>347</v>
      </c>
      <c r="F109" s="73" t="s">
        <v>1422</v>
      </c>
      <c r="G109" s="86" t="s">
        <v>155</v>
      </c>
      <c r="H109" s="86" t="s">
        <v>163</v>
      </c>
      <c r="I109" s="83">
        <v>9683.5313249999999</v>
      </c>
      <c r="J109" s="85">
        <v>418.2</v>
      </c>
      <c r="K109" s="73"/>
      <c r="L109" s="83">
        <v>40.496527966999999</v>
      </c>
      <c r="M109" s="84">
        <v>8.4024325933327757E-4</v>
      </c>
      <c r="N109" s="84">
        <f t="shared" si="2"/>
        <v>1.5373176833735793E-4</v>
      </c>
      <c r="O109" s="84">
        <f>L109/'סכום נכסי הקרן'!$C$42</f>
        <v>2.4990467777365657E-5</v>
      </c>
    </row>
    <row r="110" spans="2:15">
      <c r="B110" s="76" t="s">
        <v>1423</v>
      </c>
      <c r="C110" s="73" t="s">
        <v>1424</v>
      </c>
      <c r="D110" s="86" t="s">
        <v>119</v>
      </c>
      <c r="E110" s="86" t="s">
        <v>347</v>
      </c>
      <c r="F110" s="73" t="s">
        <v>1425</v>
      </c>
      <c r="G110" s="86" t="s">
        <v>666</v>
      </c>
      <c r="H110" s="86" t="s">
        <v>163</v>
      </c>
      <c r="I110" s="83">
        <v>4061.9563739999999</v>
      </c>
      <c r="J110" s="85">
        <v>12980</v>
      </c>
      <c r="K110" s="73"/>
      <c r="L110" s="83">
        <v>527.24193729799993</v>
      </c>
      <c r="M110" s="84">
        <v>1.112806223343868E-3</v>
      </c>
      <c r="N110" s="84">
        <f t="shared" si="2"/>
        <v>2.001500855295186E-3</v>
      </c>
      <c r="O110" s="84">
        <f>L110/'סכום נכסי הקרן'!$C$42</f>
        <v>3.2536178547599065E-4</v>
      </c>
    </row>
    <row r="111" spans="2:15">
      <c r="B111" s="76" t="s">
        <v>1426</v>
      </c>
      <c r="C111" s="73" t="s">
        <v>1427</v>
      </c>
      <c r="D111" s="86" t="s">
        <v>119</v>
      </c>
      <c r="E111" s="86" t="s">
        <v>347</v>
      </c>
      <c r="F111" s="73" t="s">
        <v>1428</v>
      </c>
      <c r="G111" s="86" t="s">
        <v>732</v>
      </c>
      <c r="H111" s="86" t="s">
        <v>163</v>
      </c>
      <c r="I111" s="83">
        <v>408.037644</v>
      </c>
      <c r="J111" s="85">
        <v>11700</v>
      </c>
      <c r="K111" s="73"/>
      <c r="L111" s="83">
        <v>47.740404367000004</v>
      </c>
      <c r="M111" s="84">
        <v>1.2272458451936103E-4</v>
      </c>
      <c r="N111" s="84">
        <f t="shared" si="2"/>
        <v>1.8123076601678177E-4</v>
      </c>
      <c r="O111" s="84">
        <f>L111/'סכום נכסי הקרן'!$C$42</f>
        <v>2.9460674702387387E-5</v>
      </c>
    </row>
    <row r="112" spans="2:15">
      <c r="B112" s="76" t="s">
        <v>1429</v>
      </c>
      <c r="C112" s="73" t="s">
        <v>1430</v>
      </c>
      <c r="D112" s="86" t="s">
        <v>119</v>
      </c>
      <c r="E112" s="86" t="s">
        <v>347</v>
      </c>
      <c r="F112" s="73" t="s">
        <v>1431</v>
      </c>
      <c r="G112" s="86" t="s">
        <v>150</v>
      </c>
      <c r="H112" s="86" t="s">
        <v>163</v>
      </c>
      <c r="I112" s="83">
        <v>26241.089969000001</v>
      </c>
      <c r="J112" s="85">
        <v>606.6</v>
      </c>
      <c r="K112" s="73"/>
      <c r="L112" s="83">
        <v>159.17845176699998</v>
      </c>
      <c r="M112" s="84">
        <v>6.6231749371600639E-4</v>
      </c>
      <c r="N112" s="84">
        <f t="shared" si="2"/>
        <v>6.0426871388294357E-4</v>
      </c>
      <c r="O112" s="84">
        <f>L112/'סכום נכסי הקרן'!$C$42</f>
        <v>9.8229259875704206E-5</v>
      </c>
    </row>
    <row r="113" spans="2:15">
      <c r="B113" s="76" t="s">
        <v>1432</v>
      </c>
      <c r="C113" s="73" t="s">
        <v>1433</v>
      </c>
      <c r="D113" s="86" t="s">
        <v>119</v>
      </c>
      <c r="E113" s="86" t="s">
        <v>347</v>
      </c>
      <c r="F113" s="73" t="s">
        <v>713</v>
      </c>
      <c r="G113" s="86" t="s">
        <v>412</v>
      </c>
      <c r="H113" s="86" t="s">
        <v>163</v>
      </c>
      <c r="I113" s="83">
        <v>137563.24974500001</v>
      </c>
      <c r="J113" s="85">
        <v>150.19999999999999</v>
      </c>
      <c r="K113" s="73"/>
      <c r="L113" s="83">
        <v>206.62000111700002</v>
      </c>
      <c r="M113" s="84">
        <v>2.6364013689537599E-4</v>
      </c>
      <c r="N113" s="84">
        <f t="shared" si="2"/>
        <v>7.8436497497927056E-4</v>
      </c>
      <c r="O113" s="84">
        <f>L113/'סכום נכסי הקרן'!$C$42</f>
        <v>1.2750551070159216E-4</v>
      </c>
    </row>
    <row r="114" spans="2:15">
      <c r="B114" s="76" t="s">
        <v>1436</v>
      </c>
      <c r="C114" s="73" t="s">
        <v>1437</v>
      </c>
      <c r="D114" s="86" t="s">
        <v>119</v>
      </c>
      <c r="E114" s="86" t="s">
        <v>347</v>
      </c>
      <c r="F114" s="73" t="s">
        <v>1438</v>
      </c>
      <c r="G114" s="86" t="s">
        <v>150</v>
      </c>
      <c r="H114" s="86" t="s">
        <v>163</v>
      </c>
      <c r="I114" s="83">
        <v>42926.195016999998</v>
      </c>
      <c r="J114" s="85">
        <v>37.4</v>
      </c>
      <c r="K114" s="73"/>
      <c r="L114" s="83">
        <v>16.054396953000001</v>
      </c>
      <c r="M114" s="84">
        <v>2.4551030498314166E-4</v>
      </c>
      <c r="N114" s="84">
        <f t="shared" si="2"/>
        <v>6.0945245359942325E-5</v>
      </c>
      <c r="O114" s="84">
        <f>L114/'סכום נכסי הקרן'!$C$42</f>
        <v>9.9071922922854342E-6</v>
      </c>
    </row>
    <row r="115" spans="2:15">
      <c r="B115" s="76" t="s">
        <v>1439</v>
      </c>
      <c r="C115" s="73" t="s">
        <v>1440</v>
      </c>
      <c r="D115" s="86" t="s">
        <v>119</v>
      </c>
      <c r="E115" s="86" t="s">
        <v>347</v>
      </c>
      <c r="F115" s="73" t="s">
        <v>1441</v>
      </c>
      <c r="G115" s="86" t="s">
        <v>189</v>
      </c>
      <c r="H115" s="86" t="s">
        <v>163</v>
      </c>
      <c r="I115" s="83">
        <v>53342.014216000003</v>
      </c>
      <c r="J115" s="85">
        <v>284.3</v>
      </c>
      <c r="K115" s="73"/>
      <c r="L115" s="83">
        <v>151.65134641500001</v>
      </c>
      <c r="M115" s="84">
        <v>4.1673448606250002E-4</v>
      </c>
      <c r="N115" s="84">
        <f t="shared" si="2"/>
        <v>5.7569453050684046E-4</v>
      </c>
      <c r="O115" s="84">
        <f>L115/'סכום נכסי הקרן'!$C$42</f>
        <v>9.3584271942188607E-5</v>
      </c>
    </row>
    <row r="116" spans="2:15">
      <c r="B116" s="76" t="s">
        <v>1442</v>
      </c>
      <c r="C116" s="73" t="s">
        <v>1443</v>
      </c>
      <c r="D116" s="86" t="s">
        <v>119</v>
      </c>
      <c r="E116" s="86" t="s">
        <v>347</v>
      </c>
      <c r="F116" s="73" t="s">
        <v>1444</v>
      </c>
      <c r="G116" s="86" t="s">
        <v>155</v>
      </c>
      <c r="H116" s="86" t="s">
        <v>163</v>
      </c>
      <c r="I116" s="83">
        <v>323380.92840999999</v>
      </c>
      <c r="J116" s="85">
        <v>257.2</v>
      </c>
      <c r="K116" s="73"/>
      <c r="L116" s="83">
        <v>831.73574788799999</v>
      </c>
      <c r="M116" s="84">
        <v>6.9771469988437875E-4</v>
      </c>
      <c r="N116" s="84">
        <f t="shared" si="2"/>
        <v>3.1574116036913523E-3</v>
      </c>
      <c r="O116" s="84">
        <f>L116/'סכום נכסי הקרן'!$C$42</f>
        <v>5.1326536990568535E-4</v>
      </c>
    </row>
    <row r="117" spans="2:15">
      <c r="B117" s="76" t="s">
        <v>1445</v>
      </c>
      <c r="C117" s="73" t="s">
        <v>1446</v>
      </c>
      <c r="D117" s="86" t="s">
        <v>119</v>
      </c>
      <c r="E117" s="86" t="s">
        <v>347</v>
      </c>
      <c r="F117" s="73" t="s">
        <v>1447</v>
      </c>
      <c r="G117" s="86" t="s">
        <v>476</v>
      </c>
      <c r="H117" s="86" t="s">
        <v>163</v>
      </c>
      <c r="I117" s="83">
        <v>5947.9230559999996</v>
      </c>
      <c r="J117" s="85">
        <v>7627</v>
      </c>
      <c r="K117" s="73"/>
      <c r="L117" s="83">
        <v>453.64809150600001</v>
      </c>
      <c r="M117" s="84">
        <v>4.4058689303703703E-4</v>
      </c>
      <c r="N117" s="84">
        <f t="shared" si="2"/>
        <v>1.7221259898358473E-3</v>
      </c>
      <c r="O117" s="84">
        <f>L117/'סכום נכסי הקרן'!$C$42</f>
        <v>2.7994691353002825E-4</v>
      </c>
    </row>
    <row r="118" spans="2:15">
      <c r="B118" s="76" t="s">
        <v>1448</v>
      </c>
      <c r="C118" s="73" t="s">
        <v>1449</v>
      </c>
      <c r="D118" s="86" t="s">
        <v>119</v>
      </c>
      <c r="E118" s="86" t="s">
        <v>347</v>
      </c>
      <c r="F118" s="73" t="s">
        <v>1450</v>
      </c>
      <c r="G118" s="86" t="s">
        <v>1357</v>
      </c>
      <c r="H118" s="86" t="s">
        <v>163</v>
      </c>
      <c r="I118" s="83">
        <v>4820.009892</v>
      </c>
      <c r="J118" s="85">
        <v>5203</v>
      </c>
      <c r="K118" s="73"/>
      <c r="L118" s="83">
        <v>250.78511469999998</v>
      </c>
      <c r="M118" s="84">
        <v>4.5770839097408501E-4</v>
      </c>
      <c r="N118" s="84">
        <f t="shared" si="2"/>
        <v>9.5202332375098693E-4</v>
      </c>
      <c r="O118" s="84">
        <f>L118/'סכום נכסי הקרן'!$C$42</f>
        <v>1.5475986813142043E-4</v>
      </c>
    </row>
    <row r="119" spans="2:15">
      <c r="B119" s="76" t="s">
        <v>1451</v>
      </c>
      <c r="C119" s="73" t="s">
        <v>1452</v>
      </c>
      <c r="D119" s="86" t="s">
        <v>119</v>
      </c>
      <c r="E119" s="86" t="s">
        <v>347</v>
      </c>
      <c r="F119" s="73" t="s">
        <v>1453</v>
      </c>
      <c r="G119" s="86" t="s">
        <v>666</v>
      </c>
      <c r="H119" s="86" t="s">
        <v>163</v>
      </c>
      <c r="I119" s="83">
        <v>126.226039</v>
      </c>
      <c r="J119" s="85">
        <v>243.7</v>
      </c>
      <c r="K119" s="73"/>
      <c r="L119" s="83">
        <v>0.30761290600000002</v>
      </c>
      <c r="M119" s="84">
        <v>1.8412098687744899E-5</v>
      </c>
      <c r="N119" s="84">
        <f t="shared" si="2"/>
        <v>1.1677513697299992E-6</v>
      </c>
      <c r="O119" s="84">
        <f>L119/'סכום נכסי הקרן'!$C$42</f>
        <v>1.8982838285689943E-7</v>
      </c>
    </row>
    <row r="120" spans="2:15">
      <c r="B120" s="76" t="s">
        <v>1454</v>
      </c>
      <c r="C120" s="73" t="s">
        <v>1455</v>
      </c>
      <c r="D120" s="86" t="s">
        <v>119</v>
      </c>
      <c r="E120" s="86" t="s">
        <v>347</v>
      </c>
      <c r="F120" s="73" t="s">
        <v>1456</v>
      </c>
      <c r="G120" s="86" t="s">
        <v>532</v>
      </c>
      <c r="H120" s="86" t="s">
        <v>163</v>
      </c>
      <c r="I120" s="83">
        <v>6093.8589890000003</v>
      </c>
      <c r="J120" s="85">
        <v>617.9</v>
      </c>
      <c r="K120" s="73"/>
      <c r="L120" s="83">
        <v>37.653954669000001</v>
      </c>
      <c r="M120" s="84">
        <v>4.6428082379068391E-4</v>
      </c>
      <c r="N120" s="84">
        <f t="shared" si="2"/>
        <v>1.4294087238484086E-4</v>
      </c>
      <c r="O120" s="84">
        <f>L120/'סכום נכסי הקרן'!$C$42</f>
        <v>2.3236311557692794E-5</v>
      </c>
    </row>
    <row r="121" spans="2:15">
      <c r="B121" s="76" t="s">
        <v>1457</v>
      </c>
      <c r="C121" s="73" t="s">
        <v>1458</v>
      </c>
      <c r="D121" s="86" t="s">
        <v>119</v>
      </c>
      <c r="E121" s="86" t="s">
        <v>347</v>
      </c>
      <c r="F121" s="73" t="s">
        <v>1459</v>
      </c>
      <c r="G121" s="86" t="s">
        <v>532</v>
      </c>
      <c r="H121" s="86" t="s">
        <v>163</v>
      </c>
      <c r="I121" s="83">
        <v>13369.690909000003</v>
      </c>
      <c r="J121" s="85">
        <v>2224</v>
      </c>
      <c r="K121" s="73"/>
      <c r="L121" s="83">
        <v>297.34192582700001</v>
      </c>
      <c r="M121" s="84">
        <v>5.1970603740174098E-4</v>
      </c>
      <c r="N121" s="84">
        <f t="shared" si="2"/>
        <v>1.1287609667542202E-3</v>
      </c>
      <c r="O121" s="84">
        <f>L121/'סכום נכסי הקרן'!$C$42</f>
        <v>1.8349014568099932E-4</v>
      </c>
    </row>
    <row r="122" spans="2:15">
      <c r="B122" s="76" t="s">
        <v>1460</v>
      </c>
      <c r="C122" s="73" t="s">
        <v>1461</v>
      </c>
      <c r="D122" s="86" t="s">
        <v>119</v>
      </c>
      <c r="E122" s="86" t="s">
        <v>347</v>
      </c>
      <c r="F122" s="73" t="s">
        <v>1462</v>
      </c>
      <c r="G122" s="86" t="s">
        <v>156</v>
      </c>
      <c r="H122" s="86" t="s">
        <v>163</v>
      </c>
      <c r="I122" s="83">
        <v>188399.36051</v>
      </c>
      <c r="J122" s="85">
        <v>219.5</v>
      </c>
      <c r="K122" s="73"/>
      <c r="L122" s="83">
        <v>413.53659636199995</v>
      </c>
      <c r="M122" s="84">
        <v>8.0476043087002636E-4</v>
      </c>
      <c r="N122" s="84">
        <f t="shared" si="2"/>
        <v>1.5698558721564406E-3</v>
      </c>
      <c r="O122" s="84">
        <f>L122/'סכום נכסי הקרן'!$C$42</f>
        <v>2.5519405008171149E-4</v>
      </c>
    </row>
    <row r="123" spans="2:15">
      <c r="B123" s="76" t="s">
        <v>1463</v>
      </c>
      <c r="C123" s="73" t="s">
        <v>1464</v>
      </c>
      <c r="D123" s="86" t="s">
        <v>119</v>
      </c>
      <c r="E123" s="86" t="s">
        <v>347</v>
      </c>
      <c r="F123" s="73" t="s">
        <v>1465</v>
      </c>
      <c r="G123" s="86" t="s">
        <v>857</v>
      </c>
      <c r="H123" s="86" t="s">
        <v>163</v>
      </c>
      <c r="I123" s="83">
        <v>1096.9089799999999</v>
      </c>
      <c r="J123" s="85">
        <v>22630</v>
      </c>
      <c r="K123" s="73"/>
      <c r="L123" s="83">
        <v>248.23050211</v>
      </c>
      <c r="M123" s="84">
        <v>4.77173999384886E-4</v>
      </c>
      <c r="N123" s="84">
        <f t="shared" si="2"/>
        <v>9.4232557605277432E-4</v>
      </c>
      <c r="O123" s="84">
        <f>L123/'סכום נכסי הקרן'!$C$42</f>
        <v>1.5318341289392279E-4</v>
      </c>
    </row>
    <row r="124" spans="2:15">
      <c r="B124" s="76" t="s">
        <v>1466</v>
      </c>
      <c r="C124" s="73" t="s">
        <v>1467</v>
      </c>
      <c r="D124" s="86" t="s">
        <v>119</v>
      </c>
      <c r="E124" s="86" t="s">
        <v>347</v>
      </c>
      <c r="F124" s="73" t="s">
        <v>1468</v>
      </c>
      <c r="G124" s="86" t="s">
        <v>186</v>
      </c>
      <c r="H124" s="86" t="s">
        <v>163</v>
      </c>
      <c r="I124" s="83">
        <v>3103.587732</v>
      </c>
      <c r="J124" s="85">
        <v>2673</v>
      </c>
      <c r="K124" s="73"/>
      <c r="L124" s="83">
        <v>82.958900110000002</v>
      </c>
      <c r="M124" s="84">
        <v>3.7630055324984268E-4</v>
      </c>
      <c r="N124" s="84">
        <f t="shared" si="2"/>
        <v>3.1492621845569341E-4</v>
      </c>
      <c r="O124" s="84">
        <f>L124/'סכום נכסי הקרן'!$C$42</f>
        <v>5.1194060926261511E-5</v>
      </c>
    </row>
    <row r="125" spans="2:15">
      <c r="B125" s="76" t="s">
        <v>1469</v>
      </c>
      <c r="C125" s="73" t="s">
        <v>1470</v>
      </c>
      <c r="D125" s="86" t="s">
        <v>119</v>
      </c>
      <c r="E125" s="86" t="s">
        <v>347</v>
      </c>
      <c r="F125" s="73" t="s">
        <v>1471</v>
      </c>
      <c r="G125" s="86" t="s">
        <v>532</v>
      </c>
      <c r="H125" s="86" t="s">
        <v>163</v>
      </c>
      <c r="I125" s="83">
        <v>68339.566351999994</v>
      </c>
      <c r="J125" s="85">
        <v>541.29999999999995</v>
      </c>
      <c r="K125" s="73"/>
      <c r="L125" s="83">
        <v>369.92207269800002</v>
      </c>
      <c r="M125" s="84">
        <v>8.0512917371085529E-4</v>
      </c>
      <c r="N125" s="84">
        <f t="shared" si="2"/>
        <v>1.4042876571844806E-3</v>
      </c>
      <c r="O125" s="84">
        <f>L125/'סכום נכסי הקרן'!$C$42</f>
        <v>2.282794625116728E-4</v>
      </c>
    </row>
    <row r="126" spans="2:15">
      <c r="B126" s="76" t="s">
        <v>1472</v>
      </c>
      <c r="C126" s="73" t="s">
        <v>1473</v>
      </c>
      <c r="D126" s="86" t="s">
        <v>119</v>
      </c>
      <c r="E126" s="86" t="s">
        <v>347</v>
      </c>
      <c r="F126" s="73" t="s">
        <v>1474</v>
      </c>
      <c r="G126" s="86" t="s">
        <v>412</v>
      </c>
      <c r="H126" s="86" t="s">
        <v>163</v>
      </c>
      <c r="I126" s="83">
        <v>70157.538</v>
      </c>
      <c r="J126" s="85">
        <v>779.7</v>
      </c>
      <c r="K126" s="73"/>
      <c r="L126" s="83">
        <v>547.018323786</v>
      </c>
      <c r="M126" s="84">
        <v>1.1297510144927536E-3</v>
      </c>
      <c r="N126" s="84">
        <f t="shared" si="2"/>
        <v>2.0765754115287661E-3</v>
      </c>
      <c r="O126" s="84">
        <f>L126/'סכום נכסי הקרן'!$C$42</f>
        <v>3.375658230587639E-4</v>
      </c>
    </row>
    <row r="127" spans="2:15">
      <c r="B127" s="76" t="s">
        <v>1475</v>
      </c>
      <c r="C127" s="73" t="s">
        <v>1476</v>
      </c>
      <c r="D127" s="86" t="s">
        <v>119</v>
      </c>
      <c r="E127" s="86" t="s">
        <v>347</v>
      </c>
      <c r="F127" s="73" t="s">
        <v>1477</v>
      </c>
      <c r="G127" s="86" t="s">
        <v>532</v>
      </c>
      <c r="H127" s="86" t="s">
        <v>163</v>
      </c>
      <c r="I127" s="83">
        <v>16182.389146</v>
      </c>
      <c r="J127" s="85">
        <v>610.9</v>
      </c>
      <c r="K127" s="73"/>
      <c r="L127" s="83">
        <v>98.858215310000006</v>
      </c>
      <c r="M127" s="84">
        <v>9.740787133224422E-4</v>
      </c>
      <c r="N127" s="84">
        <f t="shared" si="2"/>
        <v>3.7528274687316168E-4</v>
      </c>
      <c r="O127" s="84">
        <f>L127/'סכום נכסי הקרן'!$C$42</f>
        <v>6.1005552037587385E-5</v>
      </c>
    </row>
    <row r="128" spans="2:15">
      <c r="B128" s="76" t="s">
        <v>1478</v>
      </c>
      <c r="C128" s="73" t="s">
        <v>1479</v>
      </c>
      <c r="D128" s="86" t="s">
        <v>119</v>
      </c>
      <c r="E128" s="86" t="s">
        <v>347</v>
      </c>
      <c r="F128" s="73" t="s">
        <v>1480</v>
      </c>
      <c r="G128" s="86" t="s">
        <v>857</v>
      </c>
      <c r="H128" s="86" t="s">
        <v>163</v>
      </c>
      <c r="I128" s="83">
        <v>83639.695569999996</v>
      </c>
      <c r="J128" s="85">
        <v>10.7</v>
      </c>
      <c r="K128" s="73"/>
      <c r="L128" s="83">
        <v>8.9494474180000001</v>
      </c>
      <c r="M128" s="84">
        <v>2.0313005506427995E-4</v>
      </c>
      <c r="N128" s="84">
        <f t="shared" si="2"/>
        <v>3.3973637896376503E-5</v>
      </c>
      <c r="O128" s="84">
        <f>L128/'סכום נכסי הקרן'!$C$42</f>
        <v>5.5227173427560736E-6</v>
      </c>
    </row>
    <row r="129" spans="2:15">
      <c r="B129" s="76" t="s">
        <v>1481</v>
      </c>
      <c r="C129" s="73" t="s">
        <v>1482</v>
      </c>
      <c r="D129" s="86" t="s">
        <v>119</v>
      </c>
      <c r="E129" s="86" t="s">
        <v>347</v>
      </c>
      <c r="F129" s="73" t="s">
        <v>913</v>
      </c>
      <c r="G129" s="86" t="s">
        <v>145</v>
      </c>
      <c r="H129" s="86" t="s">
        <v>163</v>
      </c>
      <c r="I129" s="83">
        <v>54809.88324100001</v>
      </c>
      <c r="J129" s="85">
        <v>190</v>
      </c>
      <c r="K129" s="73"/>
      <c r="L129" s="83">
        <v>104.13877815800001</v>
      </c>
      <c r="M129" s="84">
        <v>6.1935167517300537E-4</v>
      </c>
      <c r="N129" s="84">
        <f t="shared" si="2"/>
        <v>3.9532866945450276E-4</v>
      </c>
      <c r="O129" s="84">
        <f>L129/'סכום נכסי הקרן'!$C$42</f>
        <v>6.4264195242921758E-5</v>
      </c>
    </row>
    <row r="130" spans="2:15">
      <c r="B130" s="72"/>
      <c r="C130" s="73"/>
      <c r="D130" s="73"/>
      <c r="E130" s="73"/>
      <c r="F130" s="73"/>
      <c r="G130" s="73"/>
      <c r="H130" s="73"/>
      <c r="I130" s="83"/>
      <c r="J130" s="85"/>
      <c r="K130" s="73"/>
      <c r="L130" s="73"/>
      <c r="M130" s="73"/>
      <c r="N130" s="84"/>
      <c r="O130" s="73"/>
    </row>
    <row r="131" spans="2:15">
      <c r="B131" s="70" t="s">
        <v>232</v>
      </c>
      <c r="C131" s="71"/>
      <c r="D131" s="71"/>
      <c r="E131" s="71"/>
      <c r="F131" s="71"/>
      <c r="G131" s="71"/>
      <c r="H131" s="71"/>
      <c r="I131" s="80"/>
      <c r="J131" s="82"/>
      <c r="K131" s="80">
        <v>41.750723585000003</v>
      </c>
      <c r="L131" s="80">
        <f>L132+L158</f>
        <v>112387.34952949602</v>
      </c>
      <c r="M131" s="71"/>
      <c r="N131" s="81">
        <f t="shared" ref="N131:N156" si="3">L131/$L$11</f>
        <v>0.42664166162583939</v>
      </c>
      <c r="O131" s="81">
        <f>L131/'סכום נכסי הקרן'!$C$42</f>
        <v>6.9354400932571225E-2</v>
      </c>
    </row>
    <row r="132" spans="2:15">
      <c r="B132" s="91" t="s">
        <v>65</v>
      </c>
      <c r="C132" s="71"/>
      <c r="D132" s="71"/>
      <c r="E132" s="71"/>
      <c r="F132" s="71"/>
      <c r="G132" s="71"/>
      <c r="H132" s="71"/>
      <c r="I132" s="80"/>
      <c r="J132" s="82"/>
      <c r="K132" s="80">
        <v>7.1447900200000012</v>
      </c>
      <c r="L132" s="80">
        <f>SUM(L133:L156)</f>
        <v>33350.263676294999</v>
      </c>
      <c r="M132" s="71"/>
      <c r="N132" s="81">
        <f t="shared" si="3"/>
        <v>0.12660332297257423</v>
      </c>
      <c r="O132" s="81">
        <f>L132/'סכום נכסי הקרן'!$C$42</f>
        <v>2.0580497430502064E-2</v>
      </c>
    </row>
    <row r="133" spans="2:15">
      <c r="B133" s="76" t="s">
        <v>1483</v>
      </c>
      <c r="C133" s="73" t="s">
        <v>1484</v>
      </c>
      <c r="D133" s="86" t="s">
        <v>1485</v>
      </c>
      <c r="E133" s="86" t="s">
        <v>925</v>
      </c>
      <c r="F133" s="73" t="s">
        <v>1252</v>
      </c>
      <c r="G133" s="86" t="s">
        <v>191</v>
      </c>
      <c r="H133" s="86" t="s">
        <v>162</v>
      </c>
      <c r="I133" s="83">
        <v>16634.954788999999</v>
      </c>
      <c r="J133" s="85">
        <v>1047</v>
      </c>
      <c r="K133" s="73"/>
      <c r="L133" s="83">
        <v>603.66620708300002</v>
      </c>
      <c r="M133" s="84">
        <v>4.8188308163721224E-4</v>
      </c>
      <c r="N133" s="84">
        <f t="shared" si="3"/>
        <v>2.2916204958607508E-3</v>
      </c>
      <c r="O133" s="84">
        <f>L133/'סכום נכסי הקרן'!$C$42</f>
        <v>3.7252331628739936E-4</v>
      </c>
    </row>
    <row r="134" spans="2:15">
      <c r="B134" s="76" t="s">
        <v>1486</v>
      </c>
      <c r="C134" s="73" t="s">
        <v>1487</v>
      </c>
      <c r="D134" s="86" t="s">
        <v>1488</v>
      </c>
      <c r="E134" s="86" t="s">
        <v>925</v>
      </c>
      <c r="F134" s="73" t="s">
        <v>1489</v>
      </c>
      <c r="G134" s="86" t="s">
        <v>1490</v>
      </c>
      <c r="H134" s="86" t="s">
        <v>162</v>
      </c>
      <c r="I134" s="83">
        <v>1273.56566</v>
      </c>
      <c r="J134" s="85">
        <v>3179</v>
      </c>
      <c r="K134" s="73"/>
      <c r="L134" s="83">
        <v>140.32673700800001</v>
      </c>
      <c r="M134" s="84">
        <v>3.9349997509661337E-5</v>
      </c>
      <c r="N134" s="84">
        <f t="shared" si="3"/>
        <v>5.3270437018280818E-4</v>
      </c>
      <c r="O134" s="84">
        <f>L134/'סכום נכסי הקרן'!$C$42</f>
        <v>8.6595838595322341E-5</v>
      </c>
    </row>
    <row r="135" spans="2:15">
      <c r="B135" s="76" t="s">
        <v>1491</v>
      </c>
      <c r="C135" s="73" t="s">
        <v>1492</v>
      </c>
      <c r="D135" s="86" t="s">
        <v>1485</v>
      </c>
      <c r="E135" s="86" t="s">
        <v>925</v>
      </c>
      <c r="F135" s="73" t="s">
        <v>1493</v>
      </c>
      <c r="G135" s="86" t="s">
        <v>970</v>
      </c>
      <c r="H135" s="86" t="s">
        <v>162</v>
      </c>
      <c r="I135" s="83">
        <v>8217.0241810000007</v>
      </c>
      <c r="J135" s="85">
        <v>1185</v>
      </c>
      <c r="K135" s="73"/>
      <c r="L135" s="83">
        <v>337.49043889499995</v>
      </c>
      <c r="M135" s="84">
        <v>2.3885924685462223E-4</v>
      </c>
      <c r="N135" s="84">
        <f t="shared" si="3"/>
        <v>1.281171610824465E-3</v>
      </c>
      <c r="O135" s="84">
        <f>L135/'סכום נכסי הקרן'!$C$42</f>
        <v>2.0826585294539973E-4</v>
      </c>
    </row>
    <row r="136" spans="2:15">
      <c r="B136" s="76" t="s">
        <v>1494</v>
      </c>
      <c r="C136" s="73" t="s">
        <v>1495</v>
      </c>
      <c r="D136" s="86" t="s">
        <v>1485</v>
      </c>
      <c r="E136" s="86" t="s">
        <v>925</v>
      </c>
      <c r="F136" s="73" t="s">
        <v>1339</v>
      </c>
      <c r="G136" s="86" t="s">
        <v>1208</v>
      </c>
      <c r="H136" s="86" t="s">
        <v>162</v>
      </c>
      <c r="I136" s="83">
        <v>8386.1368629999997</v>
      </c>
      <c r="J136" s="85">
        <v>1258</v>
      </c>
      <c r="K136" s="73"/>
      <c r="L136" s="83">
        <v>365.65468762500001</v>
      </c>
      <c r="M136" s="84">
        <v>2.165721267802766E-4</v>
      </c>
      <c r="N136" s="84">
        <f t="shared" si="3"/>
        <v>1.3880879312725869E-3</v>
      </c>
      <c r="O136" s="84">
        <f>L136/'סכום נכסי הקרן'!$C$42</f>
        <v>2.2564605282165393E-4</v>
      </c>
    </row>
    <row r="137" spans="2:15">
      <c r="B137" s="76" t="s">
        <v>1496</v>
      </c>
      <c r="C137" s="73" t="s">
        <v>1497</v>
      </c>
      <c r="D137" s="86" t="s">
        <v>1485</v>
      </c>
      <c r="E137" s="86" t="s">
        <v>925</v>
      </c>
      <c r="F137" s="73" t="s">
        <v>1498</v>
      </c>
      <c r="G137" s="86" t="s">
        <v>946</v>
      </c>
      <c r="H137" s="86" t="s">
        <v>162</v>
      </c>
      <c r="I137" s="83">
        <v>2539.3644690000001</v>
      </c>
      <c r="J137" s="85">
        <v>10743</v>
      </c>
      <c r="K137" s="73"/>
      <c r="L137" s="83">
        <v>945.53840360300012</v>
      </c>
      <c r="M137" s="84">
        <v>1.7759546468520304E-5</v>
      </c>
      <c r="N137" s="84">
        <f t="shared" si="3"/>
        <v>3.5894260104279243E-3</v>
      </c>
      <c r="O137" s="84">
        <f>L137/'סכום נכסי הקרן'!$C$42</f>
        <v>5.8349315839515456E-4</v>
      </c>
    </row>
    <row r="138" spans="2:15">
      <c r="B138" s="76" t="s">
        <v>1499</v>
      </c>
      <c r="C138" s="73" t="s">
        <v>1500</v>
      </c>
      <c r="D138" s="86" t="s">
        <v>1485</v>
      </c>
      <c r="E138" s="86" t="s">
        <v>925</v>
      </c>
      <c r="F138" s="73" t="s">
        <v>945</v>
      </c>
      <c r="G138" s="86" t="s">
        <v>946</v>
      </c>
      <c r="H138" s="86" t="s">
        <v>162</v>
      </c>
      <c r="I138" s="83">
        <v>2632.9711320000001</v>
      </c>
      <c r="J138" s="85">
        <v>9927</v>
      </c>
      <c r="K138" s="73"/>
      <c r="L138" s="83">
        <v>905.92590345199994</v>
      </c>
      <c r="M138" s="84">
        <v>6.7980334078078579E-5</v>
      </c>
      <c r="N138" s="84">
        <f t="shared" si="3"/>
        <v>3.4390501633567998E-3</v>
      </c>
      <c r="O138" s="84">
        <f>L138/'סכום נכסי הקרן'!$C$42</f>
        <v>5.5904822550087918E-4</v>
      </c>
    </row>
    <row r="139" spans="2:15">
      <c r="B139" s="76" t="s">
        <v>1501</v>
      </c>
      <c r="C139" s="73" t="s">
        <v>1502</v>
      </c>
      <c r="D139" s="86" t="s">
        <v>1485</v>
      </c>
      <c r="E139" s="86" t="s">
        <v>925</v>
      </c>
      <c r="F139" s="73" t="s">
        <v>1180</v>
      </c>
      <c r="G139" s="86" t="s">
        <v>768</v>
      </c>
      <c r="H139" s="86" t="s">
        <v>162</v>
      </c>
      <c r="I139" s="83">
        <v>57.776795999999997</v>
      </c>
      <c r="J139" s="85">
        <v>13705</v>
      </c>
      <c r="K139" s="73"/>
      <c r="L139" s="83">
        <v>27.444862085</v>
      </c>
      <c r="M139" s="84">
        <v>1.3072167206317524E-6</v>
      </c>
      <c r="N139" s="84">
        <f t="shared" si="3"/>
        <v>1.0418540531524275E-4</v>
      </c>
      <c r="O139" s="84">
        <f>L139/'סכום נכסי הקרן'!$C$42</f>
        <v>1.6936265305221567E-5</v>
      </c>
    </row>
    <row r="140" spans="2:15">
      <c r="B140" s="76" t="s">
        <v>1505</v>
      </c>
      <c r="C140" s="73" t="s">
        <v>1506</v>
      </c>
      <c r="D140" s="86" t="s">
        <v>1488</v>
      </c>
      <c r="E140" s="86" t="s">
        <v>925</v>
      </c>
      <c r="F140" s="73" t="s">
        <v>1507</v>
      </c>
      <c r="G140" s="86" t="s">
        <v>973</v>
      </c>
      <c r="H140" s="86" t="s">
        <v>162</v>
      </c>
      <c r="I140" s="83">
        <v>3874.2065480000001</v>
      </c>
      <c r="J140" s="85">
        <v>7382</v>
      </c>
      <c r="K140" s="73"/>
      <c r="L140" s="83">
        <v>991.25495225899999</v>
      </c>
      <c r="M140" s="84">
        <v>1.1223748823691288E-4</v>
      </c>
      <c r="N140" s="84">
        <f t="shared" si="3"/>
        <v>3.7629738729235635E-3</v>
      </c>
      <c r="O140" s="84">
        <f>L140/'סכום נכסי הקרן'!$C$42</f>
        <v>6.1170490872128433E-4</v>
      </c>
    </row>
    <row r="141" spans="2:15">
      <c r="B141" s="76" t="s">
        <v>1510</v>
      </c>
      <c r="C141" s="73" t="s">
        <v>1511</v>
      </c>
      <c r="D141" s="86" t="s">
        <v>1485</v>
      </c>
      <c r="E141" s="86" t="s">
        <v>925</v>
      </c>
      <c r="F141" s="73" t="s">
        <v>1512</v>
      </c>
      <c r="G141" s="86" t="s">
        <v>967</v>
      </c>
      <c r="H141" s="86" t="s">
        <v>162</v>
      </c>
      <c r="I141" s="83">
        <v>3038.1763099999998</v>
      </c>
      <c r="J141" s="85">
        <v>1602</v>
      </c>
      <c r="K141" s="73"/>
      <c r="L141" s="83">
        <v>168.69571187299999</v>
      </c>
      <c r="M141" s="84">
        <v>1.4597278827304031E-4</v>
      </c>
      <c r="N141" s="84">
        <f t="shared" si="3"/>
        <v>6.403978661651895E-4</v>
      </c>
      <c r="O141" s="84">
        <f>L141/'סכום נכסי הקרן'!$C$42</f>
        <v>1.0410237527467406E-4</v>
      </c>
    </row>
    <row r="142" spans="2:15">
      <c r="B142" s="76" t="s">
        <v>1513</v>
      </c>
      <c r="C142" s="73" t="s">
        <v>1514</v>
      </c>
      <c r="D142" s="86" t="s">
        <v>1485</v>
      </c>
      <c r="E142" s="86" t="s">
        <v>925</v>
      </c>
      <c r="F142" s="73" t="s">
        <v>1335</v>
      </c>
      <c r="G142" s="86" t="s">
        <v>1336</v>
      </c>
      <c r="H142" s="86" t="s">
        <v>162</v>
      </c>
      <c r="I142" s="83">
        <v>3810.5777880000005</v>
      </c>
      <c r="J142" s="85">
        <v>776</v>
      </c>
      <c r="K142" s="73"/>
      <c r="L142" s="83">
        <v>102.48990986499999</v>
      </c>
      <c r="M142" s="84">
        <v>8.5592939028792796E-5</v>
      </c>
      <c r="N142" s="84">
        <f t="shared" si="3"/>
        <v>3.8906928251039596E-4</v>
      </c>
      <c r="O142" s="84">
        <f>L142/'סכום נכסי הקרן'!$C$42</f>
        <v>6.3246676161312715E-5</v>
      </c>
    </row>
    <row r="143" spans="2:15">
      <c r="B143" s="76" t="s">
        <v>1515</v>
      </c>
      <c r="C143" s="73" t="s">
        <v>1516</v>
      </c>
      <c r="D143" s="86" t="s">
        <v>1485</v>
      </c>
      <c r="E143" s="86" t="s">
        <v>925</v>
      </c>
      <c r="F143" s="73" t="s">
        <v>1517</v>
      </c>
      <c r="G143" s="86" t="s">
        <v>970</v>
      </c>
      <c r="H143" s="86" t="s">
        <v>162</v>
      </c>
      <c r="I143" s="83">
        <v>12073.303415</v>
      </c>
      <c r="J143" s="85">
        <v>5338</v>
      </c>
      <c r="K143" s="73"/>
      <c r="L143" s="83">
        <v>2233.7431971260003</v>
      </c>
      <c r="M143" s="84">
        <v>2.9590099834728021E-4</v>
      </c>
      <c r="N143" s="84">
        <f t="shared" si="3"/>
        <v>8.4796724298328175E-3</v>
      </c>
      <c r="O143" s="84">
        <f>L143/'סכום נכסי הקרן'!$C$42</f>
        <v>1.3784462568291233E-3</v>
      </c>
    </row>
    <row r="144" spans="2:15">
      <c r="B144" s="76" t="s">
        <v>1520</v>
      </c>
      <c r="C144" s="73" t="s">
        <v>1521</v>
      </c>
      <c r="D144" s="86" t="s">
        <v>1485</v>
      </c>
      <c r="E144" s="86" t="s">
        <v>925</v>
      </c>
      <c r="F144" s="73" t="s">
        <v>1522</v>
      </c>
      <c r="G144" s="86" t="s">
        <v>991</v>
      </c>
      <c r="H144" s="86" t="s">
        <v>162</v>
      </c>
      <c r="I144" s="83">
        <v>15757.482081</v>
      </c>
      <c r="J144" s="85">
        <v>297</v>
      </c>
      <c r="K144" s="73"/>
      <c r="L144" s="83">
        <v>162.207835687</v>
      </c>
      <c r="M144" s="84">
        <v>5.7908228137400263E-4</v>
      </c>
      <c r="N144" s="84">
        <f t="shared" si="3"/>
        <v>6.1576877500852604E-4</v>
      </c>
      <c r="O144" s="84">
        <f>L144/'סכום נכסי הקרן'!$C$42</f>
        <v>1.0009869720869536E-4</v>
      </c>
    </row>
    <row r="145" spans="2:15">
      <c r="B145" s="76" t="s">
        <v>1523</v>
      </c>
      <c r="C145" s="73" t="s">
        <v>1524</v>
      </c>
      <c r="D145" s="86" t="s">
        <v>1485</v>
      </c>
      <c r="E145" s="86" t="s">
        <v>925</v>
      </c>
      <c r="F145" s="73" t="s">
        <v>1221</v>
      </c>
      <c r="G145" s="86" t="s">
        <v>191</v>
      </c>
      <c r="H145" s="86" t="s">
        <v>162</v>
      </c>
      <c r="I145" s="83">
        <v>11786.218769000001</v>
      </c>
      <c r="J145" s="85">
        <v>18924</v>
      </c>
      <c r="K145" s="73"/>
      <c r="L145" s="83">
        <v>7730.6497221700001</v>
      </c>
      <c r="M145" s="84">
        <v>1.8888709614012876E-4</v>
      </c>
      <c r="N145" s="84">
        <f t="shared" si="3"/>
        <v>2.9346872728307619E-2</v>
      </c>
      <c r="O145" s="84">
        <f>L145/'סכום נכסי הקרן'!$C$42</f>
        <v>4.7705954677749116E-3</v>
      </c>
    </row>
    <row r="146" spans="2:15">
      <c r="B146" s="76" t="s">
        <v>1525</v>
      </c>
      <c r="C146" s="73" t="s">
        <v>1526</v>
      </c>
      <c r="D146" s="86" t="s">
        <v>1485</v>
      </c>
      <c r="E146" s="86" t="s">
        <v>925</v>
      </c>
      <c r="F146" s="73" t="s">
        <v>1311</v>
      </c>
      <c r="G146" s="86" t="s">
        <v>1208</v>
      </c>
      <c r="H146" s="86" t="s">
        <v>162</v>
      </c>
      <c r="I146" s="83">
        <v>8245.6814720000002</v>
      </c>
      <c r="J146" s="85">
        <v>4819</v>
      </c>
      <c r="K146" s="73"/>
      <c r="L146" s="83">
        <v>1377.247646129</v>
      </c>
      <c r="M146" s="84">
        <v>2.9442955932733068E-4</v>
      </c>
      <c r="N146" s="84">
        <f t="shared" si="3"/>
        <v>5.2282683653869736E-3</v>
      </c>
      <c r="O146" s="84">
        <f>L146/'סכום נכסי הקרן'!$C$42</f>
        <v>8.4990157551497315E-4</v>
      </c>
    </row>
    <row r="147" spans="2:15">
      <c r="B147" s="76" t="s">
        <v>1529</v>
      </c>
      <c r="C147" s="73" t="s">
        <v>1530</v>
      </c>
      <c r="D147" s="86" t="s">
        <v>1485</v>
      </c>
      <c r="E147" s="86" t="s">
        <v>925</v>
      </c>
      <c r="F147" s="73" t="s">
        <v>849</v>
      </c>
      <c r="G147" s="86" t="s">
        <v>190</v>
      </c>
      <c r="H147" s="86" t="s">
        <v>162</v>
      </c>
      <c r="I147" s="83">
        <v>610.42835700000001</v>
      </c>
      <c r="J147" s="85">
        <v>431.38</v>
      </c>
      <c r="K147" s="73"/>
      <c r="L147" s="83">
        <v>9.1268995200000003</v>
      </c>
      <c r="M147" s="84">
        <v>3.3243703689128694E-6</v>
      </c>
      <c r="N147" s="84">
        <f t="shared" si="3"/>
        <v>3.4647276521837711E-5</v>
      </c>
      <c r="O147" s="84">
        <f>L147/'סכום נכסי הקרן'!$C$42</f>
        <v>5.6322232994314337E-6</v>
      </c>
    </row>
    <row r="148" spans="2:15">
      <c r="B148" s="76" t="s">
        <v>1533</v>
      </c>
      <c r="C148" s="73" t="s">
        <v>1534</v>
      </c>
      <c r="D148" s="86" t="s">
        <v>1485</v>
      </c>
      <c r="E148" s="86" t="s">
        <v>925</v>
      </c>
      <c r="F148" s="73" t="s">
        <v>1535</v>
      </c>
      <c r="G148" s="86" t="s">
        <v>991</v>
      </c>
      <c r="H148" s="86" t="s">
        <v>162</v>
      </c>
      <c r="I148" s="83">
        <v>7348.7008409999999</v>
      </c>
      <c r="J148" s="85">
        <v>670</v>
      </c>
      <c r="K148" s="73"/>
      <c r="L148" s="83">
        <v>170.65300062599999</v>
      </c>
      <c r="M148" s="84">
        <v>2.0835812475384231E-4</v>
      </c>
      <c r="N148" s="84">
        <f t="shared" si="3"/>
        <v>6.478280700925659E-4</v>
      </c>
      <c r="O148" s="84">
        <f>L148/'סכום נכסי הקרן'!$C$42</f>
        <v>1.0531022108191722E-4</v>
      </c>
    </row>
    <row r="149" spans="2:15">
      <c r="B149" s="76" t="s">
        <v>1536</v>
      </c>
      <c r="C149" s="73" t="s">
        <v>1537</v>
      </c>
      <c r="D149" s="86" t="s">
        <v>1485</v>
      </c>
      <c r="E149" s="86" t="s">
        <v>925</v>
      </c>
      <c r="F149" s="73" t="s">
        <v>1538</v>
      </c>
      <c r="G149" s="86" t="s">
        <v>991</v>
      </c>
      <c r="H149" s="86" t="s">
        <v>162</v>
      </c>
      <c r="I149" s="83">
        <v>10223.488498999999</v>
      </c>
      <c r="J149" s="85">
        <v>895.31</v>
      </c>
      <c r="K149" s="73"/>
      <c r="L149" s="83">
        <v>317.24961693400002</v>
      </c>
      <c r="M149" s="84">
        <v>4.4497450056251348E-4</v>
      </c>
      <c r="N149" s="84">
        <f t="shared" si="3"/>
        <v>1.2043339778500582E-3</v>
      </c>
      <c r="O149" s="84">
        <f>L149/'סכום נכסי הקרן'!$C$42</f>
        <v>1.9577521153989566E-4</v>
      </c>
    </row>
    <row r="150" spans="2:15">
      <c r="B150" s="76" t="s">
        <v>1539</v>
      </c>
      <c r="C150" s="73" t="s">
        <v>1540</v>
      </c>
      <c r="D150" s="86" t="s">
        <v>1485</v>
      </c>
      <c r="E150" s="86" t="s">
        <v>925</v>
      </c>
      <c r="F150" s="73" t="s">
        <v>1541</v>
      </c>
      <c r="G150" s="86" t="s">
        <v>1028</v>
      </c>
      <c r="H150" s="86" t="s">
        <v>162</v>
      </c>
      <c r="I150" s="83">
        <v>8712.584014</v>
      </c>
      <c r="J150" s="85">
        <v>13878</v>
      </c>
      <c r="K150" s="73"/>
      <c r="L150" s="83">
        <v>4190.8529312319997</v>
      </c>
      <c r="M150" s="84">
        <v>1.7554877860634211E-4</v>
      </c>
      <c r="N150" s="84">
        <f t="shared" si="3"/>
        <v>1.5909196770772516E-2</v>
      </c>
      <c r="O150" s="84">
        <f>L150/'סכום נכסי הקרן'!$C$42</f>
        <v>2.586181591245938E-3</v>
      </c>
    </row>
    <row r="151" spans="2:15">
      <c r="B151" s="76" t="s">
        <v>1542</v>
      </c>
      <c r="C151" s="73" t="s">
        <v>1543</v>
      </c>
      <c r="D151" s="86" t="s">
        <v>1485</v>
      </c>
      <c r="E151" s="86" t="s">
        <v>925</v>
      </c>
      <c r="F151" s="73" t="s">
        <v>940</v>
      </c>
      <c r="G151" s="86" t="s">
        <v>941</v>
      </c>
      <c r="H151" s="86" t="s">
        <v>162</v>
      </c>
      <c r="I151" s="83">
        <v>180451.79079799997</v>
      </c>
      <c r="J151" s="85">
        <v>1233</v>
      </c>
      <c r="K151" s="73"/>
      <c r="L151" s="83">
        <v>7711.7480321330004</v>
      </c>
      <c r="M151" s="84">
        <v>1.6474857884716743E-4</v>
      </c>
      <c r="N151" s="84">
        <f t="shared" si="3"/>
        <v>2.9275118669877708E-2</v>
      </c>
      <c r="O151" s="84">
        <f>L151/'סכום נכסי הקרן'!$C$42</f>
        <v>4.7589312066759768E-3</v>
      </c>
    </row>
    <row r="152" spans="2:15">
      <c r="B152" s="76" t="s">
        <v>1544</v>
      </c>
      <c r="C152" s="73" t="s">
        <v>1545</v>
      </c>
      <c r="D152" s="86" t="s">
        <v>1485</v>
      </c>
      <c r="E152" s="86" t="s">
        <v>925</v>
      </c>
      <c r="F152" s="73" t="s">
        <v>1207</v>
      </c>
      <c r="G152" s="86" t="s">
        <v>1208</v>
      </c>
      <c r="H152" s="86" t="s">
        <v>162</v>
      </c>
      <c r="I152" s="83">
        <v>12199.818090000001</v>
      </c>
      <c r="J152" s="85">
        <v>1909</v>
      </c>
      <c r="K152" s="73"/>
      <c r="L152" s="83">
        <v>807.21243180900001</v>
      </c>
      <c r="M152" s="84">
        <v>1.1418247498248069E-4</v>
      </c>
      <c r="N152" s="84">
        <f t="shared" si="3"/>
        <v>3.0643168882779036E-3</v>
      </c>
      <c r="O152" s="84">
        <f>L152/'סכום נכסי הקרן'!$C$42</f>
        <v>4.9813199499596959E-4</v>
      </c>
    </row>
    <row r="153" spans="2:15">
      <c r="B153" s="76" t="s">
        <v>1546</v>
      </c>
      <c r="C153" s="73" t="s">
        <v>1547</v>
      </c>
      <c r="D153" s="86" t="s">
        <v>1488</v>
      </c>
      <c r="E153" s="86" t="s">
        <v>925</v>
      </c>
      <c r="F153" s="73" t="s">
        <v>1548</v>
      </c>
      <c r="G153" s="86" t="s">
        <v>946</v>
      </c>
      <c r="H153" s="86" t="s">
        <v>162</v>
      </c>
      <c r="I153" s="83">
        <v>8571.5673630000001</v>
      </c>
      <c r="J153" s="85">
        <v>955</v>
      </c>
      <c r="K153" s="73"/>
      <c r="L153" s="83">
        <v>283.72145118500003</v>
      </c>
      <c r="M153" s="84">
        <v>2.4072688142805091E-4</v>
      </c>
      <c r="N153" s="84">
        <f t="shared" si="3"/>
        <v>1.077055308086023E-3</v>
      </c>
      <c r="O153" s="84">
        <f>L153/'סכום נכסי הקרן'!$C$42</f>
        <v>1.7508493047512541E-4</v>
      </c>
    </row>
    <row r="154" spans="2:15">
      <c r="B154" s="76" t="s">
        <v>1549</v>
      </c>
      <c r="C154" s="73" t="s">
        <v>1550</v>
      </c>
      <c r="D154" s="86" t="s">
        <v>1485</v>
      </c>
      <c r="E154" s="86" t="s">
        <v>925</v>
      </c>
      <c r="F154" s="73" t="s">
        <v>1551</v>
      </c>
      <c r="G154" s="86" t="s">
        <v>991</v>
      </c>
      <c r="H154" s="86" t="s">
        <v>162</v>
      </c>
      <c r="I154" s="83">
        <v>6093.81772</v>
      </c>
      <c r="J154" s="85">
        <v>2612</v>
      </c>
      <c r="K154" s="73"/>
      <c r="L154" s="83">
        <v>551.68501832799996</v>
      </c>
      <c r="M154" s="84">
        <v>2.778108651368437E-4</v>
      </c>
      <c r="N154" s="84">
        <f t="shared" si="3"/>
        <v>2.0942909846963366E-3</v>
      </c>
      <c r="O154" s="84">
        <f>L154/'סכום נכסי הקרן'!$C$42</f>
        <v>3.4044564721736074E-4</v>
      </c>
    </row>
    <row r="155" spans="2:15">
      <c r="B155" s="76" t="s">
        <v>1552</v>
      </c>
      <c r="C155" s="73" t="s">
        <v>1553</v>
      </c>
      <c r="D155" s="86" t="s">
        <v>1485</v>
      </c>
      <c r="E155" s="86" t="s">
        <v>925</v>
      </c>
      <c r="F155" s="73" t="s">
        <v>1554</v>
      </c>
      <c r="G155" s="86" t="s">
        <v>946</v>
      </c>
      <c r="H155" s="86" t="s">
        <v>162</v>
      </c>
      <c r="I155" s="83">
        <v>10936.322099999999</v>
      </c>
      <c r="J155" s="85">
        <v>4518</v>
      </c>
      <c r="K155" s="73"/>
      <c r="L155" s="83">
        <v>1712.561110569</v>
      </c>
      <c r="M155" s="84">
        <v>1.6948795409454161E-4</v>
      </c>
      <c r="N155" s="84">
        <f t="shared" si="3"/>
        <v>6.501175807666789E-3</v>
      </c>
      <c r="O155" s="84">
        <f>L155/'סכום נכסי הקרן'!$C$42</f>
        <v>1.0568240142789359E-3</v>
      </c>
    </row>
    <row r="156" spans="2:15">
      <c r="B156" s="76" t="s">
        <v>1555</v>
      </c>
      <c r="C156" s="73" t="s">
        <v>1556</v>
      </c>
      <c r="D156" s="86" t="s">
        <v>1485</v>
      </c>
      <c r="E156" s="86" t="s">
        <v>925</v>
      </c>
      <c r="F156" s="73" t="s">
        <v>1557</v>
      </c>
      <c r="G156" s="86" t="s">
        <v>946</v>
      </c>
      <c r="H156" s="86" t="s">
        <v>162</v>
      </c>
      <c r="I156" s="83">
        <v>1692.5877460000002</v>
      </c>
      <c r="J156" s="85">
        <v>25622</v>
      </c>
      <c r="K156" s="73"/>
      <c r="L156" s="83">
        <v>1503.116969099</v>
      </c>
      <c r="M156" s="84">
        <v>3.2496312286945403E-5</v>
      </c>
      <c r="N156" s="84">
        <f t="shared" si="3"/>
        <v>5.7060899113568469E-3</v>
      </c>
      <c r="O156" s="84">
        <f>L156/'סכום נכסי הקרן'!$C$42</f>
        <v>9.2757572235550878E-4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91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34.605933565000001</v>
      </c>
      <c r="L158" s="80">
        <f>SUM(L159:L247)</f>
        <v>79037.085853201017</v>
      </c>
      <c r="M158" s="71"/>
      <c r="N158" s="81">
        <f t="shared" ref="N158:N221" si="4">L158/$L$11</f>
        <v>0.30003833865326518</v>
      </c>
      <c r="O158" s="81">
        <f>L158/'סכום נכסי הקרן'!$C$42</f>
        <v>4.8773903502069157E-2</v>
      </c>
    </row>
    <row r="159" spans="2:15">
      <c r="B159" s="76" t="s">
        <v>1558</v>
      </c>
      <c r="C159" s="73" t="s">
        <v>1559</v>
      </c>
      <c r="D159" s="86" t="s">
        <v>138</v>
      </c>
      <c r="E159" s="86" t="s">
        <v>925</v>
      </c>
      <c r="F159" s="73"/>
      <c r="G159" s="86" t="s">
        <v>970</v>
      </c>
      <c r="H159" s="86" t="s">
        <v>1560</v>
      </c>
      <c r="I159" s="83">
        <v>9831.4001640000006</v>
      </c>
      <c r="J159" s="85">
        <v>2133</v>
      </c>
      <c r="K159" s="73"/>
      <c r="L159" s="83">
        <v>763.92984730599994</v>
      </c>
      <c r="M159" s="84">
        <v>4.5344685726713756E-6</v>
      </c>
      <c r="N159" s="84">
        <f t="shared" si="4"/>
        <v>2.9000087713134197E-3</v>
      </c>
      <c r="O159" s="84">
        <f>L159/'סכום נכסי הקרן'!$C$42</f>
        <v>4.7142224757701183E-4</v>
      </c>
    </row>
    <row r="160" spans="2:15">
      <c r="B160" s="76" t="s">
        <v>1561</v>
      </c>
      <c r="C160" s="73" t="s">
        <v>1562</v>
      </c>
      <c r="D160" s="86" t="s">
        <v>28</v>
      </c>
      <c r="E160" s="86" t="s">
        <v>925</v>
      </c>
      <c r="F160" s="73"/>
      <c r="G160" s="86" t="s">
        <v>1019</v>
      </c>
      <c r="H160" s="86" t="s">
        <v>164</v>
      </c>
      <c r="I160" s="83">
        <v>669.87465599999996</v>
      </c>
      <c r="J160" s="85">
        <v>23350</v>
      </c>
      <c r="K160" s="73"/>
      <c r="L160" s="83">
        <v>607.331004893</v>
      </c>
      <c r="M160" s="84">
        <v>3.3424179422314721E-6</v>
      </c>
      <c r="N160" s="84">
        <f t="shared" si="4"/>
        <v>2.3055326971336419E-3</v>
      </c>
      <c r="O160" s="84">
        <f>L160/'סכום נכסי הקרן'!$C$42</f>
        <v>3.7478486847913287E-4</v>
      </c>
    </row>
    <row r="161" spans="2:15">
      <c r="B161" s="76" t="s">
        <v>1563</v>
      </c>
      <c r="C161" s="73" t="s">
        <v>1564</v>
      </c>
      <c r="D161" s="86" t="s">
        <v>28</v>
      </c>
      <c r="E161" s="86" t="s">
        <v>925</v>
      </c>
      <c r="F161" s="73"/>
      <c r="G161" s="86" t="s">
        <v>970</v>
      </c>
      <c r="H161" s="86" t="s">
        <v>164</v>
      </c>
      <c r="I161" s="83">
        <v>1793.4752080000001</v>
      </c>
      <c r="J161" s="85">
        <v>6352</v>
      </c>
      <c r="K161" s="73"/>
      <c r="L161" s="83">
        <v>442.33457580699991</v>
      </c>
      <c r="M161" s="84">
        <v>2.2874070190948059E-6</v>
      </c>
      <c r="N161" s="84">
        <f t="shared" si="4"/>
        <v>1.679177943130781E-3</v>
      </c>
      <c r="O161" s="84">
        <f>L161/'סכום נכסי הקרן'!$C$42</f>
        <v>2.7296532612690631E-4</v>
      </c>
    </row>
    <row r="162" spans="2:15">
      <c r="B162" s="76" t="s">
        <v>1565</v>
      </c>
      <c r="C162" s="73" t="s">
        <v>1566</v>
      </c>
      <c r="D162" s="86" t="s">
        <v>1488</v>
      </c>
      <c r="E162" s="86" t="s">
        <v>925</v>
      </c>
      <c r="F162" s="73"/>
      <c r="G162" s="86" t="s">
        <v>973</v>
      </c>
      <c r="H162" s="86" t="s">
        <v>162</v>
      </c>
      <c r="I162" s="83">
        <v>1134.7296060000001</v>
      </c>
      <c r="J162" s="85">
        <v>21570</v>
      </c>
      <c r="K162" s="73"/>
      <c r="L162" s="83">
        <v>848.34223617700002</v>
      </c>
      <c r="M162" s="84">
        <v>4.2297680082578992E-7</v>
      </c>
      <c r="N162" s="84">
        <f t="shared" si="4"/>
        <v>3.2204526824875877E-3</v>
      </c>
      <c r="O162" s="84">
        <f>L162/'סכום נכסי הקרן'!$C$42</f>
        <v>5.2351325858442934E-4</v>
      </c>
    </row>
    <row r="163" spans="2:15">
      <c r="B163" s="76" t="s">
        <v>1567</v>
      </c>
      <c r="C163" s="73" t="s">
        <v>1568</v>
      </c>
      <c r="D163" s="86" t="s">
        <v>1485</v>
      </c>
      <c r="E163" s="86" t="s">
        <v>925</v>
      </c>
      <c r="F163" s="73"/>
      <c r="G163" s="86" t="s">
        <v>956</v>
      </c>
      <c r="H163" s="86" t="s">
        <v>162</v>
      </c>
      <c r="I163" s="83">
        <v>848.62203</v>
      </c>
      <c r="J163" s="85">
        <v>141361</v>
      </c>
      <c r="K163" s="73"/>
      <c r="L163" s="83">
        <v>4157.8849574569995</v>
      </c>
      <c r="M163" s="84">
        <v>2.5244415734236548E-6</v>
      </c>
      <c r="N163" s="84">
        <f t="shared" si="4"/>
        <v>1.5784044685856483E-2</v>
      </c>
      <c r="O163" s="84">
        <f>L163/'סכום נכסי הקרן'!$C$42</f>
        <v>2.565837005483412E-3</v>
      </c>
    </row>
    <row r="164" spans="2:15">
      <c r="B164" s="76" t="s">
        <v>1569</v>
      </c>
      <c r="C164" s="73" t="s">
        <v>1570</v>
      </c>
      <c r="D164" s="86" t="s">
        <v>1485</v>
      </c>
      <c r="E164" s="86" t="s">
        <v>925</v>
      </c>
      <c r="F164" s="73"/>
      <c r="G164" s="86" t="s">
        <v>973</v>
      </c>
      <c r="H164" s="86" t="s">
        <v>162</v>
      </c>
      <c r="I164" s="83">
        <v>438.03712699999994</v>
      </c>
      <c r="J164" s="85">
        <v>275882</v>
      </c>
      <c r="K164" s="73"/>
      <c r="L164" s="83">
        <v>4188.541726634</v>
      </c>
      <c r="M164" s="84">
        <v>8.7822409036687617E-7</v>
      </c>
      <c r="N164" s="84">
        <f t="shared" si="4"/>
        <v>1.590042304157456E-2</v>
      </c>
      <c r="O164" s="84">
        <f>L164/'סכום נכסי הקרן'!$C$42</f>
        <v>2.5847553434431569E-3</v>
      </c>
    </row>
    <row r="165" spans="2:15">
      <c r="B165" s="76" t="s">
        <v>1571</v>
      </c>
      <c r="C165" s="73" t="s">
        <v>1572</v>
      </c>
      <c r="D165" s="86" t="s">
        <v>1488</v>
      </c>
      <c r="E165" s="86" t="s">
        <v>925</v>
      </c>
      <c r="F165" s="73"/>
      <c r="G165" s="86" t="s">
        <v>976</v>
      </c>
      <c r="H165" s="86" t="s">
        <v>162</v>
      </c>
      <c r="I165" s="83">
        <v>1008.6180900000001</v>
      </c>
      <c r="J165" s="85">
        <v>9520</v>
      </c>
      <c r="K165" s="73"/>
      <c r="L165" s="83">
        <v>332.80685255399999</v>
      </c>
      <c r="M165" s="84">
        <v>1.2529860886416303E-6</v>
      </c>
      <c r="N165" s="84">
        <f t="shared" si="4"/>
        <v>1.2633919134896873E-3</v>
      </c>
      <c r="O165" s="84">
        <f>L165/'סכום נכסי הקרן'!$C$42</f>
        <v>2.0537560483245909E-4</v>
      </c>
    </row>
    <row r="166" spans="2:15">
      <c r="B166" s="76" t="s">
        <v>1573</v>
      </c>
      <c r="C166" s="73" t="s">
        <v>1574</v>
      </c>
      <c r="D166" s="86" t="s">
        <v>1488</v>
      </c>
      <c r="E166" s="86" t="s">
        <v>925</v>
      </c>
      <c r="F166" s="73"/>
      <c r="G166" s="86" t="s">
        <v>1157</v>
      </c>
      <c r="H166" s="86" t="s">
        <v>162</v>
      </c>
      <c r="I166" s="83">
        <v>830.49232900000004</v>
      </c>
      <c r="J166" s="85">
        <v>25854</v>
      </c>
      <c r="K166" s="83">
        <v>3.1663350540000001</v>
      </c>
      <c r="L166" s="83">
        <v>747.37021224299997</v>
      </c>
      <c r="M166" s="84">
        <v>1.873404624169714E-6</v>
      </c>
      <c r="N166" s="84">
        <f t="shared" si="4"/>
        <v>2.837145555401903E-3</v>
      </c>
      <c r="O166" s="84">
        <f>L166/'סכום נכסי הקרן'!$C$42</f>
        <v>4.6120327209387752E-4</v>
      </c>
    </row>
    <row r="167" spans="2:15">
      <c r="B167" s="76" t="s">
        <v>1575</v>
      </c>
      <c r="C167" s="73" t="s">
        <v>1576</v>
      </c>
      <c r="D167" s="86" t="s">
        <v>1485</v>
      </c>
      <c r="E167" s="86" t="s">
        <v>925</v>
      </c>
      <c r="F167" s="73"/>
      <c r="G167" s="86" t="s">
        <v>967</v>
      </c>
      <c r="H167" s="86" t="s">
        <v>162</v>
      </c>
      <c r="I167" s="83">
        <v>2457.2220339999999</v>
      </c>
      <c r="J167" s="85">
        <v>36480</v>
      </c>
      <c r="K167" s="73"/>
      <c r="L167" s="83">
        <v>3106.9036761730003</v>
      </c>
      <c r="M167" s="84">
        <v>5.6692019283234911E-7</v>
      </c>
      <c r="N167" s="84">
        <f t="shared" si="4"/>
        <v>1.1794339420434429E-2</v>
      </c>
      <c r="O167" s="84">
        <f>L167/'סכום נכסי הקרן'!$C$42</f>
        <v>1.9172748900856472E-3</v>
      </c>
    </row>
    <row r="168" spans="2:15">
      <c r="B168" s="76" t="s">
        <v>1577</v>
      </c>
      <c r="C168" s="73" t="s">
        <v>1578</v>
      </c>
      <c r="D168" s="86" t="s">
        <v>28</v>
      </c>
      <c r="E168" s="86" t="s">
        <v>925</v>
      </c>
      <c r="F168" s="73"/>
      <c r="G168" s="86" t="s">
        <v>1157</v>
      </c>
      <c r="H168" s="86" t="s">
        <v>164</v>
      </c>
      <c r="I168" s="83">
        <v>62894.16936</v>
      </c>
      <c r="J168" s="85">
        <v>508.4</v>
      </c>
      <c r="K168" s="73"/>
      <c r="L168" s="83">
        <v>1241.5406643910001</v>
      </c>
      <c r="M168" s="84">
        <v>4.0936123107445457E-5</v>
      </c>
      <c r="N168" s="84">
        <f t="shared" si="4"/>
        <v>4.7131013788416385E-3</v>
      </c>
      <c r="O168" s="84">
        <f>L168/'סכום נכסי הקרן'!$C$42</f>
        <v>7.6615659478352326E-4</v>
      </c>
    </row>
    <row r="169" spans="2:15">
      <c r="B169" s="76" t="s">
        <v>1579</v>
      </c>
      <c r="C169" s="73" t="s">
        <v>1580</v>
      </c>
      <c r="D169" s="86" t="s">
        <v>28</v>
      </c>
      <c r="E169" s="86" t="s">
        <v>925</v>
      </c>
      <c r="F169" s="73"/>
      <c r="G169" s="86" t="s">
        <v>1028</v>
      </c>
      <c r="H169" s="86" t="s">
        <v>164</v>
      </c>
      <c r="I169" s="83">
        <v>1457.1600699999999</v>
      </c>
      <c r="J169" s="85">
        <v>32690</v>
      </c>
      <c r="K169" s="73"/>
      <c r="L169" s="83">
        <v>1849.5547998909997</v>
      </c>
      <c r="M169" s="84">
        <v>3.4232981330081457E-6</v>
      </c>
      <c r="N169" s="84">
        <f t="shared" si="4"/>
        <v>7.0212273569672957E-3</v>
      </c>
      <c r="O169" s="84">
        <f>L169/'סכום נכסי הקרן'!$C$42</f>
        <v>1.141363024178591E-3</v>
      </c>
    </row>
    <row r="170" spans="2:15">
      <c r="B170" s="76" t="s">
        <v>1581</v>
      </c>
      <c r="C170" s="73" t="s">
        <v>1582</v>
      </c>
      <c r="D170" s="86" t="s">
        <v>1488</v>
      </c>
      <c r="E170" s="86" t="s">
        <v>925</v>
      </c>
      <c r="F170" s="73"/>
      <c r="G170" s="86" t="s">
        <v>1045</v>
      </c>
      <c r="H170" s="86" t="s">
        <v>162</v>
      </c>
      <c r="I170" s="83">
        <v>1522.4423999999999</v>
      </c>
      <c r="J170" s="85">
        <v>6451</v>
      </c>
      <c r="K170" s="73"/>
      <c r="L170" s="83">
        <v>340.40542346999996</v>
      </c>
      <c r="M170" s="84">
        <v>1.7436075040834597E-5</v>
      </c>
      <c r="N170" s="84">
        <f t="shared" si="4"/>
        <v>1.2922373924084084E-3</v>
      </c>
      <c r="O170" s="84">
        <f>L170/'סכום נכסי הקרן'!$C$42</f>
        <v>2.1006469427205414E-4</v>
      </c>
    </row>
    <row r="171" spans="2:15">
      <c r="B171" s="76" t="s">
        <v>1583</v>
      </c>
      <c r="C171" s="73" t="s">
        <v>1584</v>
      </c>
      <c r="D171" s="86" t="s">
        <v>1488</v>
      </c>
      <c r="E171" s="86" t="s">
        <v>925</v>
      </c>
      <c r="F171" s="73"/>
      <c r="G171" s="86" t="s">
        <v>964</v>
      </c>
      <c r="H171" s="86" t="s">
        <v>162</v>
      </c>
      <c r="I171" s="83">
        <v>15308.158331999999</v>
      </c>
      <c r="J171" s="85">
        <v>2375</v>
      </c>
      <c r="K171" s="73"/>
      <c r="L171" s="83">
        <v>1260.1293234939999</v>
      </c>
      <c r="M171" s="84">
        <v>1.7645049350131369E-6</v>
      </c>
      <c r="N171" s="84">
        <f t="shared" si="4"/>
        <v>4.7836671181379353E-3</v>
      </c>
      <c r="O171" s="84">
        <f>L171/'סכום נכסי הקרן'!$C$42</f>
        <v>7.7762768402644543E-4</v>
      </c>
    </row>
    <row r="172" spans="2:15">
      <c r="B172" s="76" t="s">
        <v>1585</v>
      </c>
      <c r="C172" s="73" t="s">
        <v>1586</v>
      </c>
      <c r="D172" s="86" t="s">
        <v>28</v>
      </c>
      <c r="E172" s="86" t="s">
        <v>925</v>
      </c>
      <c r="F172" s="73"/>
      <c r="G172" s="86" t="s">
        <v>1045</v>
      </c>
      <c r="H172" s="86" t="s">
        <v>164</v>
      </c>
      <c r="I172" s="83">
        <v>1636.6255799999999</v>
      </c>
      <c r="J172" s="85">
        <v>5698</v>
      </c>
      <c r="K172" s="73"/>
      <c r="L172" s="83">
        <v>362.09022491899992</v>
      </c>
      <c r="M172" s="84">
        <v>2.7186688380151125E-6</v>
      </c>
      <c r="N172" s="84">
        <f t="shared" si="4"/>
        <v>1.374556619269432E-3</v>
      </c>
      <c r="O172" s="84">
        <f>L172/'סכום נכסי הקרן'!$C$42</f>
        <v>2.234464175721702E-4</v>
      </c>
    </row>
    <row r="173" spans="2:15">
      <c r="B173" s="76" t="s">
        <v>1587</v>
      </c>
      <c r="C173" s="73" t="s">
        <v>1588</v>
      </c>
      <c r="D173" s="86" t="s">
        <v>1488</v>
      </c>
      <c r="E173" s="86" t="s">
        <v>925</v>
      </c>
      <c r="F173" s="73"/>
      <c r="G173" s="86" t="s">
        <v>976</v>
      </c>
      <c r="H173" s="86" t="s">
        <v>162</v>
      </c>
      <c r="I173" s="83">
        <v>623.53150900000003</v>
      </c>
      <c r="J173" s="85">
        <v>54409</v>
      </c>
      <c r="K173" s="73"/>
      <c r="L173" s="83">
        <v>1175.865659434</v>
      </c>
      <c r="M173" s="84">
        <v>4.0904760561175508E-6</v>
      </c>
      <c r="N173" s="84">
        <f t="shared" si="4"/>
        <v>4.4637877918637199E-3</v>
      </c>
      <c r="O173" s="84">
        <f>L173/'סכום נכסי הקרן'!$C$42</f>
        <v>7.25628451321603E-4</v>
      </c>
    </row>
    <row r="174" spans="2:15">
      <c r="B174" s="76" t="s">
        <v>1589</v>
      </c>
      <c r="C174" s="73" t="s">
        <v>1590</v>
      </c>
      <c r="D174" s="86" t="s">
        <v>1485</v>
      </c>
      <c r="E174" s="86" t="s">
        <v>925</v>
      </c>
      <c r="F174" s="73"/>
      <c r="G174" s="86" t="s">
        <v>973</v>
      </c>
      <c r="H174" s="86" t="s">
        <v>162</v>
      </c>
      <c r="I174" s="83">
        <v>64.703801999999996</v>
      </c>
      <c r="J174" s="85">
        <v>159234</v>
      </c>
      <c r="K174" s="73"/>
      <c r="L174" s="83">
        <v>357.10354689799999</v>
      </c>
      <c r="M174" s="84">
        <v>1.5808053233899436E-6</v>
      </c>
      <c r="N174" s="84">
        <f t="shared" si="4"/>
        <v>1.3556263339145479E-3</v>
      </c>
      <c r="O174" s="84">
        <f>L174/'סכום נכסי הקרן'!$C$42</f>
        <v>2.2036913113167715E-4</v>
      </c>
    </row>
    <row r="175" spans="2:15">
      <c r="B175" s="76" t="s">
        <v>1591</v>
      </c>
      <c r="C175" s="73" t="s">
        <v>1592</v>
      </c>
      <c r="D175" s="86" t="s">
        <v>1488</v>
      </c>
      <c r="E175" s="86" t="s">
        <v>925</v>
      </c>
      <c r="F175" s="73"/>
      <c r="G175" s="86" t="s">
        <v>970</v>
      </c>
      <c r="H175" s="86" t="s">
        <v>162</v>
      </c>
      <c r="I175" s="83">
        <v>1408.411464</v>
      </c>
      <c r="J175" s="85">
        <v>12650</v>
      </c>
      <c r="K175" s="73"/>
      <c r="L175" s="83">
        <v>617.51659808499994</v>
      </c>
      <c r="M175" s="84">
        <v>2.6021972675842983E-6</v>
      </c>
      <c r="N175" s="84">
        <f t="shared" si="4"/>
        <v>2.3441989564793098E-3</v>
      </c>
      <c r="O175" s="84">
        <f>L175/'סכום נכסי הקרן'!$C$42</f>
        <v>3.8107041322176985E-4</v>
      </c>
    </row>
    <row r="176" spans="2:15">
      <c r="B176" s="76" t="s">
        <v>1593</v>
      </c>
      <c r="C176" s="73" t="s">
        <v>1594</v>
      </c>
      <c r="D176" s="86" t="s">
        <v>1595</v>
      </c>
      <c r="E176" s="86" t="s">
        <v>925</v>
      </c>
      <c r="F176" s="73"/>
      <c r="G176" s="86" t="s">
        <v>1000</v>
      </c>
      <c r="H176" s="86" t="s">
        <v>164</v>
      </c>
      <c r="I176" s="83">
        <v>3524.4541559999993</v>
      </c>
      <c r="J176" s="85">
        <v>5424</v>
      </c>
      <c r="K176" s="73"/>
      <c r="L176" s="83">
        <v>742.26087240700008</v>
      </c>
      <c r="M176" s="84">
        <v>9.1466688399230348E-6</v>
      </c>
      <c r="N176" s="84">
        <f t="shared" si="4"/>
        <v>2.8177496247516298E-3</v>
      </c>
      <c r="O176" s="84">
        <f>L176/'סכום נכסי הקרן'!$C$42</f>
        <v>4.5805029086449378E-4</v>
      </c>
    </row>
    <row r="177" spans="2:15">
      <c r="B177" s="76" t="s">
        <v>1596</v>
      </c>
      <c r="C177" s="73" t="s">
        <v>1597</v>
      </c>
      <c r="D177" s="86" t="s">
        <v>1488</v>
      </c>
      <c r="E177" s="86" t="s">
        <v>925</v>
      </c>
      <c r="F177" s="73"/>
      <c r="G177" s="86" t="s">
        <v>1014</v>
      </c>
      <c r="H177" s="86" t="s">
        <v>162</v>
      </c>
      <c r="I177" s="83">
        <v>1750.8087599999999</v>
      </c>
      <c r="J177" s="85">
        <v>6355</v>
      </c>
      <c r="K177" s="73"/>
      <c r="L177" s="83">
        <v>385.64066595499997</v>
      </c>
      <c r="M177" s="84">
        <v>3.0231735870823953E-6</v>
      </c>
      <c r="N177" s="84">
        <f t="shared" si="4"/>
        <v>1.4639581340990299E-3</v>
      </c>
      <c r="O177" s="84">
        <f>L177/'סכום נכסי הקרן'!$C$42</f>
        <v>2.3797942984256777E-4</v>
      </c>
    </row>
    <row r="178" spans="2:15">
      <c r="B178" s="76" t="s">
        <v>1598</v>
      </c>
      <c r="C178" s="73" t="s">
        <v>1599</v>
      </c>
      <c r="D178" s="86" t="s">
        <v>1485</v>
      </c>
      <c r="E178" s="86" t="s">
        <v>925</v>
      </c>
      <c r="F178" s="73"/>
      <c r="G178" s="86" t="s">
        <v>967</v>
      </c>
      <c r="H178" s="86" t="s">
        <v>162</v>
      </c>
      <c r="I178" s="83">
        <v>4278.0631439999997</v>
      </c>
      <c r="J178" s="85">
        <v>4664</v>
      </c>
      <c r="K178" s="73"/>
      <c r="L178" s="83">
        <v>691.567046215</v>
      </c>
      <c r="M178" s="84">
        <v>1.0132077285278055E-6</v>
      </c>
      <c r="N178" s="84">
        <f t="shared" si="4"/>
        <v>2.6253071627550498E-3</v>
      </c>
      <c r="O178" s="84">
        <f>L178/'סכום נכסי הקרן'!$C$42</f>
        <v>4.2676705515117778E-4</v>
      </c>
    </row>
    <row r="179" spans="2:15">
      <c r="B179" s="76" t="s">
        <v>1600</v>
      </c>
      <c r="C179" s="73" t="s">
        <v>1601</v>
      </c>
      <c r="D179" s="86" t="s">
        <v>1488</v>
      </c>
      <c r="E179" s="86" t="s">
        <v>925</v>
      </c>
      <c r="F179" s="73"/>
      <c r="G179" s="86" t="s">
        <v>964</v>
      </c>
      <c r="H179" s="86" t="s">
        <v>162</v>
      </c>
      <c r="I179" s="83">
        <v>6584.5633799999996</v>
      </c>
      <c r="J179" s="85">
        <v>5110</v>
      </c>
      <c r="K179" s="73"/>
      <c r="L179" s="83">
        <v>1166.209140097</v>
      </c>
      <c r="M179" s="84">
        <v>3.1629183302910939E-6</v>
      </c>
      <c r="N179" s="84">
        <f t="shared" si="4"/>
        <v>4.4271299876472549E-3</v>
      </c>
      <c r="O179" s="84">
        <f>L179/'סכום נכסי הקרן'!$C$42</f>
        <v>7.1966939884358678E-4</v>
      </c>
    </row>
    <row r="180" spans="2:15">
      <c r="B180" s="76" t="s">
        <v>1602</v>
      </c>
      <c r="C180" s="73" t="s">
        <v>1603</v>
      </c>
      <c r="D180" s="86" t="s">
        <v>28</v>
      </c>
      <c r="E180" s="86" t="s">
        <v>925</v>
      </c>
      <c r="F180" s="73"/>
      <c r="G180" s="86" t="s">
        <v>970</v>
      </c>
      <c r="H180" s="86" t="s">
        <v>164</v>
      </c>
      <c r="I180" s="83">
        <v>4567.3271999999997</v>
      </c>
      <c r="J180" s="85">
        <v>3205</v>
      </c>
      <c r="K180" s="73"/>
      <c r="L180" s="83">
        <v>568.37527857199996</v>
      </c>
      <c r="M180" s="84">
        <v>8.3852831605759196E-6</v>
      </c>
      <c r="N180" s="84">
        <f t="shared" si="4"/>
        <v>2.1576500762068894E-3</v>
      </c>
      <c r="O180" s="84">
        <f>L180/'סכום נכסי הקרן'!$C$42</f>
        <v>3.5074523169441552E-4</v>
      </c>
    </row>
    <row r="181" spans="2:15">
      <c r="B181" s="76" t="s">
        <v>1604</v>
      </c>
      <c r="C181" s="73" t="s">
        <v>1605</v>
      </c>
      <c r="D181" s="86" t="s">
        <v>1488</v>
      </c>
      <c r="E181" s="86" t="s">
        <v>925</v>
      </c>
      <c r="F181" s="73"/>
      <c r="G181" s="86" t="s">
        <v>1157</v>
      </c>
      <c r="H181" s="86" t="s">
        <v>162</v>
      </c>
      <c r="I181" s="83">
        <v>913.46543999999994</v>
      </c>
      <c r="J181" s="85">
        <v>16735</v>
      </c>
      <c r="K181" s="73"/>
      <c r="L181" s="83">
        <v>529.84201783699996</v>
      </c>
      <c r="M181" s="84">
        <v>2.1918722111510025E-6</v>
      </c>
      <c r="N181" s="84">
        <f t="shared" si="4"/>
        <v>2.0113712071289469E-3</v>
      </c>
      <c r="O181" s="84">
        <f>L181/'סכום נכסי הקרן'!$C$42</f>
        <v>3.2696629905259615E-4</v>
      </c>
    </row>
    <row r="182" spans="2:15">
      <c r="B182" s="76" t="s">
        <v>1606</v>
      </c>
      <c r="C182" s="73" t="s">
        <v>1607</v>
      </c>
      <c r="D182" s="86" t="s">
        <v>28</v>
      </c>
      <c r="E182" s="86" t="s">
        <v>925</v>
      </c>
      <c r="F182" s="73"/>
      <c r="G182" s="86" t="s">
        <v>1007</v>
      </c>
      <c r="H182" s="86" t="s">
        <v>164</v>
      </c>
      <c r="I182" s="83">
        <v>4888.882259</v>
      </c>
      <c r="J182" s="85">
        <v>3270</v>
      </c>
      <c r="K182" s="73"/>
      <c r="L182" s="83">
        <v>620.729451595</v>
      </c>
      <c r="M182" s="84">
        <v>3.9537853096361439E-6</v>
      </c>
      <c r="N182" s="84">
        <f t="shared" si="4"/>
        <v>2.3563954996472496E-3</v>
      </c>
      <c r="O182" s="84">
        <f>L182/'סכום נכסי הקרן'!$C$42</f>
        <v>3.8305306991225156E-4</v>
      </c>
    </row>
    <row r="183" spans="2:15">
      <c r="B183" s="76" t="s">
        <v>1608</v>
      </c>
      <c r="C183" s="73" t="s">
        <v>1609</v>
      </c>
      <c r="D183" s="86" t="s">
        <v>1488</v>
      </c>
      <c r="E183" s="86" t="s">
        <v>925</v>
      </c>
      <c r="F183" s="73"/>
      <c r="G183" s="86" t="s">
        <v>973</v>
      </c>
      <c r="H183" s="86" t="s">
        <v>162</v>
      </c>
      <c r="I183" s="83">
        <v>342.54953999999998</v>
      </c>
      <c r="J183" s="85">
        <v>19051</v>
      </c>
      <c r="K183" s="73"/>
      <c r="L183" s="83">
        <v>226.188085191</v>
      </c>
      <c r="M183" s="84">
        <v>1.3608257286293026E-6</v>
      </c>
      <c r="N183" s="84">
        <f t="shared" si="4"/>
        <v>8.5864877950990774E-4</v>
      </c>
      <c r="O183" s="84">
        <f>L183/'סכום נכסי הקרן'!$C$42</f>
        <v>1.3958100455416564E-4</v>
      </c>
    </row>
    <row r="184" spans="2:15">
      <c r="B184" s="76" t="s">
        <v>1610</v>
      </c>
      <c r="C184" s="73" t="s">
        <v>1611</v>
      </c>
      <c r="D184" s="86" t="s">
        <v>28</v>
      </c>
      <c r="E184" s="86" t="s">
        <v>925</v>
      </c>
      <c r="F184" s="73"/>
      <c r="G184" s="86" t="s">
        <v>970</v>
      </c>
      <c r="H184" s="86" t="s">
        <v>164</v>
      </c>
      <c r="I184" s="83">
        <v>2321.572416</v>
      </c>
      <c r="J184" s="85">
        <v>8140</v>
      </c>
      <c r="K184" s="73"/>
      <c r="L184" s="83">
        <v>733.75599198700002</v>
      </c>
      <c r="M184" s="84">
        <v>2.3308519103915744E-5</v>
      </c>
      <c r="N184" s="84">
        <f t="shared" si="4"/>
        <v>2.7854636394560556E-3</v>
      </c>
      <c r="O184" s="84">
        <f>L184/'סכום נכסי הקרן'!$C$42</f>
        <v>4.5280191647892776E-4</v>
      </c>
    </row>
    <row r="185" spans="2:15">
      <c r="B185" s="76" t="s">
        <v>1503</v>
      </c>
      <c r="C185" s="73" t="s">
        <v>1504</v>
      </c>
      <c r="D185" s="86" t="s">
        <v>122</v>
      </c>
      <c r="E185" s="86" t="s">
        <v>925</v>
      </c>
      <c r="F185" s="73"/>
      <c r="G185" s="86" t="s">
        <v>145</v>
      </c>
      <c r="H185" s="86" t="s">
        <v>165</v>
      </c>
      <c r="I185" s="83">
        <v>31515.533675999999</v>
      </c>
      <c r="J185" s="85">
        <v>615</v>
      </c>
      <c r="K185" s="73"/>
      <c r="L185" s="83">
        <v>824.5319255820001</v>
      </c>
      <c r="M185" s="84">
        <v>1.7796396965722501E-4</v>
      </c>
      <c r="N185" s="84">
        <f t="shared" si="4"/>
        <v>3.1300646582250171E-3</v>
      </c>
      <c r="O185" s="84">
        <f>L185/'סכום נכסי הקרן'!$C$42</f>
        <v>5.0881988042178049E-4</v>
      </c>
    </row>
    <row r="186" spans="2:15">
      <c r="B186" s="76" t="s">
        <v>1612</v>
      </c>
      <c r="C186" s="73" t="s">
        <v>1613</v>
      </c>
      <c r="D186" s="86" t="s">
        <v>1485</v>
      </c>
      <c r="E186" s="86" t="s">
        <v>925</v>
      </c>
      <c r="F186" s="73"/>
      <c r="G186" s="86" t="s">
        <v>1157</v>
      </c>
      <c r="H186" s="86" t="s">
        <v>162</v>
      </c>
      <c r="I186" s="83">
        <v>435.41852599999999</v>
      </c>
      <c r="J186" s="85">
        <v>70230</v>
      </c>
      <c r="K186" s="73"/>
      <c r="L186" s="83">
        <v>1059.88349816</v>
      </c>
      <c r="M186" s="84">
        <v>4.919174043230854E-6</v>
      </c>
      <c r="N186" s="84">
        <f t="shared" si="4"/>
        <v>4.0234996080774424E-3</v>
      </c>
      <c r="O186" s="84">
        <f>L186/'סכום נכסי הקרן'!$C$42</f>
        <v>6.5405568670264544E-4</v>
      </c>
    </row>
    <row r="187" spans="2:15">
      <c r="B187" s="76" t="s">
        <v>1614</v>
      </c>
      <c r="C187" s="73" t="s">
        <v>1615</v>
      </c>
      <c r="D187" s="86" t="s">
        <v>28</v>
      </c>
      <c r="E187" s="86" t="s">
        <v>925</v>
      </c>
      <c r="F187" s="73"/>
      <c r="G187" s="86" t="s">
        <v>967</v>
      </c>
      <c r="H187" s="86" t="s">
        <v>169</v>
      </c>
      <c r="I187" s="83">
        <v>24877.477648999997</v>
      </c>
      <c r="J187" s="85">
        <v>8616</v>
      </c>
      <c r="K187" s="73"/>
      <c r="L187" s="83">
        <v>792.2167081189998</v>
      </c>
      <c r="M187" s="84">
        <v>8.0970941431636243E-6</v>
      </c>
      <c r="N187" s="84">
        <f t="shared" si="4"/>
        <v>3.0073905482657249E-3</v>
      </c>
      <c r="O187" s="84">
        <f>L187/'סכום נכסי הקרן'!$C$42</f>
        <v>4.8887811155246528E-4</v>
      </c>
    </row>
    <row r="188" spans="2:15">
      <c r="B188" s="76" t="s">
        <v>1616</v>
      </c>
      <c r="C188" s="73" t="s">
        <v>1617</v>
      </c>
      <c r="D188" s="86" t="s">
        <v>1488</v>
      </c>
      <c r="E188" s="86" t="s">
        <v>925</v>
      </c>
      <c r="F188" s="73"/>
      <c r="G188" s="86" t="s">
        <v>1618</v>
      </c>
      <c r="H188" s="86" t="s">
        <v>162</v>
      </c>
      <c r="I188" s="83">
        <v>875.40437999999995</v>
      </c>
      <c r="J188" s="85">
        <v>18868</v>
      </c>
      <c r="K188" s="73"/>
      <c r="L188" s="83">
        <v>572.483720318</v>
      </c>
      <c r="M188" s="84">
        <v>3.8947852303417807E-6</v>
      </c>
      <c r="N188" s="84">
        <f t="shared" si="4"/>
        <v>2.1732464259788574E-3</v>
      </c>
      <c r="O188" s="84">
        <f>L188/'סכום נכסי הקרן'!$C$42</f>
        <v>3.5328055722040294E-4</v>
      </c>
    </row>
    <row r="189" spans="2:15">
      <c r="B189" s="76" t="s">
        <v>1619</v>
      </c>
      <c r="C189" s="73" t="s">
        <v>1620</v>
      </c>
      <c r="D189" s="86" t="s">
        <v>1485</v>
      </c>
      <c r="E189" s="86" t="s">
        <v>925</v>
      </c>
      <c r="F189" s="73"/>
      <c r="G189" s="86" t="s">
        <v>956</v>
      </c>
      <c r="H189" s="86" t="s">
        <v>162</v>
      </c>
      <c r="I189" s="83">
        <v>4286.4365770000004</v>
      </c>
      <c r="J189" s="85">
        <v>22707</v>
      </c>
      <c r="K189" s="73"/>
      <c r="L189" s="83">
        <v>3373.5311183099998</v>
      </c>
      <c r="M189" s="84">
        <v>1.780967599783266E-6</v>
      </c>
      <c r="N189" s="84">
        <f t="shared" si="4"/>
        <v>1.2806502937276884E-2</v>
      </c>
      <c r="O189" s="84">
        <f>L189/'סכום נכסי הקרן'!$C$42</f>
        <v>2.0818110820948932E-3</v>
      </c>
    </row>
    <row r="190" spans="2:15">
      <c r="B190" s="76" t="s">
        <v>1621</v>
      </c>
      <c r="C190" s="73" t="s">
        <v>1622</v>
      </c>
      <c r="D190" s="86" t="s">
        <v>1488</v>
      </c>
      <c r="E190" s="86" t="s">
        <v>925</v>
      </c>
      <c r="F190" s="73"/>
      <c r="G190" s="86" t="s">
        <v>1007</v>
      </c>
      <c r="H190" s="86" t="s">
        <v>162</v>
      </c>
      <c r="I190" s="83">
        <v>761.22119999999995</v>
      </c>
      <c r="J190" s="85">
        <v>14022</v>
      </c>
      <c r="K190" s="83">
        <v>1.714955241</v>
      </c>
      <c r="L190" s="83">
        <v>371.67037671899999</v>
      </c>
      <c r="M190" s="84">
        <v>2.9137678237040726E-6</v>
      </c>
      <c r="N190" s="84">
        <f t="shared" si="4"/>
        <v>1.410924519212718E-3</v>
      </c>
      <c r="O190" s="84">
        <f>L190/'סכום נכסי הקרן'!$C$42</f>
        <v>2.2935834352926131E-4</v>
      </c>
    </row>
    <row r="191" spans="2:15">
      <c r="B191" s="76" t="s">
        <v>1623</v>
      </c>
      <c r="C191" s="73" t="s">
        <v>1624</v>
      </c>
      <c r="D191" s="86" t="s">
        <v>28</v>
      </c>
      <c r="E191" s="86" t="s">
        <v>925</v>
      </c>
      <c r="F191" s="73"/>
      <c r="G191" s="86" t="s">
        <v>1045</v>
      </c>
      <c r="H191" s="86" t="s">
        <v>164</v>
      </c>
      <c r="I191" s="83">
        <v>570.91589999999997</v>
      </c>
      <c r="J191" s="85">
        <v>15185</v>
      </c>
      <c r="K191" s="73"/>
      <c r="L191" s="83">
        <v>336.61383015299998</v>
      </c>
      <c r="M191" s="84">
        <v>3.0902431416131462E-6</v>
      </c>
      <c r="N191" s="84">
        <f t="shared" si="4"/>
        <v>1.2778438536360597E-3</v>
      </c>
      <c r="O191" s="84">
        <f>L191/'סכום נכסי הקרן'!$C$42</f>
        <v>2.0772489638393453E-4</v>
      </c>
    </row>
    <row r="192" spans="2:15">
      <c r="B192" s="76" t="s">
        <v>1625</v>
      </c>
      <c r="C192" s="73" t="s">
        <v>1626</v>
      </c>
      <c r="D192" s="86" t="s">
        <v>1595</v>
      </c>
      <c r="E192" s="86" t="s">
        <v>925</v>
      </c>
      <c r="F192" s="73"/>
      <c r="G192" s="86" t="s">
        <v>970</v>
      </c>
      <c r="H192" s="86" t="s">
        <v>164</v>
      </c>
      <c r="I192" s="83">
        <v>8221.1889599999995</v>
      </c>
      <c r="J192" s="85">
        <v>2370</v>
      </c>
      <c r="K192" s="73"/>
      <c r="L192" s="83">
        <v>756.53321010499997</v>
      </c>
      <c r="M192" s="84">
        <v>1.1089477533345525E-5</v>
      </c>
      <c r="N192" s="84">
        <f t="shared" si="4"/>
        <v>2.8719298674235302E-3</v>
      </c>
      <c r="O192" s="84">
        <f>L192/'סכום נכסי הקרן'!$C$42</f>
        <v>4.6685777173396964E-4</v>
      </c>
    </row>
    <row r="193" spans="2:15">
      <c r="B193" s="76" t="s">
        <v>1627</v>
      </c>
      <c r="C193" s="73" t="s">
        <v>1628</v>
      </c>
      <c r="D193" s="86" t="s">
        <v>1488</v>
      </c>
      <c r="E193" s="86" t="s">
        <v>925</v>
      </c>
      <c r="F193" s="73"/>
      <c r="G193" s="86" t="s">
        <v>1045</v>
      </c>
      <c r="H193" s="86" t="s">
        <v>162</v>
      </c>
      <c r="I193" s="83">
        <v>3806.1060000000002</v>
      </c>
      <c r="J193" s="85">
        <v>2530</v>
      </c>
      <c r="K193" s="73"/>
      <c r="L193" s="83">
        <v>333.75667391900004</v>
      </c>
      <c r="M193" s="84">
        <v>2.6596104847159824E-6</v>
      </c>
      <c r="N193" s="84">
        <f t="shared" si="4"/>
        <v>1.2669975983564258E-3</v>
      </c>
      <c r="O193" s="84">
        <f>L193/'סכום נכסי הקרן'!$C$42</f>
        <v>2.0596174101271704E-4</v>
      </c>
    </row>
    <row r="194" spans="2:15">
      <c r="B194" s="76" t="s">
        <v>1629</v>
      </c>
      <c r="C194" s="73" t="s">
        <v>1630</v>
      </c>
      <c r="D194" s="86" t="s">
        <v>1488</v>
      </c>
      <c r="E194" s="86" t="s">
        <v>925</v>
      </c>
      <c r="F194" s="73"/>
      <c r="G194" s="86" t="s">
        <v>976</v>
      </c>
      <c r="H194" s="86" t="s">
        <v>162</v>
      </c>
      <c r="I194" s="83">
        <v>688.14396499999998</v>
      </c>
      <c r="J194" s="85">
        <v>19762</v>
      </c>
      <c r="K194" s="73"/>
      <c r="L194" s="83">
        <v>471.34484179699996</v>
      </c>
      <c r="M194" s="84">
        <v>2.0010782246585372E-6</v>
      </c>
      <c r="N194" s="84">
        <f t="shared" si="4"/>
        <v>1.7893058902529156E-3</v>
      </c>
      <c r="O194" s="84">
        <f>L194/'סכום נכסי הקרן'!$C$42</f>
        <v>2.908676045154802E-4</v>
      </c>
    </row>
    <row r="195" spans="2:15">
      <c r="B195" s="76" t="s">
        <v>1631</v>
      </c>
      <c r="C195" s="73" t="s">
        <v>1632</v>
      </c>
      <c r="D195" s="86" t="s">
        <v>1488</v>
      </c>
      <c r="E195" s="86" t="s">
        <v>925</v>
      </c>
      <c r="F195" s="73"/>
      <c r="G195" s="86" t="s">
        <v>973</v>
      </c>
      <c r="H195" s="86" t="s">
        <v>162</v>
      </c>
      <c r="I195" s="83">
        <v>875.40437999999995</v>
      </c>
      <c r="J195" s="85">
        <v>25051</v>
      </c>
      <c r="K195" s="73"/>
      <c r="L195" s="83">
        <v>760.08531257599998</v>
      </c>
      <c r="M195" s="84">
        <v>8.1393376978554518E-7</v>
      </c>
      <c r="N195" s="84">
        <f t="shared" si="4"/>
        <v>2.8854142578539224E-3</v>
      </c>
      <c r="O195" s="84">
        <f>L195/'סכום נכסי הקרן'!$C$42</f>
        <v>4.6904977946400921E-4</v>
      </c>
    </row>
    <row r="196" spans="2:15">
      <c r="B196" s="76" t="s">
        <v>1633</v>
      </c>
      <c r="C196" s="73" t="s">
        <v>1634</v>
      </c>
      <c r="D196" s="86" t="s">
        <v>1595</v>
      </c>
      <c r="E196" s="86" t="s">
        <v>925</v>
      </c>
      <c r="F196" s="73"/>
      <c r="G196" s="86" t="s">
        <v>973</v>
      </c>
      <c r="H196" s="86" t="s">
        <v>164</v>
      </c>
      <c r="I196" s="83">
        <v>5328.5483999999997</v>
      </c>
      <c r="J196" s="85">
        <v>2357</v>
      </c>
      <c r="K196" s="73"/>
      <c r="L196" s="83">
        <v>487.65593973799997</v>
      </c>
      <c r="M196" s="84">
        <v>1.7097027194566477E-6</v>
      </c>
      <c r="N196" s="84">
        <f t="shared" si="4"/>
        <v>1.8512256166066691E-3</v>
      </c>
      <c r="O196" s="84">
        <f>L196/'סכום נכסי הקרן'!$C$42</f>
        <v>3.009332073701294E-4</v>
      </c>
    </row>
    <row r="197" spans="2:15">
      <c r="B197" s="76" t="s">
        <v>1635</v>
      </c>
      <c r="C197" s="73" t="s">
        <v>1636</v>
      </c>
      <c r="D197" s="86" t="s">
        <v>28</v>
      </c>
      <c r="E197" s="86" t="s">
        <v>925</v>
      </c>
      <c r="F197" s="73"/>
      <c r="G197" s="86" t="s">
        <v>1028</v>
      </c>
      <c r="H197" s="86" t="s">
        <v>164</v>
      </c>
      <c r="I197" s="83">
        <v>4567.3271999999997</v>
      </c>
      <c r="J197" s="85">
        <v>2097</v>
      </c>
      <c r="K197" s="73"/>
      <c r="L197" s="83">
        <v>371.88235855399995</v>
      </c>
      <c r="M197" s="84">
        <v>3.4973989397952439E-6</v>
      </c>
      <c r="N197" s="84">
        <f t="shared" si="4"/>
        <v>1.4117292386290714E-3</v>
      </c>
      <c r="O197" s="84">
        <f>L197/'סכום נכסי הקרן'!$C$42</f>
        <v>2.2948915783564506E-4</v>
      </c>
    </row>
    <row r="198" spans="2:15">
      <c r="B198" s="76" t="s">
        <v>1637</v>
      </c>
      <c r="C198" s="73" t="s">
        <v>1638</v>
      </c>
      <c r="D198" s="86" t="s">
        <v>1485</v>
      </c>
      <c r="E198" s="86" t="s">
        <v>925</v>
      </c>
      <c r="F198" s="73"/>
      <c r="G198" s="86" t="s">
        <v>1028</v>
      </c>
      <c r="H198" s="86" t="s">
        <v>162</v>
      </c>
      <c r="I198" s="83">
        <v>1674.6866399999999</v>
      </c>
      <c r="J198" s="85">
        <v>5983</v>
      </c>
      <c r="K198" s="73"/>
      <c r="L198" s="83">
        <v>347.28107479200003</v>
      </c>
      <c r="M198" s="84">
        <v>3.9553298063297116E-7</v>
      </c>
      <c r="N198" s="84">
        <f t="shared" si="4"/>
        <v>1.3183385445136827E-3</v>
      </c>
      <c r="O198" s="84">
        <f>L198/'סכום נכסי הקרן'!$C$42</f>
        <v>2.143076689525221E-4</v>
      </c>
    </row>
    <row r="199" spans="2:15">
      <c r="B199" s="76" t="s">
        <v>1508</v>
      </c>
      <c r="C199" s="73" t="s">
        <v>1509</v>
      </c>
      <c r="D199" s="86" t="s">
        <v>1488</v>
      </c>
      <c r="E199" s="86" t="s">
        <v>925</v>
      </c>
      <c r="F199" s="73"/>
      <c r="G199" s="86" t="s">
        <v>732</v>
      </c>
      <c r="H199" s="86" t="s">
        <v>162</v>
      </c>
      <c r="I199" s="83">
        <v>2748.5247239999999</v>
      </c>
      <c r="J199" s="85">
        <v>12246</v>
      </c>
      <c r="K199" s="83">
        <v>7.1447900200000012</v>
      </c>
      <c r="L199" s="83">
        <v>1173.7461044920001</v>
      </c>
      <c r="M199" s="84">
        <v>2.5722932119472674E-5</v>
      </c>
      <c r="N199" s="84">
        <f t="shared" si="4"/>
        <v>4.4557415976421476E-3</v>
      </c>
      <c r="O199" s="84">
        <f>L199/'סכום נכסי הקרן'!$C$42</f>
        <v>7.2432047080723475E-4</v>
      </c>
    </row>
    <row r="200" spans="2:15">
      <c r="B200" s="76" t="s">
        <v>1639</v>
      </c>
      <c r="C200" s="73" t="s">
        <v>1640</v>
      </c>
      <c r="D200" s="86" t="s">
        <v>1488</v>
      </c>
      <c r="E200" s="86" t="s">
        <v>925</v>
      </c>
      <c r="F200" s="73"/>
      <c r="G200" s="86" t="s">
        <v>156</v>
      </c>
      <c r="H200" s="86" t="s">
        <v>162</v>
      </c>
      <c r="I200" s="83">
        <v>1145.2572950000001</v>
      </c>
      <c r="J200" s="85">
        <v>9160</v>
      </c>
      <c r="K200" s="73"/>
      <c r="L200" s="83">
        <v>363.60269958399999</v>
      </c>
      <c r="M200" s="84">
        <v>2.0928575356333614E-6</v>
      </c>
      <c r="N200" s="84">
        <f t="shared" si="4"/>
        <v>1.3802982325999721E-3</v>
      </c>
      <c r="O200" s="84">
        <f>L200/'סכום נכסי הקרן'!$C$42</f>
        <v>2.2437976794261594E-4</v>
      </c>
    </row>
    <row r="201" spans="2:15">
      <c r="B201" s="76" t="s">
        <v>1641</v>
      </c>
      <c r="C201" s="73" t="s">
        <v>1642</v>
      </c>
      <c r="D201" s="86" t="s">
        <v>1488</v>
      </c>
      <c r="E201" s="86" t="s">
        <v>925</v>
      </c>
      <c r="F201" s="73"/>
      <c r="G201" s="86" t="s">
        <v>964</v>
      </c>
      <c r="H201" s="86" t="s">
        <v>162</v>
      </c>
      <c r="I201" s="83">
        <v>4274.2570379999997</v>
      </c>
      <c r="J201" s="85">
        <v>9406</v>
      </c>
      <c r="K201" s="73"/>
      <c r="L201" s="83">
        <v>1393.458914502</v>
      </c>
      <c r="M201" s="84">
        <v>1.4027649973564672E-6</v>
      </c>
      <c r="N201" s="84">
        <f t="shared" si="4"/>
        <v>5.2898091215723836E-3</v>
      </c>
      <c r="O201" s="84">
        <f>L201/'סכום נכסי הקרן'!$C$42</f>
        <v>8.5990557339439176E-4</v>
      </c>
    </row>
    <row r="202" spans="2:15">
      <c r="B202" s="76" t="s">
        <v>1643</v>
      </c>
      <c r="C202" s="73" t="s">
        <v>1644</v>
      </c>
      <c r="D202" s="86" t="s">
        <v>1488</v>
      </c>
      <c r="E202" s="86" t="s">
        <v>925</v>
      </c>
      <c r="F202" s="73"/>
      <c r="G202" s="86" t="s">
        <v>970</v>
      </c>
      <c r="H202" s="86" t="s">
        <v>162</v>
      </c>
      <c r="I202" s="83">
        <v>532.85483999999997</v>
      </c>
      <c r="J202" s="85">
        <v>16967</v>
      </c>
      <c r="K202" s="73"/>
      <c r="L202" s="83">
        <v>313.35926011600003</v>
      </c>
      <c r="M202" s="84">
        <v>2.4684022825924114E-6</v>
      </c>
      <c r="N202" s="84">
        <f t="shared" si="4"/>
        <v>1.1895655158826077E-3</v>
      </c>
      <c r="O202" s="84">
        <f>L202/'סכום נכסי הקרן'!$C$42</f>
        <v>1.9337446654808034E-4</v>
      </c>
    </row>
    <row r="203" spans="2:15">
      <c r="B203" s="76" t="s">
        <v>1645</v>
      </c>
      <c r="C203" s="73" t="s">
        <v>1646</v>
      </c>
      <c r="D203" s="86" t="s">
        <v>28</v>
      </c>
      <c r="E203" s="86" t="s">
        <v>925</v>
      </c>
      <c r="F203" s="73"/>
      <c r="G203" s="86" t="s">
        <v>1157</v>
      </c>
      <c r="H203" s="86" t="s">
        <v>164</v>
      </c>
      <c r="I203" s="83">
        <v>1141.8317999999999</v>
      </c>
      <c r="J203" s="85">
        <v>11358</v>
      </c>
      <c r="K203" s="73"/>
      <c r="L203" s="83">
        <v>503.55744259099998</v>
      </c>
      <c r="M203" s="84">
        <v>1.5996559588621077E-5</v>
      </c>
      <c r="N203" s="84">
        <f t="shared" si="4"/>
        <v>1.9115904497302712E-3</v>
      </c>
      <c r="O203" s="84">
        <f>L203/'סכום נכסי הקרן'!$C$42</f>
        <v>3.1074604848538279E-4</v>
      </c>
    </row>
    <row r="204" spans="2:15">
      <c r="B204" s="76" t="s">
        <v>1647</v>
      </c>
      <c r="C204" s="73" t="s">
        <v>1648</v>
      </c>
      <c r="D204" s="86" t="s">
        <v>1488</v>
      </c>
      <c r="E204" s="86" t="s">
        <v>925</v>
      </c>
      <c r="F204" s="73"/>
      <c r="G204" s="86" t="s">
        <v>1019</v>
      </c>
      <c r="H204" s="86" t="s">
        <v>162</v>
      </c>
      <c r="I204" s="83">
        <v>8022.5939610000005</v>
      </c>
      <c r="J204" s="85">
        <v>1340</v>
      </c>
      <c r="K204" s="73"/>
      <c r="L204" s="83">
        <v>372.60456290399998</v>
      </c>
      <c r="M204" s="84">
        <v>1.2998664634345812E-4</v>
      </c>
      <c r="N204" s="84">
        <f t="shared" si="4"/>
        <v>1.4144708502535767E-3</v>
      </c>
      <c r="O204" s="84">
        <f>L204/'סכום נכסי הקרן'!$C$42</f>
        <v>2.2993483121663358E-4</v>
      </c>
    </row>
    <row r="205" spans="2:15">
      <c r="B205" s="76" t="s">
        <v>1518</v>
      </c>
      <c r="C205" s="73" t="s">
        <v>1519</v>
      </c>
      <c r="D205" s="86" t="s">
        <v>1485</v>
      </c>
      <c r="E205" s="86" t="s">
        <v>925</v>
      </c>
      <c r="F205" s="73"/>
      <c r="G205" s="86" t="s">
        <v>191</v>
      </c>
      <c r="H205" s="86" t="s">
        <v>162</v>
      </c>
      <c r="I205" s="83">
        <v>2765.0323800000001</v>
      </c>
      <c r="J205" s="85">
        <v>4143</v>
      </c>
      <c r="K205" s="73"/>
      <c r="L205" s="83">
        <v>397.04864035100002</v>
      </c>
      <c r="M205" s="84">
        <v>4.1768926400554241E-5</v>
      </c>
      <c r="N205" s="84">
        <f t="shared" si="4"/>
        <v>1.5072647622246188E-3</v>
      </c>
      <c r="O205" s="84">
        <f>L205/'סכום נכסי הקרן'!$C$42</f>
        <v>2.4501930784841968E-4</v>
      </c>
    </row>
    <row r="206" spans="2:15">
      <c r="B206" s="76" t="s">
        <v>1649</v>
      </c>
      <c r="C206" s="73" t="s">
        <v>1650</v>
      </c>
      <c r="D206" s="86" t="s">
        <v>1488</v>
      </c>
      <c r="E206" s="86" t="s">
        <v>925</v>
      </c>
      <c r="F206" s="73"/>
      <c r="G206" s="86" t="s">
        <v>970</v>
      </c>
      <c r="H206" s="86" t="s">
        <v>162</v>
      </c>
      <c r="I206" s="83">
        <v>710.44774600000005</v>
      </c>
      <c r="J206" s="85">
        <v>36492</v>
      </c>
      <c r="K206" s="73"/>
      <c r="L206" s="83">
        <v>898.58334600400008</v>
      </c>
      <c r="M206" s="84">
        <v>2.5333747589292556E-6</v>
      </c>
      <c r="N206" s="84">
        <f t="shared" si="4"/>
        <v>3.4111765554880095E-3</v>
      </c>
      <c r="O206" s="84">
        <f>L206/'סכום נכסי הקרן'!$C$42</f>
        <v>5.5451712235403102E-4</v>
      </c>
    </row>
    <row r="207" spans="2:15">
      <c r="B207" s="76" t="s">
        <v>1651</v>
      </c>
      <c r="C207" s="73" t="s">
        <v>1652</v>
      </c>
      <c r="D207" s="86" t="s">
        <v>28</v>
      </c>
      <c r="E207" s="86" t="s">
        <v>925</v>
      </c>
      <c r="F207" s="73"/>
      <c r="G207" s="86" t="s">
        <v>1618</v>
      </c>
      <c r="H207" s="86" t="s">
        <v>164</v>
      </c>
      <c r="I207" s="83">
        <v>384.41670599999998</v>
      </c>
      <c r="J207" s="85">
        <v>28570</v>
      </c>
      <c r="K207" s="73"/>
      <c r="L207" s="83">
        <v>426.43958725600004</v>
      </c>
      <c r="M207" s="84">
        <v>6.8732961841024986E-7</v>
      </c>
      <c r="N207" s="84">
        <f t="shared" si="4"/>
        <v>1.6188378394152601E-3</v>
      </c>
      <c r="O207" s="84">
        <f>L207/'סכום נכסי הקרן'!$C$42</f>
        <v>2.6315650499712822E-4</v>
      </c>
    </row>
    <row r="208" spans="2:15">
      <c r="B208" s="76" t="s">
        <v>1653</v>
      </c>
      <c r="C208" s="73" t="s">
        <v>1654</v>
      </c>
      <c r="D208" s="86" t="s">
        <v>1488</v>
      </c>
      <c r="E208" s="86" t="s">
        <v>925</v>
      </c>
      <c r="F208" s="73"/>
      <c r="G208" s="86" t="s">
        <v>1100</v>
      </c>
      <c r="H208" s="86" t="s">
        <v>162</v>
      </c>
      <c r="I208" s="83">
        <v>723.16013999999996</v>
      </c>
      <c r="J208" s="85">
        <v>20657</v>
      </c>
      <c r="K208" s="73"/>
      <c r="L208" s="83">
        <v>517.76213695499996</v>
      </c>
      <c r="M208" s="84">
        <v>1.1636900766748607E-5</v>
      </c>
      <c r="N208" s="84">
        <f t="shared" si="4"/>
        <v>1.9655139067004312E-3</v>
      </c>
      <c r="O208" s="84">
        <f>L208/'סכום נכסי הקרן'!$C$42</f>
        <v>3.1951178655261012E-4</v>
      </c>
    </row>
    <row r="209" spans="2:15">
      <c r="B209" s="76" t="s">
        <v>1655</v>
      </c>
      <c r="C209" s="73" t="s">
        <v>1656</v>
      </c>
      <c r="D209" s="86" t="s">
        <v>1488</v>
      </c>
      <c r="E209" s="86" t="s">
        <v>925</v>
      </c>
      <c r="F209" s="73"/>
      <c r="G209" s="86" t="s">
        <v>946</v>
      </c>
      <c r="H209" s="86" t="s">
        <v>162</v>
      </c>
      <c r="I209" s="83">
        <v>767.37947999999994</v>
      </c>
      <c r="J209" s="85">
        <v>29570</v>
      </c>
      <c r="K209" s="73"/>
      <c r="L209" s="83">
        <v>786.48431246199993</v>
      </c>
      <c r="M209" s="84">
        <v>7.7275729973853569E-7</v>
      </c>
      <c r="N209" s="84">
        <f t="shared" si="4"/>
        <v>2.9856293908183977E-3</v>
      </c>
      <c r="O209" s="84">
        <f>L209/'סכום נכסי הקרן'!$C$42</f>
        <v>4.8534064164714152E-4</v>
      </c>
    </row>
    <row r="210" spans="2:15">
      <c r="B210" s="76" t="s">
        <v>1657</v>
      </c>
      <c r="C210" s="73" t="s">
        <v>1658</v>
      </c>
      <c r="D210" s="86" t="s">
        <v>1488</v>
      </c>
      <c r="E210" s="86" t="s">
        <v>925</v>
      </c>
      <c r="F210" s="73"/>
      <c r="G210" s="86" t="s">
        <v>979</v>
      </c>
      <c r="H210" s="86" t="s">
        <v>162</v>
      </c>
      <c r="I210" s="83">
        <v>1804.543365</v>
      </c>
      <c r="J210" s="85">
        <v>18447</v>
      </c>
      <c r="K210" s="73"/>
      <c r="L210" s="83">
        <v>1153.7763406239999</v>
      </c>
      <c r="M210" s="84">
        <v>2.4269092352190276E-6</v>
      </c>
      <c r="N210" s="84">
        <f t="shared" si="4"/>
        <v>4.3799329476954451E-3</v>
      </c>
      <c r="O210" s="84">
        <f>L210/'סכום נכסי הקרן'!$C$42</f>
        <v>7.1199709975499216E-4</v>
      </c>
    </row>
    <row r="211" spans="2:15">
      <c r="B211" s="76" t="s">
        <v>1659</v>
      </c>
      <c r="C211" s="73" t="s">
        <v>1660</v>
      </c>
      <c r="D211" s="86" t="s">
        <v>1485</v>
      </c>
      <c r="E211" s="86" t="s">
        <v>925</v>
      </c>
      <c r="F211" s="73"/>
      <c r="G211" s="86" t="s">
        <v>946</v>
      </c>
      <c r="H211" s="86" t="s">
        <v>162</v>
      </c>
      <c r="I211" s="83">
        <v>3482.2596649999996</v>
      </c>
      <c r="J211" s="85">
        <v>20351</v>
      </c>
      <c r="K211" s="73"/>
      <c r="L211" s="83">
        <v>2456.266386838</v>
      </c>
      <c r="M211" s="84">
        <v>4.5919260277386342E-7</v>
      </c>
      <c r="N211" s="84">
        <f t="shared" si="4"/>
        <v>9.3244086373015511E-3</v>
      </c>
      <c r="O211" s="84">
        <f>L211/'סכום נכסי הקרן'!$C$42</f>
        <v>1.5157656489198697E-3</v>
      </c>
    </row>
    <row r="212" spans="2:15">
      <c r="B212" s="76" t="s">
        <v>1661</v>
      </c>
      <c r="C212" s="73" t="s">
        <v>1662</v>
      </c>
      <c r="D212" s="86" t="s">
        <v>1488</v>
      </c>
      <c r="E212" s="86" t="s">
        <v>925</v>
      </c>
      <c r="F212" s="73"/>
      <c r="G212" s="86" t="s">
        <v>976</v>
      </c>
      <c r="H212" s="86" t="s">
        <v>162</v>
      </c>
      <c r="I212" s="83">
        <v>286.683516</v>
      </c>
      <c r="J212" s="85">
        <v>27473</v>
      </c>
      <c r="K212" s="73"/>
      <c r="L212" s="83">
        <v>272.98410928700002</v>
      </c>
      <c r="M212" s="84">
        <v>1.5289787519999999E-6</v>
      </c>
      <c r="N212" s="84">
        <f t="shared" si="4"/>
        <v>1.0362945159863286E-3</v>
      </c>
      <c r="O212" s="84">
        <f>L212/'סכום נכסי הקרן'!$C$42</f>
        <v>1.6845890078351366E-4</v>
      </c>
    </row>
    <row r="213" spans="2:15">
      <c r="B213" s="76" t="s">
        <v>1663</v>
      </c>
      <c r="C213" s="73" t="s">
        <v>1664</v>
      </c>
      <c r="D213" s="86" t="s">
        <v>1488</v>
      </c>
      <c r="E213" s="86" t="s">
        <v>925</v>
      </c>
      <c r="F213" s="73"/>
      <c r="G213" s="86" t="s">
        <v>976</v>
      </c>
      <c r="H213" s="86" t="s">
        <v>162</v>
      </c>
      <c r="I213" s="83">
        <v>2268.4391759999999</v>
      </c>
      <c r="J213" s="85">
        <v>4830</v>
      </c>
      <c r="K213" s="73"/>
      <c r="L213" s="83">
        <v>379.75441188799999</v>
      </c>
      <c r="M213" s="84">
        <v>1.4396788568837579E-6</v>
      </c>
      <c r="N213" s="84">
        <f t="shared" si="4"/>
        <v>1.4416129037291506E-3</v>
      </c>
      <c r="O213" s="84">
        <f>L213/'סכום נכסי הקרן'!$C$42</f>
        <v>2.3434701368307329E-4</v>
      </c>
    </row>
    <row r="214" spans="2:15">
      <c r="B214" s="76" t="s">
        <v>1665</v>
      </c>
      <c r="C214" s="73" t="s">
        <v>1666</v>
      </c>
      <c r="D214" s="86" t="s">
        <v>1485</v>
      </c>
      <c r="E214" s="86" t="s">
        <v>925</v>
      </c>
      <c r="F214" s="73"/>
      <c r="G214" s="86" t="s">
        <v>976</v>
      </c>
      <c r="H214" s="86" t="s">
        <v>162</v>
      </c>
      <c r="I214" s="83">
        <v>893.67368899999997</v>
      </c>
      <c r="J214" s="85">
        <v>11947</v>
      </c>
      <c r="K214" s="73"/>
      <c r="L214" s="83">
        <v>370.05509996800009</v>
      </c>
      <c r="M214" s="84">
        <v>5.4468770258017814E-6</v>
      </c>
      <c r="N214" s="84">
        <f t="shared" si="4"/>
        <v>1.4047926515254982E-3</v>
      </c>
      <c r="O214" s="84">
        <f>L214/'סכום נכסי הקרן'!$C$42</f>
        <v>2.2836155383829606E-4</v>
      </c>
    </row>
    <row r="215" spans="2:15">
      <c r="B215" s="76" t="s">
        <v>1667</v>
      </c>
      <c r="C215" s="73" t="s">
        <v>1668</v>
      </c>
      <c r="D215" s="86" t="s">
        <v>138</v>
      </c>
      <c r="E215" s="86" t="s">
        <v>925</v>
      </c>
      <c r="F215" s="73"/>
      <c r="G215" s="86" t="s">
        <v>994</v>
      </c>
      <c r="H215" s="86" t="s">
        <v>1560</v>
      </c>
      <c r="I215" s="83">
        <v>2892.6405599999998</v>
      </c>
      <c r="J215" s="85">
        <v>10474</v>
      </c>
      <c r="K215" s="73"/>
      <c r="L215" s="83">
        <v>1103.7082550059999</v>
      </c>
      <c r="M215" s="84">
        <v>9.7198943548387083E-7</v>
      </c>
      <c r="N215" s="84">
        <f t="shared" si="4"/>
        <v>4.1898659042789435E-3</v>
      </c>
      <c r="O215" s="84">
        <f>L215/'סכום נכסי הקרן'!$C$42</f>
        <v>6.8110000948269492E-4</v>
      </c>
    </row>
    <row r="216" spans="2:15">
      <c r="B216" s="76" t="s">
        <v>1669</v>
      </c>
      <c r="C216" s="73" t="s">
        <v>1670</v>
      </c>
      <c r="D216" s="86" t="s">
        <v>1485</v>
      </c>
      <c r="E216" s="86" t="s">
        <v>925</v>
      </c>
      <c r="F216" s="73"/>
      <c r="G216" s="86" t="s">
        <v>956</v>
      </c>
      <c r="H216" s="86" t="s">
        <v>162</v>
      </c>
      <c r="I216" s="83">
        <v>854.15869599999996</v>
      </c>
      <c r="J216" s="85">
        <v>45504</v>
      </c>
      <c r="K216" s="73"/>
      <c r="L216" s="83">
        <v>1347.1523093559999</v>
      </c>
      <c r="M216" s="84">
        <v>1.942134741897036E-6</v>
      </c>
      <c r="N216" s="84">
        <f t="shared" si="4"/>
        <v>5.1140213034020117E-3</v>
      </c>
      <c r="O216" s="84">
        <f>L216/'סכום נכסי הקרן'!$C$42</f>
        <v>8.3132969832867463E-4</v>
      </c>
    </row>
    <row r="217" spans="2:15">
      <c r="B217" s="76" t="s">
        <v>1671</v>
      </c>
      <c r="C217" s="73" t="s">
        <v>1672</v>
      </c>
      <c r="D217" s="86" t="s">
        <v>1488</v>
      </c>
      <c r="E217" s="86" t="s">
        <v>925</v>
      </c>
      <c r="F217" s="73"/>
      <c r="G217" s="86" t="s">
        <v>1019</v>
      </c>
      <c r="H217" s="86" t="s">
        <v>162</v>
      </c>
      <c r="I217" s="83">
        <v>3608.1884879999998</v>
      </c>
      <c r="J217" s="85">
        <v>9805</v>
      </c>
      <c r="K217" s="83">
        <v>2.4821998330000001</v>
      </c>
      <c r="L217" s="83">
        <v>1228.6936662399999</v>
      </c>
      <c r="M217" s="84">
        <v>2.9097884024831833E-6</v>
      </c>
      <c r="N217" s="84">
        <f t="shared" si="4"/>
        <v>4.664331969642178E-3</v>
      </c>
      <c r="O217" s="84">
        <f>L217/'סכום נכסי הקרן'!$C$42</f>
        <v>7.5822869307328117E-4</v>
      </c>
    </row>
    <row r="218" spans="2:15">
      <c r="B218" s="76" t="s">
        <v>1673</v>
      </c>
      <c r="C218" s="73" t="s">
        <v>1674</v>
      </c>
      <c r="D218" s="86" t="s">
        <v>28</v>
      </c>
      <c r="E218" s="86" t="s">
        <v>925</v>
      </c>
      <c r="F218" s="73"/>
      <c r="G218" s="86" t="s">
        <v>967</v>
      </c>
      <c r="H218" s="86" t="s">
        <v>164</v>
      </c>
      <c r="I218" s="83">
        <v>25584.644531999998</v>
      </c>
      <c r="J218" s="85">
        <v>388.85</v>
      </c>
      <c r="K218" s="73"/>
      <c r="L218" s="83">
        <v>386.28381466799999</v>
      </c>
      <c r="M218" s="84">
        <v>4.5251432046033878E-6</v>
      </c>
      <c r="N218" s="84">
        <f t="shared" si="4"/>
        <v>1.4663996369615457E-3</v>
      </c>
      <c r="O218" s="84">
        <f>L218/'סכום נכסי הקרן'!$C$42</f>
        <v>2.3837631787211385E-4</v>
      </c>
    </row>
    <row r="219" spans="2:15">
      <c r="B219" s="76" t="s">
        <v>1675</v>
      </c>
      <c r="C219" s="73" t="s">
        <v>1676</v>
      </c>
      <c r="D219" s="86" t="s">
        <v>1488</v>
      </c>
      <c r="E219" s="86" t="s">
        <v>925</v>
      </c>
      <c r="F219" s="73"/>
      <c r="G219" s="86" t="s">
        <v>1100</v>
      </c>
      <c r="H219" s="86" t="s">
        <v>162</v>
      </c>
      <c r="I219" s="83">
        <v>2566.9405080000001</v>
      </c>
      <c r="J219" s="85">
        <v>3210</v>
      </c>
      <c r="K219" s="83">
        <v>4.0036571099999998</v>
      </c>
      <c r="L219" s="83">
        <v>289.59786431399999</v>
      </c>
      <c r="M219" s="84">
        <v>4.5045852019342672E-6</v>
      </c>
      <c r="N219" s="84">
        <f t="shared" si="4"/>
        <v>1.0993631805667995E-3</v>
      </c>
      <c r="O219" s="84">
        <f>L219/'סכום נכסי הקרן'!$C$42</f>
        <v>1.7871127377711E-4</v>
      </c>
    </row>
    <row r="220" spans="2:15">
      <c r="B220" s="76" t="s">
        <v>1677</v>
      </c>
      <c r="C220" s="73" t="s">
        <v>1678</v>
      </c>
      <c r="D220" s="86" t="s">
        <v>1485</v>
      </c>
      <c r="E220" s="86" t="s">
        <v>925</v>
      </c>
      <c r="F220" s="73"/>
      <c r="G220" s="86" t="s">
        <v>1028</v>
      </c>
      <c r="H220" s="86" t="s">
        <v>162</v>
      </c>
      <c r="I220" s="83">
        <v>975.12435700000003</v>
      </c>
      <c r="J220" s="85">
        <v>37991</v>
      </c>
      <c r="K220" s="73"/>
      <c r="L220" s="83">
        <v>1284.0126081189999</v>
      </c>
      <c r="M220" s="84">
        <v>1.5855680601626016E-6</v>
      </c>
      <c r="N220" s="84">
        <f t="shared" si="4"/>
        <v>4.8743321643388744E-3</v>
      </c>
      <c r="O220" s="84">
        <f>L220/'סכום נכסי הקרן'!$C$42</f>
        <v>7.9236609457179101E-4</v>
      </c>
    </row>
    <row r="221" spans="2:15">
      <c r="B221" s="76" t="s">
        <v>1527</v>
      </c>
      <c r="C221" s="73" t="s">
        <v>1528</v>
      </c>
      <c r="D221" s="86" t="s">
        <v>1488</v>
      </c>
      <c r="E221" s="86" t="s">
        <v>925</v>
      </c>
      <c r="F221" s="73"/>
      <c r="G221" s="86" t="s">
        <v>189</v>
      </c>
      <c r="H221" s="86" t="s">
        <v>162</v>
      </c>
      <c r="I221" s="83">
        <v>8108.2057130000003</v>
      </c>
      <c r="J221" s="85">
        <v>6349</v>
      </c>
      <c r="K221" s="73"/>
      <c r="L221" s="83">
        <v>1784.262073136</v>
      </c>
      <c r="M221" s="84">
        <v>1.5887315846129568E-4</v>
      </c>
      <c r="N221" s="84">
        <f t="shared" si="4"/>
        <v>6.7733649636333914E-3</v>
      </c>
      <c r="O221" s="84">
        <f>L221/'סכום נכסי הקרן'!$C$42</f>
        <v>1.1010707851649947E-3</v>
      </c>
    </row>
    <row r="222" spans="2:15">
      <c r="B222" s="76" t="s">
        <v>1679</v>
      </c>
      <c r="C222" s="73" t="s">
        <v>1680</v>
      </c>
      <c r="D222" s="86" t="s">
        <v>1488</v>
      </c>
      <c r="E222" s="86" t="s">
        <v>925</v>
      </c>
      <c r="F222" s="73"/>
      <c r="G222" s="86" t="s">
        <v>976</v>
      </c>
      <c r="H222" s="86" t="s">
        <v>162</v>
      </c>
      <c r="I222" s="83">
        <v>28011</v>
      </c>
      <c r="J222" s="85">
        <v>1233</v>
      </c>
      <c r="K222" s="83">
        <v>7.7668900000000001</v>
      </c>
      <c r="L222" s="83">
        <v>1204.8388300000001</v>
      </c>
      <c r="M222" s="84">
        <v>7.298370934352267E-5</v>
      </c>
      <c r="N222" s="84">
        <f t="shared" ref="N222:N247" si="5">L222/$L$11</f>
        <v>4.5737749183917195E-3</v>
      </c>
      <c r="O222" s="84">
        <f>L222/'סכום נכסי הקרן'!$C$42</f>
        <v>7.4350783806872772E-4</v>
      </c>
    </row>
    <row r="223" spans="2:15">
      <c r="B223" s="76" t="s">
        <v>1681</v>
      </c>
      <c r="C223" s="73" t="s">
        <v>1682</v>
      </c>
      <c r="D223" s="86" t="s">
        <v>1488</v>
      </c>
      <c r="E223" s="86" t="s">
        <v>925</v>
      </c>
      <c r="F223" s="73"/>
      <c r="G223" s="86" t="s">
        <v>946</v>
      </c>
      <c r="H223" s="86" t="s">
        <v>162</v>
      </c>
      <c r="I223" s="83">
        <v>1191.8527630000001</v>
      </c>
      <c r="J223" s="85">
        <v>22967</v>
      </c>
      <c r="K223" s="73"/>
      <c r="L223" s="83">
        <v>948.75796843099999</v>
      </c>
      <c r="M223" s="84">
        <v>1.2355173291930926E-5</v>
      </c>
      <c r="N223" s="84">
        <f t="shared" si="5"/>
        <v>3.6016480309104828E-3</v>
      </c>
      <c r="O223" s="84">
        <f>L223/'סכום נכסי הקרן'!$C$42</f>
        <v>5.854799566499786E-4</v>
      </c>
    </row>
    <row r="224" spans="2:15">
      <c r="B224" s="76" t="s">
        <v>1683</v>
      </c>
      <c r="C224" s="73" t="s">
        <v>1684</v>
      </c>
      <c r="D224" s="86" t="s">
        <v>1485</v>
      </c>
      <c r="E224" s="86" t="s">
        <v>925</v>
      </c>
      <c r="F224" s="73"/>
      <c r="G224" s="86" t="s">
        <v>946</v>
      </c>
      <c r="H224" s="86" t="s">
        <v>162</v>
      </c>
      <c r="I224" s="83">
        <v>1957.0007459999999</v>
      </c>
      <c r="J224" s="85">
        <v>17423</v>
      </c>
      <c r="K224" s="73"/>
      <c r="L224" s="83">
        <v>1181.7959200790001</v>
      </c>
      <c r="M224" s="84">
        <v>1.6667228338704706E-6</v>
      </c>
      <c r="N224" s="84">
        <f t="shared" si="5"/>
        <v>4.4863000787540982E-3</v>
      </c>
      <c r="O224" s="84">
        <f>L224/'סכום נכסי הקרן'!$C$42</f>
        <v>7.2928802400598278E-4</v>
      </c>
    </row>
    <row r="225" spans="2:15">
      <c r="B225" s="76" t="s">
        <v>1531</v>
      </c>
      <c r="C225" s="73" t="s">
        <v>1532</v>
      </c>
      <c r="D225" s="86" t="s">
        <v>1485</v>
      </c>
      <c r="E225" s="86" t="s">
        <v>925</v>
      </c>
      <c r="F225" s="73"/>
      <c r="G225" s="86" t="s">
        <v>941</v>
      </c>
      <c r="H225" s="86" t="s">
        <v>162</v>
      </c>
      <c r="I225" s="83">
        <v>8881.6884420000006</v>
      </c>
      <c r="J225" s="85">
        <v>5527</v>
      </c>
      <c r="K225" s="73"/>
      <c r="L225" s="83">
        <v>1701.4279293880002</v>
      </c>
      <c r="M225" s="84">
        <v>6.5156402728055342E-5</v>
      </c>
      <c r="N225" s="84">
        <f t="shared" si="5"/>
        <v>6.4589123417328701E-3</v>
      </c>
      <c r="O225" s="84">
        <f>L225/'סכום נכסי הקרן'!$C$42</f>
        <v>1.0499537115757E-3</v>
      </c>
    </row>
    <row r="226" spans="2:15">
      <c r="B226" s="76" t="s">
        <v>1685</v>
      </c>
      <c r="C226" s="73" t="s">
        <v>1686</v>
      </c>
      <c r="D226" s="86" t="s">
        <v>1488</v>
      </c>
      <c r="E226" s="86" t="s">
        <v>925</v>
      </c>
      <c r="F226" s="73"/>
      <c r="G226" s="86" t="s">
        <v>1157</v>
      </c>
      <c r="H226" s="86" t="s">
        <v>162</v>
      </c>
      <c r="I226" s="83">
        <v>3869.2264620000001</v>
      </c>
      <c r="J226" s="85">
        <v>9333</v>
      </c>
      <c r="K226" s="73"/>
      <c r="L226" s="83">
        <v>1251.624263122</v>
      </c>
      <c r="M226" s="84">
        <v>5.2387229339464005E-6</v>
      </c>
      <c r="N226" s="84">
        <f t="shared" si="5"/>
        <v>4.7513804497136937E-3</v>
      </c>
      <c r="O226" s="84">
        <f>L226/'סכום נכסי הקרן'!$C$42</f>
        <v>7.7237919859223208E-4</v>
      </c>
    </row>
    <row r="227" spans="2:15">
      <c r="B227" s="76" t="s">
        <v>1687</v>
      </c>
      <c r="C227" s="73" t="s">
        <v>1688</v>
      </c>
      <c r="D227" s="86" t="s">
        <v>122</v>
      </c>
      <c r="E227" s="86" t="s">
        <v>925</v>
      </c>
      <c r="F227" s="73"/>
      <c r="G227" s="86" t="s">
        <v>1618</v>
      </c>
      <c r="H227" s="86" t="s">
        <v>165</v>
      </c>
      <c r="I227" s="83">
        <v>1179.8928599999999</v>
      </c>
      <c r="J227" s="85">
        <v>7432</v>
      </c>
      <c r="K227" s="73"/>
      <c r="L227" s="83">
        <v>373.040486273</v>
      </c>
      <c r="M227" s="84">
        <v>1.6594753779951319E-6</v>
      </c>
      <c r="N227" s="84">
        <f t="shared" si="5"/>
        <v>1.4161256901556681E-3</v>
      </c>
      <c r="O227" s="84">
        <f>L227/'סכום נכסי הקרן'!$C$42</f>
        <v>2.3020384017748258E-4</v>
      </c>
    </row>
    <row r="228" spans="2:15">
      <c r="B228" s="76" t="s">
        <v>1689</v>
      </c>
      <c r="C228" s="73" t="s">
        <v>1690</v>
      </c>
      <c r="D228" s="86" t="s">
        <v>1485</v>
      </c>
      <c r="E228" s="86" t="s">
        <v>925</v>
      </c>
      <c r="F228" s="73"/>
      <c r="G228" s="86" t="s">
        <v>973</v>
      </c>
      <c r="H228" s="86" t="s">
        <v>162</v>
      </c>
      <c r="I228" s="83">
        <v>608.97695999999996</v>
      </c>
      <c r="J228" s="85">
        <v>8524</v>
      </c>
      <c r="K228" s="73"/>
      <c r="L228" s="83">
        <v>179.91727357999997</v>
      </c>
      <c r="M228" s="84">
        <v>1.7109861867870675E-6</v>
      </c>
      <c r="N228" s="84">
        <f t="shared" si="5"/>
        <v>6.8299683973965623E-4</v>
      </c>
      <c r="O228" s="84">
        <f>L228/'סכום נכסי הקרן'!$C$42</f>
        <v>1.1102721773225519E-4</v>
      </c>
    </row>
    <row r="229" spans="2:15">
      <c r="B229" s="76" t="s">
        <v>1691</v>
      </c>
      <c r="C229" s="73" t="s">
        <v>1692</v>
      </c>
      <c r="D229" s="86" t="s">
        <v>1488</v>
      </c>
      <c r="E229" s="86" t="s">
        <v>925</v>
      </c>
      <c r="F229" s="73"/>
      <c r="G229" s="86" t="s">
        <v>976</v>
      </c>
      <c r="H229" s="86" t="s">
        <v>162</v>
      </c>
      <c r="I229" s="83">
        <v>243.48421300000001</v>
      </c>
      <c r="J229" s="85">
        <v>32948</v>
      </c>
      <c r="K229" s="73"/>
      <c r="L229" s="83">
        <v>278.05353669600004</v>
      </c>
      <c r="M229" s="84">
        <v>1.0107273266915733E-6</v>
      </c>
      <c r="N229" s="84">
        <f t="shared" si="5"/>
        <v>1.0555389322157525E-3</v>
      </c>
      <c r="O229" s="84">
        <f>L229/'סכום נכסי הקרן'!$C$42</f>
        <v>1.7158725199469761E-4</v>
      </c>
    </row>
    <row r="230" spans="2:15">
      <c r="B230" s="76" t="s">
        <v>1693</v>
      </c>
      <c r="C230" s="73" t="s">
        <v>1694</v>
      </c>
      <c r="D230" s="86" t="s">
        <v>28</v>
      </c>
      <c r="E230" s="86" t="s">
        <v>925</v>
      </c>
      <c r="F230" s="73"/>
      <c r="G230" s="86" t="s">
        <v>967</v>
      </c>
      <c r="H230" s="86" t="s">
        <v>162</v>
      </c>
      <c r="I230" s="83">
        <v>355.00311900000003</v>
      </c>
      <c r="J230" s="85">
        <v>110300</v>
      </c>
      <c r="K230" s="73"/>
      <c r="L230" s="83">
        <v>1357.1762133039999</v>
      </c>
      <c r="M230" s="84">
        <v>1.4866668761662014E-6</v>
      </c>
      <c r="N230" s="84">
        <f t="shared" si="5"/>
        <v>5.1520737626356916E-3</v>
      </c>
      <c r="O230" s="84">
        <f>L230/'סכום נכסי הקרן'!$C$42</f>
        <v>8.3751546439780617E-4</v>
      </c>
    </row>
    <row r="231" spans="2:15">
      <c r="B231" s="76" t="s">
        <v>1695</v>
      </c>
      <c r="C231" s="73" t="s">
        <v>1696</v>
      </c>
      <c r="D231" s="86" t="s">
        <v>28</v>
      </c>
      <c r="E231" s="86" t="s">
        <v>925</v>
      </c>
      <c r="F231" s="73"/>
      <c r="G231" s="86" t="s">
        <v>946</v>
      </c>
      <c r="H231" s="86" t="s">
        <v>164</v>
      </c>
      <c r="I231" s="83">
        <v>761.22119999999995</v>
      </c>
      <c r="J231" s="85">
        <v>12468</v>
      </c>
      <c r="K231" s="73"/>
      <c r="L231" s="83">
        <v>368.5128951239999</v>
      </c>
      <c r="M231" s="84">
        <v>6.1963254189261915E-7</v>
      </c>
      <c r="N231" s="84">
        <f t="shared" si="5"/>
        <v>1.3989381773345309E-3</v>
      </c>
      <c r="O231" s="84">
        <f>L231/'סכום נכסי הקרן'!$C$42</f>
        <v>2.2740985693007001E-4</v>
      </c>
    </row>
    <row r="232" spans="2:15">
      <c r="B232" s="76" t="s">
        <v>1697</v>
      </c>
      <c r="C232" s="73" t="s">
        <v>1698</v>
      </c>
      <c r="D232" s="86" t="s">
        <v>122</v>
      </c>
      <c r="E232" s="86" t="s">
        <v>925</v>
      </c>
      <c r="F232" s="73"/>
      <c r="G232" s="86" t="s">
        <v>1157</v>
      </c>
      <c r="H232" s="86" t="s">
        <v>165</v>
      </c>
      <c r="I232" s="83">
        <v>36414.72885</v>
      </c>
      <c r="J232" s="85">
        <v>895</v>
      </c>
      <c r="K232" s="73"/>
      <c r="L232" s="83">
        <v>1386.4614871229999</v>
      </c>
      <c r="M232" s="84">
        <v>3.0576392584397675E-5</v>
      </c>
      <c r="N232" s="84">
        <f t="shared" si="5"/>
        <v>5.2632456866610619E-3</v>
      </c>
      <c r="O232" s="84">
        <f>L232/'סכום נכסי הקרן'!$C$42</f>
        <v>8.5558745052761521E-4</v>
      </c>
    </row>
    <row r="233" spans="2:15">
      <c r="B233" s="76" t="s">
        <v>1699</v>
      </c>
      <c r="C233" s="73" t="s">
        <v>1700</v>
      </c>
      <c r="D233" s="86" t="s">
        <v>28</v>
      </c>
      <c r="E233" s="86" t="s">
        <v>925</v>
      </c>
      <c r="F233" s="73"/>
      <c r="G233" s="86" t="s">
        <v>970</v>
      </c>
      <c r="H233" s="86" t="s">
        <v>164</v>
      </c>
      <c r="I233" s="83">
        <v>1531.1964439999999</v>
      </c>
      <c r="J233" s="85">
        <v>10488</v>
      </c>
      <c r="K233" s="73"/>
      <c r="L233" s="83">
        <v>623.546163385</v>
      </c>
      <c r="M233" s="84">
        <v>1.8014075811764705E-6</v>
      </c>
      <c r="N233" s="84">
        <f t="shared" si="5"/>
        <v>2.3670882208782214E-3</v>
      </c>
      <c r="O233" s="84">
        <f>L233/'סכום נכסי הקרן'!$C$42</f>
        <v>3.847912669567854E-4</v>
      </c>
    </row>
    <row r="234" spans="2:15">
      <c r="B234" s="76" t="s">
        <v>1701</v>
      </c>
      <c r="C234" s="73" t="s">
        <v>1702</v>
      </c>
      <c r="D234" s="86" t="s">
        <v>1485</v>
      </c>
      <c r="E234" s="86" t="s">
        <v>925</v>
      </c>
      <c r="F234" s="73"/>
      <c r="G234" s="86" t="s">
        <v>979</v>
      </c>
      <c r="H234" s="86" t="s">
        <v>162</v>
      </c>
      <c r="I234" s="83">
        <v>1636.6255799999999</v>
      </c>
      <c r="J234" s="85">
        <v>7359</v>
      </c>
      <c r="K234" s="73"/>
      <c r="L234" s="83">
        <v>417.44253211400002</v>
      </c>
      <c r="M234" s="84">
        <v>1.4008607207052981E-6</v>
      </c>
      <c r="N234" s="84">
        <f t="shared" si="5"/>
        <v>1.5846834744303044E-3</v>
      </c>
      <c r="O234" s="84">
        <f>L234/'סכום נכסי הקרן'!$C$42</f>
        <v>2.5760440885692204E-4</v>
      </c>
    </row>
    <row r="235" spans="2:15">
      <c r="B235" s="76" t="s">
        <v>1703</v>
      </c>
      <c r="C235" s="73" t="s">
        <v>1704</v>
      </c>
      <c r="D235" s="86" t="s">
        <v>28</v>
      </c>
      <c r="E235" s="86" t="s">
        <v>925</v>
      </c>
      <c r="F235" s="73"/>
      <c r="G235" s="86" t="s">
        <v>1028</v>
      </c>
      <c r="H235" s="86" t="s">
        <v>164</v>
      </c>
      <c r="I235" s="83">
        <v>3958.3502400000002</v>
      </c>
      <c r="J235" s="85">
        <v>2422</v>
      </c>
      <c r="K235" s="73"/>
      <c r="L235" s="83">
        <v>372.248861594</v>
      </c>
      <c r="M235" s="84">
        <v>4.1770056374361415E-6</v>
      </c>
      <c r="N235" s="84">
        <f t="shared" si="5"/>
        <v>1.4131205470515153E-3</v>
      </c>
      <c r="O235" s="84">
        <f>L235/'סכום נכסי הקרן'!$C$42</f>
        <v>2.2971532740798201E-4</v>
      </c>
    </row>
    <row r="236" spans="2:15">
      <c r="B236" s="76" t="s">
        <v>1705</v>
      </c>
      <c r="C236" s="73" t="s">
        <v>1706</v>
      </c>
      <c r="D236" s="86" t="s">
        <v>1488</v>
      </c>
      <c r="E236" s="86" t="s">
        <v>925</v>
      </c>
      <c r="F236" s="73"/>
      <c r="G236" s="86" t="s">
        <v>973</v>
      </c>
      <c r="H236" s="86" t="s">
        <v>162</v>
      </c>
      <c r="I236" s="83">
        <v>837.34331999999995</v>
      </c>
      <c r="J236" s="85">
        <v>11993</v>
      </c>
      <c r="K236" s="73"/>
      <c r="L236" s="83">
        <v>348.06467741800003</v>
      </c>
      <c r="M236" s="84">
        <v>1.6746347933067991E-6</v>
      </c>
      <c r="N236" s="84">
        <f t="shared" si="5"/>
        <v>1.3213132345282672E-3</v>
      </c>
      <c r="O236" s="84">
        <f>L236/'סכום נכסי הקרן'!$C$42</f>
        <v>2.1479123130115776E-4</v>
      </c>
    </row>
    <row r="237" spans="2:15">
      <c r="B237" s="76" t="s">
        <v>1707</v>
      </c>
      <c r="C237" s="73" t="s">
        <v>1708</v>
      </c>
      <c r="D237" s="86" t="s">
        <v>1709</v>
      </c>
      <c r="E237" s="86" t="s">
        <v>925</v>
      </c>
      <c r="F237" s="73"/>
      <c r="G237" s="86" t="s">
        <v>956</v>
      </c>
      <c r="H237" s="86" t="s">
        <v>167</v>
      </c>
      <c r="I237" s="83">
        <v>1727.9721239999999</v>
      </c>
      <c r="J237" s="85">
        <v>49860</v>
      </c>
      <c r="K237" s="73"/>
      <c r="L237" s="83">
        <v>385.28410248500001</v>
      </c>
      <c r="M237" s="84">
        <v>1.8087040141935781E-7</v>
      </c>
      <c r="N237" s="84">
        <f t="shared" si="5"/>
        <v>1.4626045579896837E-3</v>
      </c>
      <c r="O237" s="84">
        <f>L237/'סכום נכסי הקרן'!$C$42</f>
        <v>2.3775939399369497E-4</v>
      </c>
    </row>
    <row r="238" spans="2:15">
      <c r="B238" s="76" t="s">
        <v>1710</v>
      </c>
      <c r="C238" s="73" t="s">
        <v>1711</v>
      </c>
      <c r="D238" s="86" t="s">
        <v>1488</v>
      </c>
      <c r="E238" s="86" t="s">
        <v>925</v>
      </c>
      <c r="F238" s="73"/>
      <c r="G238" s="86" t="s">
        <v>973</v>
      </c>
      <c r="H238" s="86" t="s">
        <v>162</v>
      </c>
      <c r="I238" s="83">
        <v>989.58756000000005</v>
      </c>
      <c r="J238" s="85">
        <v>5056</v>
      </c>
      <c r="K238" s="73"/>
      <c r="L238" s="83">
        <v>173.416274018</v>
      </c>
      <c r="M238" s="84">
        <v>8.2611777531827487E-7</v>
      </c>
      <c r="N238" s="84">
        <f t="shared" si="5"/>
        <v>6.5831792999605917E-4</v>
      </c>
      <c r="O238" s="84">
        <f>L238/'סכום נכסי הקרן'!$C$42</f>
        <v>1.0701544121138364E-4</v>
      </c>
    </row>
    <row r="239" spans="2:15">
      <c r="B239" s="76" t="s">
        <v>1712</v>
      </c>
      <c r="C239" s="73" t="s">
        <v>1713</v>
      </c>
      <c r="D239" s="86" t="s">
        <v>1488</v>
      </c>
      <c r="E239" s="86" t="s">
        <v>925</v>
      </c>
      <c r="F239" s="73"/>
      <c r="G239" s="86" t="s">
        <v>1007</v>
      </c>
      <c r="H239" s="86" t="s">
        <v>162</v>
      </c>
      <c r="I239" s="83">
        <v>3375.6049629999998</v>
      </c>
      <c r="J239" s="85">
        <v>11118</v>
      </c>
      <c r="K239" s="73"/>
      <c r="L239" s="83">
        <v>1300.788967274</v>
      </c>
      <c r="M239" s="84">
        <v>4.7940975591084724E-6</v>
      </c>
      <c r="N239" s="84">
        <f t="shared" si="5"/>
        <v>4.938018102087968E-3</v>
      </c>
      <c r="O239" s="84">
        <f>L239/'סכום נכסי הקרן'!$C$42</f>
        <v>8.0271881081517326E-4</v>
      </c>
    </row>
    <row r="240" spans="2:15">
      <c r="B240" s="76" t="s">
        <v>1714</v>
      </c>
      <c r="C240" s="73" t="s">
        <v>1715</v>
      </c>
      <c r="D240" s="86" t="s">
        <v>1485</v>
      </c>
      <c r="E240" s="86" t="s">
        <v>925</v>
      </c>
      <c r="F240" s="73"/>
      <c r="G240" s="86" t="s">
        <v>946</v>
      </c>
      <c r="H240" s="86" t="s">
        <v>162</v>
      </c>
      <c r="I240" s="83">
        <v>2426.6254319999998</v>
      </c>
      <c r="J240" s="85">
        <v>8848</v>
      </c>
      <c r="K240" s="73"/>
      <c r="L240" s="83">
        <v>744.17729796200013</v>
      </c>
      <c r="M240" s="84">
        <v>7.7113992582312897E-5</v>
      </c>
      <c r="N240" s="84">
        <f t="shared" si="5"/>
        <v>2.8250247049683127E-3</v>
      </c>
      <c r="O240" s="84">
        <f>L240/'סכום נכסי הקרן'!$C$42</f>
        <v>4.592329199313356E-4</v>
      </c>
    </row>
    <row r="241" spans="2:15">
      <c r="B241" s="76" t="s">
        <v>1716</v>
      </c>
      <c r="C241" s="73" t="s">
        <v>1717</v>
      </c>
      <c r="D241" s="86" t="s">
        <v>28</v>
      </c>
      <c r="E241" s="86" t="s">
        <v>925</v>
      </c>
      <c r="F241" s="73"/>
      <c r="G241" s="86" t="s">
        <v>970</v>
      </c>
      <c r="H241" s="86" t="s">
        <v>164</v>
      </c>
      <c r="I241" s="83">
        <v>3187.7812439999998</v>
      </c>
      <c r="J241" s="85">
        <v>8200</v>
      </c>
      <c r="K241" s="83">
        <v>15.471896327</v>
      </c>
      <c r="L241" s="83">
        <v>1030.4282913760001</v>
      </c>
      <c r="M241" s="84">
        <v>5.2585192794224372E-6</v>
      </c>
      <c r="N241" s="84">
        <f t="shared" si="5"/>
        <v>3.9116825893607552E-3</v>
      </c>
      <c r="O241" s="84">
        <f>L241/'סכום נכסי הקרן'!$C$42</f>
        <v>6.3587883468681271E-4</v>
      </c>
    </row>
    <row r="242" spans="2:15">
      <c r="B242" s="76" t="s">
        <v>1718</v>
      </c>
      <c r="C242" s="73" t="s">
        <v>1719</v>
      </c>
      <c r="D242" s="86" t="s">
        <v>1488</v>
      </c>
      <c r="E242" s="86" t="s">
        <v>925</v>
      </c>
      <c r="F242" s="73"/>
      <c r="G242" s="86" t="s">
        <v>946</v>
      </c>
      <c r="H242" s="86" t="s">
        <v>162</v>
      </c>
      <c r="I242" s="83">
        <v>1405.8385370000001</v>
      </c>
      <c r="J242" s="85">
        <v>19317</v>
      </c>
      <c r="K242" s="73"/>
      <c r="L242" s="83">
        <v>941.24716713700002</v>
      </c>
      <c r="M242" s="84">
        <v>8.3328088049652618E-7</v>
      </c>
      <c r="N242" s="84">
        <f t="shared" si="5"/>
        <v>3.5731357405359098E-3</v>
      </c>
      <c r="O242" s="84">
        <f>L242/'סכום נכסי הקרן'!$C$42</f>
        <v>5.8084502997495966E-4</v>
      </c>
    </row>
    <row r="243" spans="2:15">
      <c r="B243" s="76" t="s">
        <v>1720</v>
      </c>
      <c r="C243" s="73" t="s">
        <v>1721</v>
      </c>
      <c r="D243" s="86" t="s">
        <v>28</v>
      </c>
      <c r="E243" s="86" t="s">
        <v>925</v>
      </c>
      <c r="F243" s="73"/>
      <c r="G243" s="86" t="s">
        <v>1045</v>
      </c>
      <c r="H243" s="86" t="s">
        <v>164</v>
      </c>
      <c r="I243" s="83">
        <v>1788.8698199999999</v>
      </c>
      <c r="J243" s="85">
        <v>13554</v>
      </c>
      <c r="K243" s="73"/>
      <c r="L243" s="83">
        <v>941.43694932599999</v>
      </c>
      <c r="M243" s="84">
        <v>8.6751822678591249E-6</v>
      </c>
      <c r="N243" s="84">
        <f t="shared" si="5"/>
        <v>3.5738561862871522E-3</v>
      </c>
      <c r="O243" s="84">
        <f>L243/'סכום נכסי הקרן'!$C$42</f>
        <v>5.8096214484670329E-4</v>
      </c>
    </row>
    <row r="244" spans="2:15">
      <c r="B244" s="76" t="s">
        <v>1722</v>
      </c>
      <c r="C244" s="73" t="s">
        <v>1723</v>
      </c>
      <c r="D244" s="86" t="s">
        <v>28</v>
      </c>
      <c r="E244" s="86" t="s">
        <v>925</v>
      </c>
      <c r="F244" s="73"/>
      <c r="G244" s="86" t="s">
        <v>970</v>
      </c>
      <c r="H244" s="86" t="s">
        <v>169</v>
      </c>
      <c r="I244" s="83">
        <v>14767.691280000001</v>
      </c>
      <c r="J244" s="85">
        <v>14590</v>
      </c>
      <c r="K244" s="73"/>
      <c r="L244" s="83">
        <v>796.342435905</v>
      </c>
      <c r="M244" s="84">
        <v>8.9316443070713897E-6</v>
      </c>
      <c r="N244" s="84">
        <f t="shared" si="5"/>
        <v>3.0230525188113784E-3</v>
      </c>
      <c r="O244" s="84">
        <f>L244/'סכום נכסי הקרן'!$C$42</f>
        <v>4.9142410431950547E-4</v>
      </c>
    </row>
    <row r="245" spans="2:15">
      <c r="B245" s="76" t="s">
        <v>1724</v>
      </c>
      <c r="C245" s="73" t="s">
        <v>1725</v>
      </c>
      <c r="D245" s="86" t="s">
        <v>28</v>
      </c>
      <c r="E245" s="86" t="s">
        <v>925</v>
      </c>
      <c r="F245" s="73"/>
      <c r="G245" s="86" t="s">
        <v>1157</v>
      </c>
      <c r="H245" s="86" t="s">
        <v>164</v>
      </c>
      <c r="I245" s="83">
        <v>1522.4423999999999</v>
      </c>
      <c r="J245" s="85">
        <v>5516</v>
      </c>
      <c r="K245" s="73"/>
      <c r="L245" s="83">
        <v>326.069478586</v>
      </c>
      <c r="M245" s="84">
        <v>2.8075170340531284E-6</v>
      </c>
      <c r="N245" s="84">
        <f t="shared" si="5"/>
        <v>1.2378156859450757E-3</v>
      </c>
      <c r="O245" s="84">
        <f>L245/'סכום נכסי הקרן'!$C$42</f>
        <v>2.012179613132772E-4</v>
      </c>
    </row>
    <row r="246" spans="2:15">
      <c r="B246" s="76" t="s">
        <v>1726</v>
      </c>
      <c r="C246" s="73" t="s">
        <v>1727</v>
      </c>
      <c r="D246" s="86" t="s">
        <v>1488</v>
      </c>
      <c r="E246" s="86" t="s">
        <v>925</v>
      </c>
      <c r="F246" s="73"/>
      <c r="G246" s="86" t="s">
        <v>1100</v>
      </c>
      <c r="H246" s="86" t="s">
        <v>162</v>
      </c>
      <c r="I246" s="83">
        <v>1256.0149799999999</v>
      </c>
      <c r="J246" s="85">
        <v>11585</v>
      </c>
      <c r="K246" s="73"/>
      <c r="L246" s="83">
        <v>504.33535661100001</v>
      </c>
      <c r="M246" s="84">
        <v>9.4840594268304552E-6</v>
      </c>
      <c r="N246" s="84">
        <f t="shared" si="5"/>
        <v>1.9145435448204595E-3</v>
      </c>
      <c r="O246" s="84">
        <f>L246/'סכום נכסי הקרן'!$C$42</f>
        <v>3.1122610038677572E-4</v>
      </c>
    </row>
    <row r="247" spans="2:15">
      <c r="B247" s="76" t="s">
        <v>1728</v>
      </c>
      <c r="C247" s="73" t="s">
        <v>1729</v>
      </c>
      <c r="D247" s="86" t="s">
        <v>1488</v>
      </c>
      <c r="E247" s="86" t="s">
        <v>925</v>
      </c>
      <c r="F247" s="73"/>
      <c r="G247" s="86" t="s">
        <v>1069</v>
      </c>
      <c r="H247" s="86" t="s">
        <v>162</v>
      </c>
      <c r="I247" s="83">
        <v>4272.513841</v>
      </c>
      <c r="J247" s="85">
        <v>11978</v>
      </c>
      <c r="K247" s="73"/>
      <c r="L247" s="83">
        <v>1773.7660797049998</v>
      </c>
      <c r="M247" s="84">
        <v>1.5086808157104419E-6</v>
      </c>
      <c r="N247" s="84">
        <f t="shared" si="5"/>
        <v>6.7335203717236889E-3</v>
      </c>
      <c r="O247" s="84">
        <f>L247/'סכום נכסי הקרן'!$C$42</f>
        <v>1.0945936919721511E-3</v>
      </c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E250" s="1"/>
      <c r="F250" s="1"/>
      <c r="G250" s="1"/>
    </row>
    <row r="251" spans="2:15">
      <c r="B251" s="88" t="s">
        <v>256</v>
      </c>
      <c r="E251" s="1"/>
      <c r="F251" s="1"/>
      <c r="G251" s="1"/>
    </row>
    <row r="252" spans="2:15">
      <c r="B252" s="88" t="s">
        <v>111</v>
      </c>
      <c r="E252" s="1"/>
      <c r="F252" s="1"/>
      <c r="G252" s="1"/>
    </row>
    <row r="253" spans="2:15">
      <c r="B253" s="88" t="s">
        <v>238</v>
      </c>
      <c r="E253" s="1"/>
      <c r="F253" s="1"/>
      <c r="G253" s="1"/>
    </row>
    <row r="254" spans="2:15">
      <c r="B254" s="88" t="s">
        <v>246</v>
      </c>
      <c r="E254" s="1"/>
      <c r="F254" s="1"/>
      <c r="G254" s="1"/>
    </row>
    <row r="255" spans="2:15">
      <c r="B255" s="88" t="s">
        <v>253</v>
      </c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1"/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D30" sqref="D3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35.8554687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6" t="s">
        <v>178</v>
      </c>
      <c r="C1" s="67" t="s" vm="1">
        <v>265</v>
      </c>
    </row>
    <row r="2" spans="2:63">
      <c r="B2" s="46" t="s">
        <v>177</v>
      </c>
      <c r="C2" s="67" t="s">
        <v>266</v>
      </c>
    </row>
    <row r="3" spans="2:63">
      <c r="B3" s="46" t="s">
        <v>179</v>
      </c>
      <c r="C3" s="67" t="s">
        <v>267</v>
      </c>
    </row>
    <row r="4" spans="2:63">
      <c r="B4" s="46" t="s">
        <v>180</v>
      </c>
      <c r="C4" s="67">
        <v>8802</v>
      </c>
    </row>
    <row r="6" spans="2:63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BK6" s="3"/>
    </row>
    <row r="7" spans="2:63" ht="26.25" customHeight="1">
      <c r="B7" s="128" t="s">
        <v>263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BH7" s="3"/>
      <c r="BK7" s="3"/>
    </row>
    <row r="8" spans="2:63" s="3" customFormat="1" ht="74.25" customHeight="1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255</v>
      </c>
      <c r="K8" s="30" t="s">
        <v>62</v>
      </c>
      <c r="L8" s="30" t="s">
        <v>59</v>
      </c>
      <c r="M8" s="30" t="s">
        <v>181</v>
      </c>
      <c r="N8" s="14" t="s">
        <v>183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247</v>
      </c>
      <c r="I9" s="32"/>
      <c r="J9" s="16" t="s">
        <v>243</v>
      </c>
      <c r="K9" s="16" t="s">
        <v>243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8" t="s">
        <v>258</v>
      </c>
      <c r="C11" s="69"/>
      <c r="D11" s="69"/>
      <c r="E11" s="69"/>
      <c r="F11" s="69"/>
      <c r="G11" s="69"/>
      <c r="H11" s="77"/>
      <c r="I11" s="79"/>
      <c r="J11" s="69"/>
      <c r="K11" s="77">
        <v>168730.83458786699</v>
      </c>
      <c r="L11" s="69"/>
      <c r="M11" s="78">
        <f>K11/$K$11</f>
        <v>1</v>
      </c>
      <c r="N11" s="78">
        <f>K11/'סכום נכסי הקרן'!$C$42</f>
        <v>0.10412404955437657</v>
      </c>
      <c r="O11" s="5"/>
      <c r="BH11" s="1"/>
      <c r="BI11" s="3"/>
      <c r="BK11" s="1"/>
    </row>
    <row r="12" spans="2:63" ht="20.25">
      <c r="B12" s="70" t="s">
        <v>233</v>
      </c>
      <c r="C12" s="71"/>
      <c r="D12" s="71"/>
      <c r="E12" s="71"/>
      <c r="F12" s="71"/>
      <c r="G12" s="71"/>
      <c r="H12" s="80"/>
      <c r="I12" s="82"/>
      <c r="J12" s="71"/>
      <c r="K12" s="80">
        <v>19050.842624675995</v>
      </c>
      <c r="L12" s="71"/>
      <c r="M12" s="81">
        <f t="shared" ref="M12:M23" si="0">K12/$K$11</f>
        <v>0.11290670535239498</v>
      </c>
      <c r="N12" s="81">
        <f>K12/'סכום נכסי הקרן'!$C$42</f>
        <v>1.1756303383134169E-2</v>
      </c>
      <c r="BI12" s="4"/>
    </row>
    <row r="13" spans="2:63">
      <c r="B13" s="91" t="s">
        <v>259</v>
      </c>
      <c r="C13" s="71"/>
      <c r="D13" s="71"/>
      <c r="E13" s="71"/>
      <c r="F13" s="71"/>
      <c r="G13" s="71"/>
      <c r="H13" s="80"/>
      <c r="I13" s="82"/>
      <c r="J13" s="71"/>
      <c r="K13" s="80">
        <v>12675.274314851998</v>
      </c>
      <c r="L13" s="71"/>
      <c r="M13" s="81">
        <f t="shared" si="0"/>
        <v>7.5121268414347339E-2</v>
      </c>
      <c r="N13" s="81">
        <f>K13/'סכום נכסי הקרן'!$C$42</f>
        <v>7.8219306749631266E-3</v>
      </c>
    </row>
    <row r="14" spans="2:63">
      <c r="B14" s="76" t="s">
        <v>1730</v>
      </c>
      <c r="C14" s="73" t="s">
        <v>1731</v>
      </c>
      <c r="D14" s="86" t="s">
        <v>119</v>
      </c>
      <c r="E14" s="73" t="s">
        <v>1732</v>
      </c>
      <c r="F14" s="86" t="s">
        <v>1733</v>
      </c>
      <c r="G14" s="86" t="s">
        <v>163</v>
      </c>
      <c r="H14" s="83">
        <v>102760.1586</v>
      </c>
      <c r="I14" s="85">
        <v>1308</v>
      </c>
      <c r="J14" s="73"/>
      <c r="K14" s="83">
        <v>1344.102874488</v>
      </c>
      <c r="L14" s="84">
        <v>1.4295434820589996E-3</v>
      </c>
      <c r="M14" s="84">
        <f t="shared" si="0"/>
        <v>7.9659587873848574E-3</v>
      </c>
      <c r="N14" s="84">
        <f>K14/'סכום נכסי הקרן'!$C$42</f>
        <v>8.2944788752578244E-4</v>
      </c>
    </row>
    <row r="15" spans="2:63">
      <c r="B15" s="76" t="s">
        <v>1734</v>
      </c>
      <c r="C15" s="73" t="s">
        <v>1735</v>
      </c>
      <c r="D15" s="86" t="s">
        <v>119</v>
      </c>
      <c r="E15" s="73" t="s">
        <v>1732</v>
      </c>
      <c r="F15" s="86" t="s">
        <v>1733</v>
      </c>
      <c r="G15" s="86" t="s">
        <v>163</v>
      </c>
      <c r="H15" s="83">
        <v>62811.201881000001</v>
      </c>
      <c r="I15" s="85">
        <v>1735</v>
      </c>
      <c r="J15" s="73"/>
      <c r="K15" s="83">
        <v>1089.7743526339998</v>
      </c>
      <c r="L15" s="84">
        <v>1.5263623660968283E-3</v>
      </c>
      <c r="M15" s="84">
        <f t="shared" si="0"/>
        <v>6.4586556173672994E-3</v>
      </c>
      <c r="N15" s="84">
        <f>K15/'סכום נכסי הקרן'!$C$42</f>
        <v>6.7250137755740531E-4</v>
      </c>
    </row>
    <row r="16" spans="2:63" ht="20.25">
      <c r="B16" s="76" t="s">
        <v>1736</v>
      </c>
      <c r="C16" s="73" t="s">
        <v>1737</v>
      </c>
      <c r="D16" s="86" t="s">
        <v>119</v>
      </c>
      <c r="E16" s="73" t="s">
        <v>1738</v>
      </c>
      <c r="F16" s="86" t="s">
        <v>1733</v>
      </c>
      <c r="G16" s="86" t="s">
        <v>163</v>
      </c>
      <c r="H16" s="83">
        <v>66.030624000000003</v>
      </c>
      <c r="I16" s="85">
        <v>1105</v>
      </c>
      <c r="J16" s="73"/>
      <c r="K16" s="83">
        <v>0.72963839500000005</v>
      </c>
      <c r="L16" s="84">
        <v>1.3204725099139492E-4</v>
      </c>
      <c r="M16" s="84">
        <f t="shared" si="0"/>
        <v>4.3242742014651686E-6</v>
      </c>
      <c r="N16" s="84">
        <f>K16/'סכום נכסי הקרן'!$C$42</f>
        <v>4.5026094124007141E-7</v>
      </c>
      <c r="BH16" s="4"/>
    </row>
    <row r="17" spans="2:14">
      <c r="B17" s="76" t="s">
        <v>1739</v>
      </c>
      <c r="C17" s="73" t="s">
        <v>1740</v>
      </c>
      <c r="D17" s="86" t="s">
        <v>119</v>
      </c>
      <c r="E17" s="73" t="s">
        <v>1738</v>
      </c>
      <c r="F17" s="86" t="s">
        <v>1733</v>
      </c>
      <c r="G17" s="86" t="s">
        <v>163</v>
      </c>
      <c r="H17" s="83">
        <v>170606.62476000001</v>
      </c>
      <c r="I17" s="85">
        <v>1306</v>
      </c>
      <c r="J17" s="73"/>
      <c r="K17" s="83">
        <v>2228.1225193659998</v>
      </c>
      <c r="L17" s="84">
        <v>1.5849503930719436E-3</v>
      </c>
      <c r="M17" s="84">
        <f t="shared" si="0"/>
        <v>1.3205188754078612E-2</v>
      </c>
      <c r="N17" s="84">
        <f>K17/'סכום נכסי הקרן'!$C$42</f>
        <v>1.3749777282045777E-3</v>
      </c>
    </row>
    <row r="18" spans="2:14">
      <c r="B18" s="76" t="s">
        <v>1741</v>
      </c>
      <c r="C18" s="73" t="s">
        <v>1742</v>
      </c>
      <c r="D18" s="86" t="s">
        <v>119</v>
      </c>
      <c r="E18" s="73" t="s">
        <v>1738</v>
      </c>
      <c r="F18" s="86" t="s">
        <v>1733</v>
      </c>
      <c r="G18" s="86" t="s">
        <v>163</v>
      </c>
      <c r="H18" s="83">
        <v>37967.608800000002</v>
      </c>
      <c r="I18" s="85">
        <v>1714</v>
      </c>
      <c r="J18" s="73"/>
      <c r="K18" s="83">
        <v>650.76481483199996</v>
      </c>
      <c r="L18" s="84">
        <v>5.3878255939139195E-4</v>
      </c>
      <c r="M18" s="84">
        <f t="shared" si="0"/>
        <v>3.8568221180291301E-3</v>
      </c>
      <c r="N18" s="84">
        <f>K18/'סכום נכסי הקרן'!$C$42</f>
        <v>4.0158793734008073E-4</v>
      </c>
    </row>
    <row r="19" spans="2:14">
      <c r="B19" s="76" t="s">
        <v>1743</v>
      </c>
      <c r="C19" s="73" t="s">
        <v>1744</v>
      </c>
      <c r="D19" s="86" t="s">
        <v>119</v>
      </c>
      <c r="E19" s="73" t="s">
        <v>1745</v>
      </c>
      <c r="F19" s="86" t="s">
        <v>1733</v>
      </c>
      <c r="G19" s="86" t="s">
        <v>163</v>
      </c>
      <c r="H19" s="83">
        <v>2183.137506</v>
      </c>
      <c r="I19" s="85">
        <v>16820</v>
      </c>
      <c r="J19" s="73"/>
      <c r="K19" s="83">
        <v>367.20372850899992</v>
      </c>
      <c r="L19" s="84">
        <v>2.390651821686785E-4</v>
      </c>
      <c r="M19" s="84">
        <f t="shared" si="0"/>
        <v>2.1762692598890554E-3</v>
      </c>
      <c r="N19" s="84">
        <f>K19/'סכום נכסי הקרן'!$C$42</f>
        <v>2.266019682603544E-4</v>
      </c>
    </row>
    <row r="20" spans="2:14">
      <c r="B20" s="76" t="s">
        <v>1746</v>
      </c>
      <c r="C20" s="73" t="s">
        <v>1747</v>
      </c>
      <c r="D20" s="86" t="s">
        <v>119</v>
      </c>
      <c r="E20" s="73" t="s">
        <v>1745</v>
      </c>
      <c r="F20" s="86" t="s">
        <v>1733</v>
      </c>
      <c r="G20" s="86" t="s">
        <v>163</v>
      </c>
      <c r="H20" s="83">
        <v>26494.787880000003</v>
      </c>
      <c r="I20" s="85">
        <v>13170</v>
      </c>
      <c r="J20" s="73"/>
      <c r="K20" s="83">
        <v>3489.3635637960001</v>
      </c>
      <c r="L20" s="84">
        <v>1.9301388239514263E-3</v>
      </c>
      <c r="M20" s="84">
        <f t="shared" si="0"/>
        <v>2.0680058700112133E-2</v>
      </c>
      <c r="N20" s="84">
        <f>K20/'סכום נכסי הקרן'!$C$42</f>
        <v>2.1532914568778922E-3</v>
      </c>
    </row>
    <row r="21" spans="2:14">
      <c r="B21" s="76" t="s">
        <v>1748</v>
      </c>
      <c r="C21" s="73" t="s">
        <v>1749</v>
      </c>
      <c r="D21" s="86" t="s">
        <v>119</v>
      </c>
      <c r="E21" s="73" t="s">
        <v>1750</v>
      </c>
      <c r="F21" s="86" t="s">
        <v>1733</v>
      </c>
      <c r="G21" s="86" t="s">
        <v>163</v>
      </c>
      <c r="H21" s="83">
        <v>128759.71679999999</v>
      </c>
      <c r="I21" s="85">
        <v>1311</v>
      </c>
      <c r="J21" s="73"/>
      <c r="K21" s="83">
        <v>1688.0398872479998</v>
      </c>
      <c r="L21" s="84">
        <v>6.6864988298107975E-4</v>
      </c>
      <c r="M21" s="84">
        <f t="shared" si="0"/>
        <v>1.0004335552367277E-2</v>
      </c>
      <c r="N21" s="84">
        <f>K21/'סכום נכסי הקרן'!$C$42</f>
        <v>1.0416919308133016E-3</v>
      </c>
    </row>
    <row r="22" spans="2:14">
      <c r="B22" s="76" t="s">
        <v>1751</v>
      </c>
      <c r="C22" s="73" t="s">
        <v>1752</v>
      </c>
      <c r="D22" s="86" t="s">
        <v>119</v>
      </c>
      <c r="E22" s="73" t="s">
        <v>1750</v>
      </c>
      <c r="F22" s="86" t="s">
        <v>1733</v>
      </c>
      <c r="G22" s="86" t="s">
        <v>163</v>
      </c>
      <c r="H22" s="83">
        <v>1.9479E-2</v>
      </c>
      <c r="I22" s="85">
        <v>1327</v>
      </c>
      <c r="J22" s="73"/>
      <c r="K22" s="83">
        <v>2.5851000000000004E-4</v>
      </c>
      <c r="L22" s="84">
        <v>2.0958610408085308E-10</v>
      </c>
      <c r="M22" s="84">
        <f t="shared" si="0"/>
        <v>1.5320851143267493E-9</v>
      </c>
      <c r="N22" s="84">
        <f>K22/'סכום נכסי הקרן'!$C$42</f>
        <v>1.5952690636568114E-10</v>
      </c>
    </row>
    <row r="23" spans="2:14">
      <c r="B23" s="76" t="s">
        <v>1753</v>
      </c>
      <c r="C23" s="73" t="s">
        <v>1754</v>
      </c>
      <c r="D23" s="86" t="s">
        <v>119</v>
      </c>
      <c r="E23" s="73" t="s">
        <v>1750</v>
      </c>
      <c r="F23" s="86" t="s">
        <v>1733</v>
      </c>
      <c r="G23" s="86" t="s">
        <v>163</v>
      </c>
      <c r="H23" s="83">
        <v>106391.84292</v>
      </c>
      <c r="I23" s="85">
        <v>1708</v>
      </c>
      <c r="J23" s="73"/>
      <c r="K23" s="83">
        <v>1817.1726770739999</v>
      </c>
      <c r="L23" s="84">
        <v>1.1257555512045577E-3</v>
      </c>
      <c r="M23" s="84">
        <f t="shared" si="0"/>
        <v>1.0769653818832402E-2</v>
      </c>
      <c r="N23" s="84">
        <f>K23/'סכום נכסי הקרן'!$C$42</f>
        <v>1.1213799679155858E-3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91" t="s">
        <v>260</v>
      </c>
      <c r="C25" s="71"/>
      <c r="D25" s="71"/>
      <c r="E25" s="71"/>
      <c r="F25" s="71"/>
      <c r="G25" s="71"/>
      <c r="H25" s="80"/>
      <c r="I25" s="82"/>
      <c r="J25" s="71"/>
      <c r="K25" s="80">
        <v>6375.5683098239988</v>
      </c>
      <c r="L25" s="71"/>
      <c r="M25" s="81">
        <f t="shared" ref="M25:M39" si="1">K25/$K$11</f>
        <v>3.7785436938047659E-2</v>
      </c>
      <c r="N25" s="81">
        <f>K25/'סכום נכסי הקרן'!$C$42</f>
        <v>3.9343727081710455E-3</v>
      </c>
    </row>
    <row r="26" spans="2:14">
      <c r="B26" s="76" t="s">
        <v>1755</v>
      </c>
      <c r="C26" s="73" t="s">
        <v>1756</v>
      </c>
      <c r="D26" s="86" t="s">
        <v>119</v>
      </c>
      <c r="E26" s="73" t="s">
        <v>1732</v>
      </c>
      <c r="F26" s="86" t="s">
        <v>1757</v>
      </c>
      <c r="G26" s="86" t="s">
        <v>163</v>
      </c>
      <c r="H26" s="83">
        <v>56338.892829999997</v>
      </c>
      <c r="I26" s="85">
        <v>315.60000000000002</v>
      </c>
      <c r="J26" s="73"/>
      <c r="K26" s="83">
        <v>177.805545806</v>
      </c>
      <c r="L26" s="84">
        <v>2.1162726016270301E-3</v>
      </c>
      <c r="M26" s="84">
        <f t="shared" si="1"/>
        <v>1.0537821746706725E-3</v>
      </c>
      <c r="N26" s="84">
        <f>K26/'סכום נכסי הקרן'!$C$42</f>
        <v>1.097240673749278E-4</v>
      </c>
    </row>
    <row r="27" spans="2:14">
      <c r="B27" s="76" t="s">
        <v>1758</v>
      </c>
      <c r="C27" s="73" t="s">
        <v>1759</v>
      </c>
      <c r="D27" s="86" t="s">
        <v>119</v>
      </c>
      <c r="E27" s="73" t="s">
        <v>1732</v>
      </c>
      <c r="F27" s="86" t="s">
        <v>1757</v>
      </c>
      <c r="G27" s="86" t="s">
        <v>163</v>
      </c>
      <c r="H27" s="83">
        <v>419114.01637699996</v>
      </c>
      <c r="I27" s="85">
        <v>325.79000000000002</v>
      </c>
      <c r="J27" s="73"/>
      <c r="K27" s="83">
        <v>1365.4315539629999</v>
      </c>
      <c r="L27" s="84">
        <v>1.8007449282550884E-3</v>
      </c>
      <c r="M27" s="84">
        <f t="shared" si="1"/>
        <v>8.092365318396787E-3</v>
      </c>
      <c r="N27" s="84">
        <f>K27/'סכום נכסי הקרן'!$C$42</f>
        <v>8.4260984742486544E-4</v>
      </c>
    </row>
    <row r="28" spans="2:14">
      <c r="B28" s="76" t="s">
        <v>1760</v>
      </c>
      <c r="C28" s="73" t="s">
        <v>1761</v>
      </c>
      <c r="D28" s="86" t="s">
        <v>119</v>
      </c>
      <c r="E28" s="73" t="s">
        <v>1738</v>
      </c>
      <c r="F28" s="86" t="s">
        <v>1757</v>
      </c>
      <c r="G28" s="86" t="s">
        <v>163</v>
      </c>
      <c r="H28" s="83">
        <v>273015.18206199998</v>
      </c>
      <c r="I28" s="85">
        <v>326.35000000000002</v>
      </c>
      <c r="J28" s="73"/>
      <c r="K28" s="83">
        <v>890.98504674200001</v>
      </c>
      <c r="L28" s="84">
        <v>7.1390304447158136E-4</v>
      </c>
      <c r="M28" s="84">
        <f t="shared" si="1"/>
        <v>5.2805111105997489E-3</v>
      </c>
      <c r="N28" s="84">
        <f>K28/'סכום נכסי הקרן'!$C$42</f>
        <v>5.4982820055252428E-4</v>
      </c>
    </row>
    <row r="29" spans="2:14">
      <c r="B29" s="76" t="s">
        <v>1762</v>
      </c>
      <c r="C29" s="73" t="s">
        <v>1763</v>
      </c>
      <c r="D29" s="86" t="s">
        <v>119</v>
      </c>
      <c r="E29" s="73" t="s">
        <v>1738</v>
      </c>
      <c r="F29" s="86" t="s">
        <v>1757</v>
      </c>
      <c r="G29" s="86" t="s">
        <v>163</v>
      </c>
      <c r="H29" s="83">
        <v>3.3689999999999996E-3</v>
      </c>
      <c r="I29" s="85">
        <v>332.53</v>
      </c>
      <c r="J29" s="73"/>
      <c r="K29" s="83">
        <v>1.1199999999999998E-5</v>
      </c>
      <c r="L29" s="84">
        <v>1.4076710971676414E-11</v>
      </c>
      <c r="M29" s="84">
        <f t="shared" si="1"/>
        <v>6.6377909096203583E-11</v>
      </c>
      <c r="N29" s="84">
        <f>K29/'סכום נכסי הקרן'!$C$42</f>
        <v>6.9115366960490045E-12</v>
      </c>
    </row>
    <row r="30" spans="2:14">
      <c r="B30" s="76" t="s">
        <v>1764</v>
      </c>
      <c r="C30" s="73" t="s">
        <v>1765</v>
      </c>
      <c r="D30" s="86" t="s">
        <v>119</v>
      </c>
      <c r="E30" s="73" t="s">
        <v>1738</v>
      </c>
      <c r="F30" s="86" t="s">
        <v>1757</v>
      </c>
      <c r="G30" s="86" t="s">
        <v>163</v>
      </c>
      <c r="H30" s="83">
        <v>1.4569E-2</v>
      </c>
      <c r="I30" s="85">
        <v>316.7</v>
      </c>
      <c r="J30" s="73"/>
      <c r="K30" s="83">
        <v>4.6254999999999997E-5</v>
      </c>
      <c r="L30" s="84">
        <v>3.4237123842837387E-10</v>
      </c>
      <c r="M30" s="84">
        <f t="shared" si="1"/>
        <v>2.7413483796829435E-10</v>
      </c>
      <c r="N30" s="84">
        <f>K30/'סכום נכסי הקרן'!$C$42</f>
        <v>2.8544029453191674E-11</v>
      </c>
    </row>
    <row r="31" spans="2:14">
      <c r="B31" s="76" t="s">
        <v>1766</v>
      </c>
      <c r="C31" s="73" t="s">
        <v>1767</v>
      </c>
      <c r="D31" s="86" t="s">
        <v>119</v>
      </c>
      <c r="E31" s="73" t="s">
        <v>1738</v>
      </c>
      <c r="F31" s="86" t="s">
        <v>1757</v>
      </c>
      <c r="G31" s="86" t="s">
        <v>163</v>
      </c>
      <c r="H31" s="83">
        <v>135034.14546699999</v>
      </c>
      <c r="I31" s="85">
        <v>355.27</v>
      </c>
      <c r="J31" s="73"/>
      <c r="K31" s="83">
        <v>479.73580854599999</v>
      </c>
      <c r="L31" s="84">
        <v>6.1322855401949007E-4</v>
      </c>
      <c r="M31" s="84">
        <f t="shared" si="1"/>
        <v>2.8432017758803674E-3</v>
      </c>
      <c r="N31" s="84">
        <f>K31/'סכום נכסי הקרן'!$C$42</f>
        <v>2.9604568260485886E-4</v>
      </c>
    </row>
    <row r="32" spans="2:14">
      <c r="B32" s="76" t="s">
        <v>1768</v>
      </c>
      <c r="C32" s="73" t="s">
        <v>1769</v>
      </c>
      <c r="D32" s="86" t="s">
        <v>119</v>
      </c>
      <c r="E32" s="73" t="s">
        <v>1745</v>
      </c>
      <c r="F32" s="86" t="s">
        <v>1757</v>
      </c>
      <c r="G32" s="86" t="s">
        <v>163</v>
      </c>
      <c r="H32" s="83">
        <v>283.59470199999998</v>
      </c>
      <c r="I32" s="85">
        <v>3321.67</v>
      </c>
      <c r="J32" s="73"/>
      <c r="K32" s="83">
        <v>9.4200801420000015</v>
      </c>
      <c r="L32" s="84">
        <v>1.2401988763395852E-5</v>
      </c>
      <c r="M32" s="84">
        <f t="shared" si="1"/>
        <v>5.5829037798627567E-5</v>
      </c>
      <c r="N32" s="84">
        <f>K32/'סכום נכסי הקרן'!$C$42</f>
        <v>5.8131454983174594E-6</v>
      </c>
    </row>
    <row r="33" spans="2:14">
      <c r="B33" s="76" t="s">
        <v>1770</v>
      </c>
      <c r="C33" s="73" t="s">
        <v>1771</v>
      </c>
      <c r="D33" s="86" t="s">
        <v>119</v>
      </c>
      <c r="E33" s="73" t="s">
        <v>1745</v>
      </c>
      <c r="F33" s="86" t="s">
        <v>1757</v>
      </c>
      <c r="G33" s="86" t="s">
        <v>163</v>
      </c>
      <c r="H33" s="83">
        <v>1256.5359539999999</v>
      </c>
      <c r="I33" s="85">
        <v>3144.84</v>
      </c>
      <c r="J33" s="73"/>
      <c r="K33" s="83">
        <v>39.516045295999994</v>
      </c>
      <c r="L33" s="84">
        <v>2.3443788460053038E-4</v>
      </c>
      <c r="M33" s="84">
        <f t="shared" si="1"/>
        <v>2.341957555802992E-4</v>
      </c>
      <c r="N33" s="84">
        <f>K33/'סכום נכסי הקרן'!$C$42</f>
        <v>2.4385410459467739E-5</v>
      </c>
    </row>
    <row r="34" spans="2:14">
      <c r="B34" s="76" t="s">
        <v>1772</v>
      </c>
      <c r="C34" s="73" t="s">
        <v>1773</v>
      </c>
      <c r="D34" s="86" t="s">
        <v>119</v>
      </c>
      <c r="E34" s="73" t="s">
        <v>1745</v>
      </c>
      <c r="F34" s="86" t="s">
        <v>1757</v>
      </c>
      <c r="G34" s="86" t="s">
        <v>163</v>
      </c>
      <c r="H34" s="83">
        <v>25457.973852999996</v>
      </c>
      <c r="I34" s="85">
        <v>3245.67</v>
      </c>
      <c r="J34" s="73"/>
      <c r="K34" s="83">
        <v>826.28181992299994</v>
      </c>
      <c r="L34" s="84">
        <v>6.9400471919877228E-4</v>
      </c>
      <c r="M34" s="84">
        <f t="shared" si="1"/>
        <v>4.8970410295262994E-3</v>
      </c>
      <c r="N34" s="84">
        <f>K34/'סכום נכסי הקרן'!$C$42</f>
        <v>5.0989974282821167E-4</v>
      </c>
    </row>
    <row r="35" spans="2:14">
      <c r="B35" s="76" t="s">
        <v>1774</v>
      </c>
      <c r="C35" s="73" t="s">
        <v>1775</v>
      </c>
      <c r="D35" s="86" t="s">
        <v>119</v>
      </c>
      <c r="E35" s="73" t="s">
        <v>1745</v>
      </c>
      <c r="F35" s="86" t="s">
        <v>1757</v>
      </c>
      <c r="G35" s="86" t="s">
        <v>163</v>
      </c>
      <c r="H35" s="83">
        <v>15565.266288000001</v>
      </c>
      <c r="I35" s="85">
        <v>3563.87</v>
      </c>
      <c r="J35" s="73"/>
      <c r="K35" s="83">
        <v>554.72585561400001</v>
      </c>
      <c r="L35" s="84">
        <v>1.0494289988982701E-3</v>
      </c>
      <c r="M35" s="84">
        <f t="shared" si="1"/>
        <v>3.2876377158267724E-3</v>
      </c>
      <c r="N35" s="84">
        <f>K35/'סכום נכסי הקרן'!$C$42</f>
        <v>3.4232215243958422E-4</v>
      </c>
    </row>
    <row r="36" spans="2:14">
      <c r="B36" s="76" t="s">
        <v>1776</v>
      </c>
      <c r="C36" s="73" t="s">
        <v>1777</v>
      </c>
      <c r="D36" s="86" t="s">
        <v>119</v>
      </c>
      <c r="E36" s="73" t="s">
        <v>1750</v>
      </c>
      <c r="F36" s="86" t="s">
        <v>1757</v>
      </c>
      <c r="G36" s="86" t="s">
        <v>163</v>
      </c>
      <c r="H36" s="83">
        <v>3.3689999999999996E-3</v>
      </c>
      <c r="I36" s="85">
        <v>332.26</v>
      </c>
      <c r="J36" s="73"/>
      <c r="K36" s="83">
        <v>1.1291000000000001E-5</v>
      </c>
      <c r="L36" s="84">
        <v>1.0779195641767391E-11</v>
      </c>
      <c r="M36" s="84">
        <f t="shared" si="1"/>
        <v>6.6917229607610246E-11</v>
      </c>
      <c r="N36" s="84">
        <f>K36/'סכום נכסי הקרן'!$C$42</f>
        <v>6.9676929317044045E-12</v>
      </c>
    </row>
    <row r="37" spans="2:14">
      <c r="B37" s="76" t="s">
        <v>1778</v>
      </c>
      <c r="C37" s="73" t="s">
        <v>1779</v>
      </c>
      <c r="D37" s="86" t="s">
        <v>119</v>
      </c>
      <c r="E37" s="73" t="s">
        <v>1750</v>
      </c>
      <c r="F37" s="86" t="s">
        <v>1757</v>
      </c>
      <c r="G37" s="86" t="s">
        <v>163</v>
      </c>
      <c r="H37" s="83">
        <v>9.0139999999999994E-3</v>
      </c>
      <c r="I37" s="85">
        <v>316.33</v>
      </c>
      <c r="J37" s="73"/>
      <c r="K37" s="83">
        <v>2.8408999999999999E-5</v>
      </c>
      <c r="L37" s="84">
        <v>1.8020751332983819E-10</v>
      </c>
      <c r="M37" s="84">
        <f t="shared" si="1"/>
        <v>1.6836875174232568E-10</v>
      </c>
      <c r="N37" s="84">
        <f>K37/'סכום נכסי הקרן'!$C$42</f>
        <v>1.7531236249826445E-11</v>
      </c>
    </row>
    <row r="38" spans="2:14">
      <c r="B38" s="76" t="s">
        <v>1780</v>
      </c>
      <c r="C38" s="73" t="s">
        <v>1781</v>
      </c>
      <c r="D38" s="86" t="s">
        <v>119</v>
      </c>
      <c r="E38" s="73" t="s">
        <v>1750</v>
      </c>
      <c r="F38" s="86" t="s">
        <v>1757</v>
      </c>
      <c r="G38" s="86" t="s">
        <v>163</v>
      </c>
      <c r="H38" s="83">
        <v>345584.90551000001</v>
      </c>
      <c r="I38" s="85">
        <v>326</v>
      </c>
      <c r="J38" s="73"/>
      <c r="K38" s="83">
        <v>1126.6067919679999</v>
      </c>
      <c r="L38" s="84">
        <v>8.7406469698729397E-4</v>
      </c>
      <c r="M38" s="84">
        <f t="shared" si="1"/>
        <v>6.6769467164658437E-3</v>
      </c>
      <c r="N38" s="84">
        <f>K38/'סכום נכסי הקרן'!$C$42</f>
        <v>6.9523073077722142E-4</v>
      </c>
    </row>
    <row r="39" spans="2:14">
      <c r="B39" s="76" t="s">
        <v>1782</v>
      </c>
      <c r="C39" s="73" t="s">
        <v>1783</v>
      </c>
      <c r="D39" s="86" t="s">
        <v>119</v>
      </c>
      <c r="E39" s="73" t="s">
        <v>1750</v>
      </c>
      <c r="F39" s="86" t="s">
        <v>1757</v>
      </c>
      <c r="G39" s="86" t="s">
        <v>163</v>
      </c>
      <c r="H39" s="83">
        <v>252718.192992</v>
      </c>
      <c r="I39" s="85">
        <v>358.13</v>
      </c>
      <c r="J39" s="73"/>
      <c r="K39" s="83">
        <v>905.05966466899997</v>
      </c>
      <c r="L39" s="84">
        <v>1.101373101984174E-3</v>
      </c>
      <c r="M39" s="84">
        <f t="shared" si="1"/>
        <v>5.3639257275035169E-3</v>
      </c>
      <c r="N39" s="84">
        <f>K39/'סכום נכסי הקרן'!$C$42</f>
        <v>5.5851366825657156E-4</v>
      </c>
    </row>
    <row r="40" spans="2:14">
      <c r="B40" s="72"/>
      <c r="C40" s="73"/>
      <c r="D40" s="73"/>
      <c r="E40" s="73"/>
      <c r="F40" s="73"/>
      <c r="G40" s="73"/>
      <c r="H40" s="83"/>
      <c r="I40" s="85"/>
      <c r="J40" s="73"/>
      <c r="K40" s="73"/>
      <c r="L40" s="73"/>
      <c r="M40" s="84"/>
      <c r="N40" s="73"/>
    </row>
    <row r="41" spans="2:14">
      <c r="B41" s="70" t="s">
        <v>232</v>
      </c>
      <c r="C41" s="71"/>
      <c r="D41" s="71"/>
      <c r="E41" s="71"/>
      <c r="F41" s="71"/>
      <c r="G41" s="71"/>
      <c r="H41" s="80"/>
      <c r="I41" s="82"/>
      <c r="J41" s="71"/>
      <c r="K41" s="80">
        <v>149679.99196319099</v>
      </c>
      <c r="L41" s="71"/>
      <c r="M41" s="81">
        <f t="shared" ref="M41:M86" si="2">K41/$K$11</f>
        <v>0.887093294647605</v>
      </c>
      <c r="N41" s="81">
        <f>K41/'סכום נכסי הקרן'!$C$42</f>
        <v>9.2367746171242396E-2</v>
      </c>
    </row>
    <row r="42" spans="2:14">
      <c r="B42" s="91" t="s">
        <v>261</v>
      </c>
      <c r="C42" s="71"/>
      <c r="D42" s="71"/>
      <c r="E42" s="71"/>
      <c r="F42" s="71"/>
      <c r="G42" s="71"/>
      <c r="H42" s="80"/>
      <c r="I42" s="82"/>
      <c r="J42" s="71"/>
      <c r="K42" s="80">
        <v>142891.04274318396</v>
      </c>
      <c r="L42" s="71"/>
      <c r="M42" s="81">
        <f t="shared" si="2"/>
        <v>0.84685791480971495</v>
      </c>
      <c r="N42" s="81">
        <f>K42/'סכום נכסי הקרן'!$C$42</f>
        <v>8.8178275487162769E-2</v>
      </c>
    </row>
    <row r="43" spans="2:14">
      <c r="B43" s="76" t="s">
        <v>1784</v>
      </c>
      <c r="C43" s="73" t="s">
        <v>1785</v>
      </c>
      <c r="D43" s="86" t="s">
        <v>28</v>
      </c>
      <c r="E43" s="73"/>
      <c r="F43" s="86" t="s">
        <v>1733</v>
      </c>
      <c r="G43" s="86" t="s">
        <v>162</v>
      </c>
      <c r="H43" s="83">
        <v>14645.895888999999</v>
      </c>
      <c r="I43" s="85">
        <v>3371.14</v>
      </c>
      <c r="J43" s="73"/>
      <c r="K43" s="83">
        <v>1711.280846995</v>
      </c>
      <c r="L43" s="84">
        <v>7.3668610666320872E-4</v>
      </c>
      <c r="M43" s="84">
        <f t="shared" si="2"/>
        <v>1.0142075401777535E-2</v>
      </c>
      <c r="N43" s="84">
        <f>K43/'סכום נכסי הקרן'!$C$42</f>
        <v>1.0560339617189077E-3</v>
      </c>
    </row>
    <row r="44" spans="2:14">
      <c r="B44" s="76" t="s">
        <v>1786</v>
      </c>
      <c r="C44" s="73" t="s">
        <v>1787</v>
      </c>
      <c r="D44" s="86" t="s">
        <v>28</v>
      </c>
      <c r="E44" s="73"/>
      <c r="F44" s="86" t="s">
        <v>1733</v>
      </c>
      <c r="G44" s="86" t="s">
        <v>162</v>
      </c>
      <c r="H44" s="83">
        <v>608.62679899999989</v>
      </c>
      <c r="I44" s="85">
        <v>449.32</v>
      </c>
      <c r="J44" s="73"/>
      <c r="K44" s="83">
        <v>9.4784075050000016</v>
      </c>
      <c r="L44" s="84">
        <v>1.3860932825393581E-6</v>
      </c>
      <c r="M44" s="84">
        <f t="shared" si="2"/>
        <v>5.6174720691398569E-5</v>
      </c>
      <c r="N44" s="84">
        <f>K44/'סכום נכסי הקרן'!$C$42</f>
        <v>5.8491394009744473E-6</v>
      </c>
    </row>
    <row r="45" spans="2:14">
      <c r="B45" s="76" t="s">
        <v>1788</v>
      </c>
      <c r="C45" s="73" t="s">
        <v>1789</v>
      </c>
      <c r="D45" s="86" t="s">
        <v>28</v>
      </c>
      <c r="E45" s="73"/>
      <c r="F45" s="86" t="s">
        <v>1733</v>
      </c>
      <c r="G45" s="86" t="s">
        <v>162</v>
      </c>
      <c r="H45" s="83">
        <v>24851.459107999995</v>
      </c>
      <c r="I45" s="85">
        <v>5940.9</v>
      </c>
      <c r="J45" s="73"/>
      <c r="K45" s="83">
        <v>5117.2035583589995</v>
      </c>
      <c r="L45" s="84">
        <v>8.6936675922809228E-4</v>
      </c>
      <c r="M45" s="84">
        <f t="shared" si="2"/>
        <v>3.0327613627100288E-2</v>
      </c>
      <c r="N45" s="84">
        <f>K45/'סכום נכסי הקרן'!$C$42</f>
        <v>3.1578339441741764E-3</v>
      </c>
    </row>
    <row r="46" spans="2:14">
      <c r="B46" s="76" t="s">
        <v>1790</v>
      </c>
      <c r="C46" s="73" t="s">
        <v>1791</v>
      </c>
      <c r="D46" s="86" t="s">
        <v>28</v>
      </c>
      <c r="E46" s="73"/>
      <c r="F46" s="86" t="s">
        <v>1733</v>
      </c>
      <c r="G46" s="86" t="s">
        <v>164</v>
      </c>
      <c r="H46" s="83">
        <v>5328.5483989999993</v>
      </c>
      <c r="I46" s="85">
        <v>5500.1</v>
      </c>
      <c r="J46" s="73"/>
      <c r="K46" s="83">
        <v>1137.9535147009999</v>
      </c>
      <c r="L46" s="84">
        <v>3.5498612905215796E-4</v>
      </c>
      <c r="M46" s="84">
        <f t="shared" si="2"/>
        <v>6.7441941923686022E-3</v>
      </c>
      <c r="N46" s="84">
        <f>K46/'סכום נכסי הקרן'!$C$42</f>
        <v>7.0223281029052707E-4</v>
      </c>
    </row>
    <row r="47" spans="2:14">
      <c r="B47" s="76" t="s">
        <v>1792</v>
      </c>
      <c r="C47" s="73" t="s">
        <v>1793</v>
      </c>
      <c r="D47" s="86" t="s">
        <v>1488</v>
      </c>
      <c r="E47" s="73"/>
      <c r="F47" s="86" t="s">
        <v>1733</v>
      </c>
      <c r="G47" s="86" t="s">
        <v>162</v>
      </c>
      <c r="H47" s="83">
        <v>13663.920539999999</v>
      </c>
      <c r="I47" s="85">
        <v>5404</v>
      </c>
      <c r="J47" s="73"/>
      <c r="K47" s="83">
        <v>2559.2883898919999</v>
      </c>
      <c r="L47" s="84">
        <v>8.0423311006474398E-5</v>
      </c>
      <c r="M47" s="84">
        <f t="shared" si="2"/>
        <v>1.5167876079930396E-2</v>
      </c>
      <c r="N47" s="84">
        <f>K47/'סכום נכסי הקרן'!$C$42</f>
        <v>1.5793406805813155E-3</v>
      </c>
    </row>
    <row r="48" spans="2:14">
      <c r="B48" s="76" t="s">
        <v>1794</v>
      </c>
      <c r="C48" s="73" t="s">
        <v>1795</v>
      </c>
      <c r="D48" s="86" t="s">
        <v>1488</v>
      </c>
      <c r="E48" s="73"/>
      <c r="F48" s="86" t="s">
        <v>1733</v>
      </c>
      <c r="G48" s="86" t="s">
        <v>162</v>
      </c>
      <c r="H48" s="83">
        <v>7003.2350399999996</v>
      </c>
      <c r="I48" s="85">
        <v>12771</v>
      </c>
      <c r="J48" s="73"/>
      <c r="K48" s="83">
        <v>3099.9319873580002</v>
      </c>
      <c r="L48" s="84">
        <v>6.8388795308961479E-5</v>
      </c>
      <c r="M48" s="84">
        <f t="shared" si="2"/>
        <v>1.8372053898327061E-2</v>
      </c>
      <c r="N48" s="84">
        <f>K48/'סכום נכסי הקרן'!$C$42</f>
        <v>1.9129726505250841E-3</v>
      </c>
    </row>
    <row r="49" spans="2:14">
      <c r="B49" s="76" t="s">
        <v>1796</v>
      </c>
      <c r="C49" s="73" t="s">
        <v>1797</v>
      </c>
      <c r="D49" s="86" t="s">
        <v>1488</v>
      </c>
      <c r="E49" s="73"/>
      <c r="F49" s="86" t="s">
        <v>1733</v>
      </c>
      <c r="G49" s="86" t="s">
        <v>162</v>
      </c>
      <c r="H49" s="83">
        <v>10617.361052999999</v>
      </c>
      <c r="I49" s="85">
        <v>5864</v>
      </c>
      <c r="J49" s="73"/>
      <c r="K49" s="83">
        <v>2157.9387128389999</v>
      </c>
      <c r="L49" s="84">
        <v>4.7383743186542482E-5</v>
      </c>
      <c r="M49" s="84">
        <f t="shared" si="2"/>
        <v>1.2789237474643368E-2</v>
      </c>
      <c r="N49" s="84">
        <f>K49/'סכום נכסי הקרן'!$C$42</f>
        <v>1.3316671965724559E-3</v>
      </c>
    </row>
    <row r="50" spans="2:14">
      <c r="B50" s="76" t="s">
        <v>1798</v>
      </c>
      <c r="C50" s="73" t="s">
        <v>1799</v>
      </c>
      <c r="D50" s="86" t="s">
        <v>123</v>
      </c>
      <c r="E50" s="73"/>
      <c r="F50" s="86" t="s">
        <v>1733</v>
      </c>
      <c r="G50" s="86" t="s">
        <v>172</v>
      </c>
      <c r="H50" s="83">
        <v>227851.82014200001</v>
      </c>
      <c r="I50" s="85">
        <v>1653</v>
      </c>
      <c r="J50" s="73"/>
      <c r="K50" s="83">
        <v>12117.608435409</v>
      </c>
      <c r="L50" s="84">
        <v>6.7460394424514271E-5</v>
      </c>
      <c r="M50" s="84">
        <f t="shared" si="2"/>
        <v>7.1816206356157888E-2</v>
      </c>
      <c r="N50" s="84">
        <f>K50/'סכום נכסי הקרן'!$C$42</f>
        <v>7.4777942294359185E-3</v>
      </c>
    </row>
    <row r="51" spans="2:14">
      <c r="B51" s="76" t="s">
        <v>1800</v>
      </c>
      <c r="C51" s="73" t="s">
        <v>1801</v>
      </c>
      <c r="D51" s="86" t="s">
        <v>1488</v>
      </c>
      <c r="E51" s="73"/>
      <c r="F51" s="86" t="s">
        <v>1733</v>
      </c>
      <c r="G51" s="86" t="s">
        <v>162</v>
      </c>
      <c r="H51" s="83">
        <v>4430.3073839999997</v>
      </c>
      <c r="I51" s="85">
        <v>10007</v>
      </c>
      <c r="J51" s="73"/>
      <c r="K51" s="83">
        <v>1536.619420472</v>
      </c>
      <c r="L51" s="84">
        <v>1.9103124828439536E-5</v>
      </c>
      <c r="M51" s="84">
        <f t="shared" si="2"/>
        <v>9.1069271613885231E-3</v>
      </c>
      <c r="N51" s="84">
        <f>K51/'סכום נכסי הקרן'!$C$42</f>
        <v>9.4825013504051651E-4</v>
      </c>
    </row>
    <row r="52" spans="2:14">
      <c r="B52" s="76" t="s">
        <v>1802</v>
      </c>
      <c r="C52" s="73" t="s">
        <v>1803</v>
      </c>
      <c r="D52" s="86" t="s">
        <v>28</v>
      </c>
      <c r="E52" s="73"/>
      <c r="F52" s="86" t="s">
        <v>1733</v>
      </c>
      <c r="G52" s="86" t="s">
        <v>171</v>
      </c>
      <c r="H52" s="83">
        <v>32583.182837</v>
      </c>
      <c r="I52" s="85">
        <v>3530</v>
      </c>
      <c r="J52" s="73"/>
      <c r="K52" s="83">
        <v>2910.8916250679999</v>
      </c>
      <c r="L52" s="84">
        <v>5.7579926998682716E-4</v>
      </c>
      <c r="M52" s="84">
        <f t="shared" si="2"/>
        <v>1.7251687471220006E-2</v>
      </c>
      <c r="N52" s="84">
        <f>K52/'סכום נכסי הקרן'!$C$42</f>
        <v>1.7963155611499292E-3</v>
      </c>
    </row>
    <row r="53" spans="2:14">
      <c r="B53" s="76" t="s">
        <v>1804</v>
      </c>
      <c r="C53" s="73" t="s">
        <v>1805</v>
      </c>
      <c r="D53" s="86" t="s">
        <v>122</v>
      </c>
      <c r="E53" s="73"/>
      <c r="F53" s="86" t="s">
        <v>1733</v>
      </c>
      <c r="G53" s="86" t="s">
        <v>162</v>
      </c>
      <c r="H53" s="83">
        <v>98417.352645999999</v>
      </c>
      <c r="I53" s="85">
        <v>459.5</v>
      </c>
      <c r="J53" s="73"/>
      <c r="K53" s="83">
        <v>1567.421331086</v>
      </c>
      <c r="L53" s="84">
        <v>4.9085961419451367E-4</v>
      </c>
      <c r="M53" s="84">
        <f t="shared" si="2"/>
        <v>9.2894777348461553E-3</v>
      </c>
      <c r="N53" s="84">
        <f>K53/'סכום נכסי הקרן'!$C$42</f>
        <v>9.6725803999739887E-4</v>
      </c>
    </row>
    <row r="54" spans="2:14">
      <c r="B54" s="76" t="s">
        <v>1806</v>
      </c>
      <c r="C54" s="73" t="s">
        <v>1807</v>
      </c>
      <c r="D54" s="86" t="s">
        <v>1488</v>
      </c>
      <c r="E54" s="73"/>
      <c r="F54" s="86" t="s">
        <v>1733</v>
      </c>
      <c r="G54" s="86" t="s">
        <v>162</v>
      </c>
      <c r="H54" s="83">
        <v>18660.401416000001</v>
      </c>
      <c r="I54" s="85">
        <v>6870</v>
      </c>
      <c r="J54" s="73"/>
      <c r="K54" s="83">
        <v>4443.3065548820005</v>
      </c>
      <c r="L54" s="84">
        <v>1.4101840466726115E-4</v>
      </c>
      <c r="M54" s="84">
        <f t="shared" si="2"/>
        <v>2.6333696302368124E-2</v>
      </c>
      <c r="N54" s="84">
        <f>K54/'סכום נכסי הקרן'!$C$42</f>
        <v>2.7419710987376814E-3</v>
      </c>
    </row>
    <row r="55" spans="2:14">
      <c r="B55" s="76" t="s">
        <v>1808</v>
      </c>
      <c r="C55" s="73" t="s">
        <v>1809</v>
      </c>
      <c r="D55" s="86" t="s">
        <v>1488</v>
      </c>
      <c r="E55" s="73"/>
      <c r="F55" s="86" t="s">
        <v>1733</v>
      </c>
      <c r="G55" s="86" t="s">
        <v>162</v>
      </c>
      <c r="H55" s="83">
        <v>5830.9543919999987</v>
      </c>
      <c r="I55" s="85">
        <v>6348</v>
      </c>
      <c r="J55" s="73"/>
      <c r="K55" s="83">
        <v>1282.9363813310001</v>
      </c>
      <c r="L55" s="84">
        <v>5.0484453610389604E-4</v>
      </c>
      <c r="M55" s="84">
        <f t="shared" si="2"/>
        <v>7.6034495085894205E-3</v>
      </c>
      <c r="N55" s="84">
        <f>K55/'סכום נכסי הקרן'!$C$42</f>
        <v>7.91701953416565E-4</v>
      </c>
    </row>
    <row r="56" spans="2:14">
      <c r="B56" s="76" t="s">
        <v>1810</v>
      </c>
      <c r="C56" s="73" t="s">
        <v>1811</v>
      </c>
      <c r="D56" s="86" t="s">
        <v>122</v>
      </c>
      <c r="E56" s="73"/>
      <c r="F56" s="86" t="s">
        <v>1733</v>
      </c>
      <c r="G56" s="86" t="s">
        <v>162</v>
      </c>
      <c r="H56" s="83">
        <v>72316.013999999996</v>
      </c>
      <c r="I56" s="85">
        <v>569.70000000000005</v>
      </c>
      <c r="J56" s="73"/>
      <c r="K56" s="83">
        <v>1427.9376938730002</v>
      </c>
      <c r="L56" s="84">
        <v>2.3551185666620127E-3</v>
      </c>
      <c r="M56" s="84">
        <f t="shared" si="2"/>
        <v>8.4628141463343395E-3</v>
      </c>
      <c r="N56" s="84">
        <f>K56/'סכום נכסי הקרן'!$C$42</f>
        <v>8.811824795423958E-4</v>
      </c>
    </row>
    <row r="57" spans="2:14">
      <c r="B57" s="76" t="s">
        <v>1812</v>
      </c>
      <c r="C57" s="73" t="s">
        <v>1813</v>
      </c>
      <c r="D57" s="86" t="s">
        <v>28</v>
      </c>
      <c r="E57" s="73"/>
      <c r="F57" s="86" t="s">
        <v>1733</v>
      </c>
      <c r="G57" s="86" t="s">
        <v>164</v>
      </c>
      <c r="H57" s="83">
        <v>14463.202801000001</v>
      </c>
      <c r="I57" s="85">
        <v>3691</v>
      </c>
      <c r="J57" s="73"/>
      <c r="K57" s="83">
        <v>2072.7815866339997</v>
      </c>
      <c r="L57" s="84">
        <v>2.5374040001754387E-3</v>
      </c>
      <c r="M57" s="84">
        <f t="shared" si="2"/>
        <v>1.2284545333381811E-2</v>
      </c>
      <c r="N57" s="84">
        <f>K57/'סכום נכסי הקרן'!$C$42</f>
        <v>1.2791166070460331E-3</v>
      </c>
    </row>
    <row r="58" spans="2:14">
      <c r="B58" s="76" t="s">
        <v>1814</v>
      </c>
      <c r="C58" s="73" t="s">
        <v>1815</v>
      </c>
      <c r="D58" s="86" t="s">
        <v>122</v>
      </c>
      <c r="E58" s="73"/>
      <c r="F58" s="86" t="s">
        <v>1733</v>
      </c>
      <c r="G58" s="86" t="s">
        <v>162</v>
      </c>
      <c r="H58" s="83">
        <v>91071.377758000002</v>
      </c>
      <c r="I58" s="85">
        <v>2703</v>
      </c>
      <c r="J58" s="73"/>
      <c r="K58" s="83">
        <v>8532.1112754160004</v>
      </c>
      <c r="L58" s="84">
        <v>1.876310743938291E-4</v>
      </c>
      <c r="M58" s="84">
        <f t="shared" si="2"/>
        <v>5.0566402378415802E-2</v>
      </c>
      <c r="N58" s="84">
        <f>K58/'סכום נכסי הקרן'!$C$42</f>
        <v>5.2651785870367123E-3</v>
      </c>
    </row>
    <row r="59" spans="2:14">
      <c r="B59" s="76" t="s">
        <v>1816</v>
      </c>
      <c r="C59" s="73" t="s">
        <v>1817</v>
      </c>
      <c r="D59" s="86" t="s">
        <v>1709</v>
      </c>
      <c r="E59" s="73"/>
      <c r="F59" s="86" t="s">
        <v>1733</v>
      </c>
      <c r="G59" s="86" t="s">
        <v>167</v>
      </c>
      <c r="H59" s="83">
        <v>304164.58799199999</v>
      </c>
      <c r="I59" s="85">
        <v>2778</v>
      </c>
      <c r="J59" s="73"/>
      <c r="K59" s="83">
        <v>3778.6178792289998</v>
      </c>
      <c r="L59" s="84">
        <v>1.9349052500237294E-3</v>
      </c>
      <c r="M59" s="84">
        <f t="shared" si="2"/>
        <v>2.2394353044352871E-2</v>
      </c>
      <c r="N59" s="84">
        <f>K59/'סכום נכסי הקרן'!$C$42</f>
        <v>2.331790726128402E-3</v>
      </c>
    </row>
    <row r="60" spans="2:14">
      <c r="B60" s="76" t="s">
        <v>1818</v>
      </c>
      <c r="C60" s="73" t="s">
        <v>1819</v>
      </c>
      <c r="D60" s="86" t="s">
        <v>28</v>
      </c>
      <c r="E60" s="73"/>
      <c r="F60" s="86" t="s">
        <v>1733</v>
      </c>
      <c r="G60" s="86" t="s">
        <v>164</v>
      </c>
      <c r="H60" s="83">
        <v>80928.508719000005</v>
      </c>
      <c r="I60" s="85">
        <v>2227</v>
      </c>
      <c r="J60" s="73"/>
      <c r="K60" s="83">
        <v>6997.8845879160008</v>
      </c>
      <c r="L60" s="84">
        <v>3.1791656436161691E-4</v>
      </c>
      <c r="M60" s="84">
        <f t="shared" si="2"/>
        <v>4.1473655985929683E-2</v>
      </c>
      <c r="N60" s="84">
        <f>K60/'סכום נכסי הקרן'!$C$42</f>
        <v>4.3184050110801082E-3</v>
      </c>
    </row>
    <row r="61" spans="2:14">
      <c r="B61" s="76" t="s">
        <v>1820</v>
      </c>
      <c r="C61" s="73" t="s">
        <v>1821</v>
      </c>
      <c r="D61" s="86" t="s">
        <v>123</v>
      </c>
      <c r="E61" s="73"/>
      <c r="F61" s="86" t="s">
        <v>1733</v>
      </c>
      <c r="G61" s="86" t="s">
        <v>172</v>
      </c>
      <c r="H61" s="83">
        <v>1880.2163640000001</v>
      </c>
      <c r="I61" s="85">
        <v>23090</v>
      </c>
      <c r="J61" s="73"/>
      <c r="K61" s="83">
        <v>1396.764922913</v>
      </c>
      <c r="L61" s="84">
        <v>8.4505971075586443E-5</v>
      </c>
      <c r="M61" s="84">
        <f t="shared" si="2"/>
        <v>8.2780656323111542E-3</v>
      </c>
      <c r="N61" s="84">
        <f>K61/'סכום נכסי הקרן'!$C$42</f>
        <v>8.6194571611314819E-4</v>
      </c>
    </row>
    <row r="62" spans="2:14">
      <c r="B62" s="76" t="s">
        <v>1822</v>
      </c>
      <c r="C62" s="73" t="s">
        <v>1823</v>
      </c>
      <c r="D62" s="86" t="s">
        <v>122</v>
      </c>
      <c r="E62" s="73"/>
      <c r="F62" s="86" t="s">
        <v>1733</v>
      </c>
      <c r="G62" s="86" t="s">
        <v>162</v>
      </c>
      <c r="H62" s="83">
        <v>398.71244000000002</v>
      </c>
      <c r="I62" s="85">
        <v>30830</v>
      </c>
      <c r="J62" s="73"/>
      <c r="K62" s="83">
        <v>426.05127500099991</v>
      </c>
      <c r="L62" s="84">
        <v>3.5093160985843254E-6</v>
      </c>
      <c r="M62" s="84">
        <f t="shared" si="2"/>
        <v>2.5250350716373221E-3</v>
      </c>
      <c r="N62" s="84">
        <f>K62/'סכום נכסי הקרן'!$C$42</f>
        <v>2.6291687692570336E-4</v>
      </c>
    </row>
    <row r="63" spans="2:14">
      <c r="B63" s="76" t="s">
        <v>1824</v>
      </c>
      <c r="C63" s="73" t="s">
        <v>1825</v>
      </c>
      <c r="D63" s="86" t="s">
        <v>1488</v>
      </c>
      <c r="E63" s="73"/>
      <c r="F63" s="86" t="s">
        <v>1733</v>
      </c>
      <c r="G63" s="86" t="s">
        <v>162</v>
      </c>
      <c r="H63" s="83">
        <v>15947.584140000001</v>
      </c>
      <c r="I63" s="85">
        <v>4415</v>
      </c>
      <c r="J63" s="73"/>
      <c r="K63" s="83">
        <v>2440.361520681</v>
      </c>
      <c r="L63" s="84">
        <v>4.7533782831594637E-4</v>
      </c>
      <c r="M63" s="84">
        <f t="shared" si="2"/>
        <v>1.4463044212646122E-2</v>
      </c>
      <c r="N63" s="84">
        <f>K63/'סכום נכסי הקרן'!$C$42</f>
        <v>1.5059507323047041E-3</v>
      </c>
    </row>
    <row r="64" spans="2:14">
      <c r="B64" s="76" t="s">
        <v>1826</v>
      </c>
      <c r="C64" s="73" t="s">
        <v>1827</v>
      </c>
      <c r="D64" s="86" t="s">
        <v>28</v>
      </c>
      <c r="E64" s="73"/>
      <c r="F64" s="86" t="s">
        <v>1733</v>
      </c>
      <c r="G64" s="86" t="s">
        <v>164</v>
      </c>
      <c r="H64" s="83">
        <v>14533.235152000001</v>
      </c>
      <c r="I64" s="85">
        <v>2557</v>
      </c>
      <c r="J64" s="73"/>
      <c r="K64" s="83">
        <v>1442.9060339280002</v>
      </c>
      <c r="L64" s="84">
        <v>2.0614517946099292E-3</v>
      </c>
      <c r="M64" s="84">
        <f t="shared" si="2"/>
        <v>8.5515254959318259E-3</v>
      </c>
      <c r="N64" s="84">
        <f>K64/'סכום נכסי הקרן'!$C$42</f>
        <v>8.9041946450392007E-4</v>
      </c>
    </row>
    <row r="65" spans="2:14">
      <c r="B65" s="76" t="s">
        <v>1828</v>
      </c>
      <c r="C65" s="73" t="s">
        <v>1829</v>
      </c>
      <c r="D65" s="86" t="s">
        <v>1488</v>
      </c>
      <c r="E65" s="73"/>
      <c r="F65" s="86" t="s">
        <v>1733</v>
      </c>
      <c r="G65" s="86" t="s">
        <v>162</v>
      </c>
      <c r="H65" s="83">
        <v>9709.3764059999994</v>
      </c>
      <c r="I65" s="85">
        <v>14318</v>
      </c>
      <c r="J65" s="73"/>
      <c r="K65" s="83">
        <v>4818.3933888689999</v>
      </c>
      <c r="L65" s="84">
        <v>3.7919845366139423E-5</v>
      </c>
      <c r="M65" s="84">
        <f t="shared" si="2"/>
        <v>2.8556685567508466E-2</v>
      </c>
      <c r="N65" s="84">
        <f>K65/'סכום נכסי הקרן'!$C$42</f>
        <v>2.973437743140002E-3</v>
      </c>
    </row>
    <row r="66" spans="2:14">
      <c r="B66" s="76" t="s">
        <v>1830</v>
      </c>
      <c r="C66" s="73" t="s">
        <v>1831</v>
      </c>
      <c r="D66" s="86" t="s">
        <v>122</v>
      </c>
      <c r="E66" s="73"/>
      <c r="F66" s="86" t="s">
        <v>1733</v>
      </c>
      <c r="G66" s="86" t="s">
        <v>162</v>
      </c>
      <c r="H66" s="83">
        <v>372668.80205700005</v>
      </c>
      <c r="I66" s="85">
        <v>737.5</v>
      </c>
      <c r="J66" s="73"/>
      <c r="K66" s="83">
        <v>9526.0667510559997</v>
      </c>
      <c r="L66" s="84">
        <v>1.7496187890000002E-3</v>
      </c>
      <c r="M66" s="84">
        <f t="shared" si="2"/>
        <v>5.6457177932675233E-2</v>
      </c>
      <c r="N66" s="84">
        <f>K66/'סכום נכסי הקרן'!$C$42</f>
        <v>5.8785499927621315E-3</v>
      </c>
    </row>
    <row r="67" spans="2:14">
      <c r="B67" s="76" t="s">
        <v>1832</v>
      </c>
      <c r="C67" s="73" t="s">
        <v>1833</v>
      </c>
      <c r="D67" s="86" t="s">
        <v>1488</v>
      </c>
      <c r="E67" s="73"/>
      <c r="F67" s="86" t="s">
        <v>1733</v>
      </c>
      <c r="G67" s="86" t="s">
        <v>162</v>
      </c>
      <c r="H67" s="83">
        <v>5263.562946</v>
      </c>
      <c r="I67" s="85">
        <v>28425</v>
      </c>
      <c r="J67" s="73"/>
      <c r="K67" s="83">
        <v>5185.7174819520005</v>
      </c>
      <c r="L67" s="84">
        <v>3.1237762290801187E-4</v>
      </c>
      <c r="M67" s="84">
        <f t="shared" si="2"/>
        <v>3.0733668179964615E-2</v>
      </c>
      <c r="N67" s="84">
        <f>K67/'סכום נכסי הקרן'!$C$42</f>
        <v>3.2001139885584019E-3</v>
      </c>
    </row>
    <row r="68" spans="2:14">
      <c r="B68" s="76" t="s">
        <v>1834</v>
      </c>
      <c r="C68" s="73" t="s">
        <v>1835</v>
      </c>
      <c r="D68" s="86" t="s">
        <v>28</v>
      </c>
      <c r="E68" s="73"/>
      <c r="F68" s="86" t="s">
        <v>1733</v>
      </c>
      <c r="G68" s="86" t="s">
        <v>164</v>
      </c>
      <c r="H68" s="83">
        <v>21847.048440999999</v>
      </c>
      <c r="I68" s="85">
        <v>3494.5</v>
      </c>
      <c r="J68" s="73"/>
      <c r="K68" s="83">
        <v>2964.3046643169996</v>
      </c>
      <c r="L68" s="84">
        <v>1.9333671186725662E-3</v>
      </c>
      <c r="M68" s="84">
        <f t="shared" si="2"/>
        <v>1.7568245137632686E-2</v>
      </c>
      <c r="N68" s="84">
        <f>K68/'סכום נכסי הקרן'!$C$42</f>
        <v>1.8292768272943011E-3</v>
      </c>
    </row>
    <row r="69" spans="2:14">
      <c r="B69" s="76" t="s">
        <v>1836</v>
      </c>
      <c r="C69" s="73" t="s">
        <v>1837</v>
      </c>
      <c r="D69" s="86" t="s">
        <v>1488</v>
      </c>
      <c r="E69" s="73"/>
      <c r="F69" s="86" t="s">
        <v>1733</v>
      </c>
      <c r="G69" s="86" t="s">
        <v>162</v>
      </c>
      <c r="H69" s="83">
        <v>593.75253599999996</v>
      </c>
      <c r="I69" s="85">
        <v>16472</v>
      </c>
      <c r="J69" s="73"/>
      <c r="K69" s="83">
        <v>338.98491285199998</v>
      </c>
      <c r="L69" s="84">
        <v>3.192217935483871E-5</v>
      </c>
      <c r="M69" s="84">
        <f t="shared" si="2"/>
        <v>2.0090276544887991E-3</v>
      </c>
      <c r="N69" s="84">
        <f>K69/'סכום נכסי הקרן'!$C$42</f>
        <v>2.0918809505210466E-4</v>
      </c>
    </row>
    <row r="70" spans="2:14">
      <c r="B70" s="76" t="s">
        <v>1838</v>
      </c>
      <c r="C70" s="73" t="s">
        <v>1839</v>
      </c>
      <c r="D70" s="86" t="s">
        <v>28</v>
      </c>
      <c r="E70" s="73"/>
      <c r="F70" s="86" t="s">
        <v>1733</v>
      </c>
      <c r="G70" s="86" t="s">
        <v>164</v>
      </c>
      <c r="H70" s="83">
        <v>16787.728752999999</v>
      </c>
      <c r="I70" s="85">
        <v>5170</v>
      </c>
      <c r="J70" s="73"/>
      <c r="K70" s="83">
        <v>3369.9814287569998</v>
      </c>
      <c r="L70" s="84">
        <v>3.0789048607060979E-3</v>
      </c>
      <c r="M70" s="84">
        <f t="shared" si="2"/>
        <v>1.9972528654814858E-2</v>
      </c>
      <c r="N70" s="84">
        <f>K70/'סכום נכסי הקרן'!$C$42</f>
        <v>2.0796205633801484E-3</v>
      </c>
    </row>
    <row r="71" spans="2:14">
      <c r="B71" s="76" t="s">
        <v>1840</v>
      </c>
      <c r="C71" s="73" t="s">
        <v>1841</v>
      </c>
      <c r="D71" s="86" t="s">
        <v>1485</v>
      </c>
      <c r="E71" s="73"/>
      <c r="F71" s="86" t="s">
        <v>1733</v>
      </c>
      <c r="G71" s="86" t="s">
        <v>162</v>
      </c>
      <c r="H71" s="83">
        <v>12137.831889999999</v>
      </c>
      <c r="I71" s="85">
        <v>6194</v>
      </c>
      <c r="J71" s="73"/>
      <c r="K71" s="83">
        <v>2605.7987870459997</v>
      </c>
      <c r="L71" s="84">
        <v>3.3118231623465209E-4</v>
      </c>
      <c r="M71" s="84">
        <f t="shared" si="2"/>
        <v>1.5443524554422942E-2</v>
      </c>
      <c r="N71" s="84">
        <f>K71/'סכום נכסי הקרן'!$C$42</f>
        <v>1.6080423159989658E-3</v>
      </c>
    </row>
    <row r="72" spans="2:14">
      <c r="B72" s="76" t="s">
        <v>1842</v>
      </c>
      <c r="C72" s="73" t="s">
        <v>1843</v>
      </c>
      <c r="D72" s="86" t="s">
        <v>28</v>
      </c>
      <c r="E72" s="73"/>
      <c r="F72" s="86" t="s">
        <v>1733</v>
      </c>
      <c r="G72" s="86" t="s">
        <v>164</v>
      </c>
      <c r="H72" s="83">
        <v>7741.6196040000013</v>
      </c>
      <c r="I72" s="85">
        <v>11129.4</v>
      </c>
      <c r="J72" s="73"/>
      <c r="K72" s="83">
        <v>3345.4042196080004</v>
      </c>
      <c r="L72" s="84">
        <v>1.432320564726883E-3</v>
      </c>
      <c r="M72" s="84">
        <f t="shared" si="2"/>
        <v>1.9826869390999622E-2</v>
      </c>
      <c r="N72" s="84">
        <f>K72/'סכום נכסי הקרן'!$C$42</f>
        <v>2.0644539309765965E-3</v>
      </c>
    </row>
    <row r="73" spans="2:14">
      <c r="B73" s="76" t="s">
        <v>1844</v>
      </c>
      <c r="C73" s="73" t="s">
        <v>1845</v>
      </c>
      <c r="D73" s="86" t="s">
        <v>28</v>
      </c>
      <c r="E73" s="73"/>
      <c r="F73" s="86" t="s">
        <v>1733</v>
      </c>
      <c r="G73" s="86" t="s">
        <v>164</v>
      </c>
      <c r="H73" s="83">
        <v>7128.5624989999997</v>
      </c>
      <c r="I73" s="85">
        <v>5164.7</v>
      </c>
      <c r="J73" s="73"/>
      <c r="K73" s="83">
        <v>1429.5260782019998</v>
      </c>
      <c r="L73" s="84">
        <v>1.645694452037148E-3</v>
      </c>
      <c r="M73" s="84">
        <f t="shared" si="2"/>
        <v>8.4722278633522115E-3</v>
      </c>
      <c r="N73" s="84">
        <f>K73/'סכום נכסי הקרן'!$C$42</f>
        <v>8.8216267387965556E-4</v>
      </c>
    </row>
    <row r="74" spans="2:14">
      <c r="B74" s="76" t="s">
        <v>1846</v>
      </c>
      <c r="C74" s="73" t="s">
        <v>1847</v>
      </c>
      <c r="D74" s="86" t="s">
        <v>1488</v>
      </c>
      <c r="E74" s="73"/>
      <c r="F74" s="86" t="s">
        <v>1733</v>
      </c>
      <c r="G74" s="86" t="s">
        <v>162</v>
      </c>
      <c r="H74" s="83">
        <v>4241.9203610000004</v>
      </c>
      <c r="I74" s="85">
        <v>15280</v>
      </c>
      <c r="J74" s="73"/>
      <c r="K74" s="83">
        <v>2246.5413846309998</v>
      </c>
      <c r="L74" s="84">
        <v>2.9828698073832972E-4</v>
      </c>
      <c r="M74" s="84">
        <f t="shared" si="2"/>
        <v>1.3314349983026415E-2</v>
      </c>
      <c r="N74" s="84">
        <f>K74/'סכום נכסי הקרן'!$C$42</f>
        <v>1.3863440374169552E-3</v>
      </c>
    </row>
    <row r="75" spans="2:14">
      <c r="B75" s="76" t="s">
        <v>1848</v>
      </c>
      <c r="C75" s="73" t="s">
        <v>1849</v>
      </c>
      <c r="D75" s="86" t="s">
        <v>122</v>
      </c>
      <c r="E75" s="73"/>
      <c r="F75" s="86" t="s">
        <v>1733</v>
      </c>
      <c r="G75" s="86" t="s">
        <v>162</v>
      </c>
      <c r="H75" s="83">
        <v>1699.5100630000002</v>
      </c>
      <c r="I75" s="85">
        <v>56746</v>
      </c>
      <c r="J75" s="73"/>
      <c r="K75" s="83">
        <v>3342.6241965460003</v>
      </c>
      <c r="L75" s="84">
        <v>1.3690002684014056E-4</v>
      </c>
      <c r="M75" s="84">
        <f t="shared" si="2"/>
        <v>1.9810393309026873E-2</v>
      </c>
      <c r="N75" s="84">
        <f>K75/'סכום נכסי הקרן'!$C$42</f>
        <v>2.0627383746008041E-3</v>
      </c>
    </row>
    <row r="76" spans="2:14">
      <c r="B76" s="76" t="s">
        <v>1850</v>
      </c>
      <c r="C76" s="73" t="s">
        <v>1851</v>
      </c>
      <c r="D76" s="86" t="s">
        <v>1488</v>
      </c>
      <c r="E76" s="73"/>
      <c r="F76" s="86" t="s">
        <v>1733</v>
      </c>
      <c r="G76" s="86" t="s">
        <v>162</v>
      </c>
      <c r="H76" s="83">
        <v>13987.439549999999</v>
      </c>
      <c r="I76" s="85">
        <v>3154</v>
      </c>
      <c r="J76" s="73"/>
      <c r="K76" s="83">
        <v>1529.0738812490001</v>
      </c>
      <c r="L76" s="84">
        <v>3.3784357481421603E-4</v>
      </c>
      <c r="M76" s="84">
        <f t="shared" si="2"/>
        <v>9.0622077759754758E-3</v>
      </c>
      <c r="N76" s="84">
        <f>K76/'סכום נכסי הקרן'!$C$42</f>
        <v>9.4359377153772721E-4</v>
      </c>
    </row>
    <row r="77" spans="2:14">
      <c r="B77" s="76" t="s">
        <v>1852</v>
      </c>
      <c r="C77" s="73" t="s">
        <v>1853</v>
      </c>
      <c r="D77" s="86" t="s">
        <v>28</v>
      </c>
      <c r="E77" s="73"/>
      <c r="F77" s="86" t="s">
        <v>1733</v>
      </c>
      <c r="G77" s="86" t="s">
        <v>164</v>
      </c>
      <c r="H77" s="83">
        <v>7275.904473999999</v>
      </c>
      <c r="I77" s="85">
        <v>19034</v>
      </c>
      <c r="J77" s="73"/>
      <c r="K77" s="83">
        <v>5377.2728591799987</v>
      </c>
      <c r="L77" s="84">
        <v>2.6457834450909086E-3</v>
      </c>
      <c r="M77" s="84">
        <f t="shared" si="2"/>
        <v>3.1868940092154706E-2</v>
      </c>
      <c r="N77" s="84">
        <f>K77/'סכום נכסי הקרן'!$C$42</f>
        <v>3.3183230974009751E-3</v>
      </c>
    </row>
    <row r="78" spans="2:14">
      <c r="B78" s="76" t="s">
        <v>1854</v>
      </c>
      <c r="C78" s="73" t="s">
        <v>1855</v>
      </c>
      <c r="D78" s="86" t="s">
        <v>122</v>
      </c>
      <c r="E78" s="73"/>
      <c r="F78" s="86" t="s">
        <v>1733</v>
      </c>
      <c r="G78" s="86" t="s">
        <v>162</v>
      </c>
      <c r="H78" s="83">
        <v>28317.428640000002</v>
      </c>
      <c r="I78" s="85">
        <v>2730.125</v>
      </c>
      <c r="J78" s="73"/>
      <c r="K78" s="83">
        <v>2679.568754548</v>
      </c>
      <c r="L78" s="84">
        <v>2.6589134873239439E-3</v>
      </c>
      <c r="M78" s="84">
        <f t="shared" si="2"/>
        <v>1.5880729572001304E-2</v>
      </c>
      <c r="N78" s="84">
        <f>K78/'סכום נכסי הקרן'!$C$42</f>
        <v>1.6535658729147174E-3</v>
      </c>
    </row>
    <row r="79" spans="2:14">
      <c r="B79" s="76" t="s">
        <v>1856</v>
      </c>
      <c r="C79" s="73" t="s">
        <v>1857</v>
      </c>
      <c r="D79" s="86" t="s">
        <v>1488</v>
      </c>
      <c r="E79" s="73"/>
      <c r="F79" s="86" t="s">
        <v>1733</v>
      </c>
      <c r="G79" s="86" t="s">
        <v>162</v>
      </c>
      <c r="H79" s="83">
        <v>2027.1320559999999</v>
      </c>
      <c r="I79" s="85">
        <v>10449</v>
      </c>
      <c r="J79" s="73"/>
      <c r="K79" s="83">
        <v>734.15088873000002</v>
      </c>
      <c r="L79" s="84">
        <v>6.6889708336544924E-6</v>
      </c>
      <c r="M79" s="84">
        <f t="shared" si="2"/>
        <v>4.3510179424122337E-3</v>
      </c>
      <c r="N79" s="84">
        <f>K79/'סכום נכסי הקרן'!$C$42</f>
        <v>4.5304560784771304E-4</v>
      </c>
    </row>
    <row r="80" spans="2:14">
      <c r="B80" s="76" t="s">
        <v>1858</v>
      </c>
      <c r="C80" s="73" t="s">
        <v>1859</v>
      </c>
      <c r="D80" s="86" t="s">
        <v>138</v>
      </c>
      <c r="E80" s="73"/>
      <c r="F80" s="86" t="s">
        <v>1733</v>
      </c>
      <c r="G80" s="86" t="s">
        <v>162</v>
      </c>
      <c r="H80" s="83">
        <v>13138.677913000003</v>
      </c>
      <c r="I80" s="85">
        <v>9857</v>
      </c>
      <c r="J80" s="73"/>
      <c r="K80" s="83">
        <v>4488.7454838709991</v>
      </c>
      <c r="L80" s="84">
        <v>8.7117516533604604E-4</v>
      </c>
      <c r="M80" s="84">
        <f t="shared" si="2"/>
        <v>2.6602994614677106E-2</v>
      </c>
      <c r="N80" s="84">
        <f>K80/'סכום נכסי הקרן'!$C$42</f>
        <v>2.770011529553452E-3</v>
      </c>
    </row>
    <row r="81" spans="2:14">
      <c r="B81" s="76" t="s">
        <v>1860</v>
      </c>
      <c r="C81" s="73" t="s">
        <v>1861</v>
      </c>
      <c r="D81" s="86" t="s">
        <v>1488</v>
      </c>
      <c r="E81" s="73"/>
      <c r="F81" s="86" t="s">
        <v>1733</v>
      </c>
      <c r="G81" s="86" t="s">
        <v>162</v>
      </c>
      <c r="H81" s="83">
        <v>12552.537587999999</v>
      </c>
      <c r="I81" s="85">
        <v>5643</v>
      </c>
      <c r="J81" s="73"/>
      <c r="K81" s="83">
        <v>2455.1053866510001</v>
      </c>
      <c r="L81" s="84">
        <v>6.3533295993767599E-5</v>
      </c>
      <c r="M81" s="84">
        <f t="shared" si="2"/>
        <v>1.4550425194349986E-2</v>
      </c>
      <c r="N81" s="84">
        <f>K81/'סכום נכסי הקרן'!$C$42</f>
        <v>1.5150491939737473E-3</v>
      </c>
    </row>
    <row r="82" spans="2:14">
      <c r="B82" s="76" t="s">
        <v>1862</v>
      </c>
      <c r="C82" s="73" t="s">
        <v>1863</v>
      </c>
      <c r="D82" s="86" t="s">
        <v>134</v>
      </c>
      <c r="E82" s="73"/>
      <c r="F82" s="86" t="s">
        <v>1733</v>
      </c>
      <c r="G82" s="86" t="s">
        <v>166</v>
      </c>
      <c r="H82" s="83">
        <v>14123.652471999998</v>
      </c>
      <c r="I82" s="85">
        <v>7511</v>
      </c>
      <c r="J82" s="73"/>
      <c r="K82" s="83">
        <v>2516.6011663069999</v>
      </c>
      <c r="L82" s="84">
        <v>1.9568223089439299E-4</v>
      </c>
      <c r="M82" s="84">
        <f t="shared" si="2"/>
        <v>1.4914886022189818E-2</v>
      </c>
      <c r="N82" s="84">
        <f>K82/'סכום נכסי הקרן'!$C$42</f>
        <v>1.5529983312723712E-3</v>
      </c>
    </row>
    <row r="83" spans="2:14">
      <c r="B83" s="76" t="s">
        <v>1864</v>
      </c>
      <c r="C83" s="73" t="s">
        <v>1865</v>
      </c>
      <c r="D83" s="86" t="s">
        <v>1488</v>
      </c>
      <c r="E83" s="73"/>
      <c r="F83" s="86" t="s">
        <v>1733</v>
      </c>
      <c r="G83" s="86" t="s">
        <v>162</v>
      </c>
      <c r="H83" s="83">
        <v>989.58756000000005</v>
      </c>
      <c r="I83" s="85">
        <v>19265</v>
      </c>
      <c r="J83" s="73"/>
      <c r="K83" s="83">
        <v>660.77225454200004</v>
      </c>
      <c r="L83" s="84">
        <v>1.7512324612642899E-5</v>
      </c>
      <c r="M83" s="84">
        <f t="shared" si="2"/>
        <v>3.9161322004716411E-3</v>
      </c>
      <c r="N83" s="84">
        <f>K83/'סכום נכסי הקרן'!$C$42</f>
        <v>4.0776354330339891E-4</v>
      </c>
    </row>
    <row r="84" spans="2:14">
      <c r="B84" s="76" t="s">
        <v>1866</v>
      </c>
      <c r="C84" s="73" t="s">
        <v>1867</v>
      </c>
      <c r="D84" s="86" t="s">
        <v>1488</v>
      </c>
      <c r="E84" s="73"/>
      <c r="F84" s="86" t="s">
        <v>1733</v>
      </c>
      <c r="G84" s="86" t="s">
        <v>162</v>
      </c>
      <c r="H84" s="83">
        <v>13077.163627</v>
      </c>
      <c r="I84" s="85">
        <v>27871</v>
      </c>
      <c r="J84" s="73"/>
      <c r="K84" s="83">
        <v>12632.655927168</v>
      </c>
      <c r="L84" s="84">
        <v>1.116363002883462E-4</v>
      </c>
      <c r="M84" s="84">
        <f t="shared" si="2"/>
        <v>7.4868686319390629E-2</v>
      </c>
      <c r="N84" s="84">
        <f>K84/'סכום נכסי הקרן'!$C$42</f>
        <v>7.795630804391304E-3</v>
      </c>
    </row>
    <row r="85" spans="2:14">
      <c r="B85" s="76" t="s">
        <v>1868</v>
      </c>
      <c r="C85" s="73" t="s">
        <v>1869</v>
      </c>
      <c r="D85" s="86" t="s">
        <v>1488</v>
      </c>
      <c r="E85" s="73"/>
      <c r="F85" s="86" t="s">
        <v>1733</v>
      </c>
      <c r="G85" s="86" t="s">
        <v>162</v>
      </c>
      <c r="H85" s="83">
        <v>14266.198752999999</v>
      </c>
      <c r="I85" s="85">
        <v>2991</v>
      </c>
      <c r="J85" s="73"/>
      <c r="K85" s="83">
        <v>1478.9491483669999</v>
      </c>
      <c r="L85" s="84">
        <v>3.2058873602247188E-4</v>
      </c>
      <c r="M85" s="84">
        <f t="shared" si="2"/>
        <v>8.7651385828761107E-3</v>
      </c>
      <c r="N85" s="84">
        <f>K85/'סכום נכסי הקרן'!$C$42</f>
        <v>9.126617241543702E-4</v>
      </c>
    </row>
    <row r="86" spans="2:14">
      <c r="B86" s="76" t="s">
        <v>1870</v>
      </c>
      <c r="C86" s="73" t="s">
        <v>1871</v>
      </c>
      <c r="D86" s="86" t="s">
        <v>1488</v>
      </c>
      <c r="E86" s="73"/>
      <c r="F86" s="86" t="s">
        <v>1733</v>
      </c>
      <c r="G86" s="86" t="s">
        <v>162</v>
      </c>
      <c r="H86" s="83">
        <v>2999.2115279999998</v>
      </c>
      <c r="I86" s="85">
        <v>9595.98</v>
      </c>
      <c r="J86" s="73"/>
      <c r="K86" s="83">
        <v>997.52775724699995</v>
      </c>
      <c r="L86" s="84">
        <v>1.0906223738181818E-3</v>
      </c>
      <c r="M86" s="84">
        <f t="shared" si="2"/>
        <v>5.9119470349536787E-3</v>
      </c>
      <c r="N86" s="84">
        <f>K86/'סכום נכסי הקרן'!$C$42</f>
        <v>6.1557586603036649E-4</v>
      </c>
    </row>
    <row r="87" spans="2:14">
      <c r="B87" s="72"/>
      <c r="C87" s="73"/>
      <c r="D87" s="73"/>
      <c r="E87" s="73"/>
      <c r="F87" s="73"/>
      <c r="G87" s="73"/>
      <c r="H87" s="83"/>
      <c r="I87" s="85"/>
      <c r="J87" s="73"/>
      <c r="K87" s="73"/>
      <c r="L87" s="73"/>
      <c r="M87" s="84"/>
      <c r="N87" s="73"/>
    </row>
    <row r="88" spans="2:14">
      <c r="B88" s="91" t="s">
        <v>262</v>
      </c>
      <c r="C88" s="71"/>
      <c r="D88" s="71"/>
      <c r="E88" s="71"/>
      <c r="F88" s="71"/>
      <c r="G88" s="71"/>
      <c r="H88" s="80"/>
      <c r="I88" s="82"/>
      <c r="J88" s="71"/>
      <c r="K88" s="80">
        <v>6788.9492200069999</v>
      </c>
      <c r="L88" s="71"/>
      <c r="M88" s="81">
        <f t="shared" ref="M88:M92" si="3">K88/$K$11</f>
        <v>4.0235379837889905E-2</v>
      </c>
      <c r="N88" s="81">
        <f>K88/'סכום נכסי הקרן'!$C$42</f>
        <v>4.1894706840796122E-3</v>
      </c>
    </row>
    <row r="89" spans="2:14">
      <c r="B89" s="76" t="s">
        <v>1872</v>
      </c>
      <c r="C89" s="73" t="s">
        <v>1873</v>
      </c>
      <c r="D89" s="86" t="s">
        <v>122</v>
      </c>
      <c r="E89" s="73"/>
      <c r="F89" s="86" t="s">
        <v>1757</v>
      </c>
      <c r="G89" s="86" t="s">
        <v>162</v>
      </c>
      <c r="H89" s="83">
        <v>769.30015100000003</v>
      </c>
      <c r="I89" s="85">
        <v>10055</v>
      </c>
      <c r="J89" s="73"/>
      <c r="K89" s="83">
        <v>268.105949082</v>
      </c>
      <c r="L89" s="84">
        <v>1.1234870985210222E-4</v>
      </c>
      <c r="M89" s="84">
        <f t="shared" si="3"/>
        <v>1.5889564568139628E-3</v>
      </c>
      <c r="N89" s="84">
        <f>K89/'סכום נכסי הקרן'!$C$42</f>
        <v>1.6544858084904367E-4</v>
      </c>
    </row>
    <row r="90" spans="2:14">
      <c r="B90" s="76" t="s">
        <v>1874</v>
      </c>
      <c r="C90" s="73" t="s">
        <v>1875</v>
      </c>
      <c r="D90" s="86" t="s">
        <v>122</v>
      </c>
      <c r="E90" s="73"/>
      <c r="F90" s="86" t="s">
        <v>1757</v>
      </c>
      <c r="G90" s="86" t="s">
        <v>162</v>
      </c>
      <c r="H90" s="83">
        <v>14758.136618</v>
      </c>
      <c r="I90" s="85">
        <v>9602</v>
      </c>
      <c r="J90" s="73"/>
      <c r="K90" s="83">
        <v>4911.5863796789999</v>
      </c>
      <c r="L90" s="84">
        <v>3.3380277337821993E-4</v>
      </c>
      <c r="M90" s="84">
        <f t="shared" si="3"/>
        <v>2.9109003056114673E-2</v>
      </c>
      <c r="N90" s="84">
        <f>K90/'סכום נכסי הקרן'!$C$42</f>
        <v>3.0309472766933835E-3</v>
      </c>
    </row>
    <row r="91" spans="2:14">
      <c r="B91" s="76" t="s">
        <v>1876</v>
      </c>
      <c r="C91" s="73" t="s">
        <v>1877</v>
      </c>
      <c r="D91" s="86" t="s">
        <v>122</v>
      </c>
      <c r="E91" s="73"/>
      <c r="F91" s="86" t="s">
        <v>1757</v>
      </c>
      <c r="G91" s="86" t="s">
        <v>165</v>
      </c>
      <c r="H91" s="83">
        <v>116353.421044</v>
      </c>
      <c r="I91" s="85">
        <v>125</v>
      </c>
      <c r="J91" s="73"/>
      <c r="K91" s="83">
        <v>618.72386055599998</v>
      </c>
      <c r="L91" s="84">
        <v>5.0735692588644167E-4</v>
      </c>
      <c r="M91" s="84">
        <f t="shared" si="3"/>
        <v>3.6669282296105635E-3</v>
      </c>
      <c r="N91" s="84">
        <f>K91/'סכום נכסי הקרן'!$C$42</f>
        <v>3.8181541669231268E-4</v>
      </c>
    </row>
    <row r="92" spans="2:14">
      <c r="B92" s="76" t="s">
        <v>1878</v>
      </c>
      <c r="C92" s="73" t="s">
        <v>1879</v>
      </c>
      <c r="D92" s="86" t="s">
        <v>122</v>
      </c>
      <c r="E92" s="73"/>
      <c r="F92" s="86" t="s">
        <v>1757</v>
      </c>
      <c r="G92" s="86" t="s">
        <v>162</v>
      </c>
      <c r="H92" s="83">
        <v>4194.0951080000004</v>
      </c>
      <c r="I92" s="85">
        <v>6814</v>
      </c>
      <c r="J92" s="73"/>
      <c r="K92" s="83">
        <v>990.53303069000015</v>
      </c>
      <c r="L92" s="84">
        <v>9.7593429639932395E-5</v>
      </c>
      <c r="M92" s="84">
        <f t="shared" si="3"/>
        <v>5.8704920953507028E-3</v>
      </c>
      <c r="N92" s="84">
        <f>K92/'סכום נכסי הקרן'!$C$42</f>
        <v>6.1125940984487251E-4</v>
      </c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B96" s="88" t="s">
        <v>256</v>
      </c>
      <c r="D96" s="1"/>
      <c r="E96" s="1"/>
      <c r="F96" s="1"/>
      <c r="G96" s="1"/>
    </row>
    <row r="97" spans="2:7">
      <c r="B97" s="88" t="s">
        <v>111</v>
      </c>
      <c r="D97" s="1"/>
      <c r="E97" s="1"/>
      <c r="F97" s="1"/>
      <c r="G97" s="1"/>
    </row>
    <row r="98" spans="2:7">
      <c r="B98" s="88" t="s">
        <v>238</v>
      </c>
      <c r="D98" s="1"/>
      <c r="E98" s="1"/>
      <c r="F98" s="1"/>
      <c r="G98" s="1"/>
    </row>
    <row r="99" spans="2:7">
      <c r="B99" s="88" t="s">
        <v>246</v>
      </c>
      <c r="D99" s="1"/>
      <c r="E99" s="1"/>
      <c r="F99" s="1"/>
      <c r="G99" s="1"/>
    </row>
    <row r="100" spans="2:7">
      <c r="B100" s="88" t="s">
        <v>254</v>
      </c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5 B97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33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6" t="s">
        <v>178</v>
      </c>
      <c r="C1" s="67" t="s" vm="1">
        <v>265</v>
      </c>
    </row>
    <row r="2" spans="2:65">
      <c r="B2" s="46" t="s">
        <v>177</v>
      </c>
      <c r="C2" s="67" t="s">
        <v>266</v>
      </c>
    </row>
    <row r="3" spans="2:65">
      <c r="B3" s="46" t="s">
        <v>179</v>
      </c>
      <c r="C3" s="67" t="s">
        <v>267</v>
      </c>
    </row>
    <row r="4" spans="2:65">
      <c r="B4" s="46" t="s">
        <v>180</v>
      </c>
      <c r="C4" s="67">
        <v>8802</v>
      </c>
    </row>
    <row r="6" spans="2:65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2:65" ht="26.25" customHeight="1">
      <c r="B7" s="128" t="s">
        <v>92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BM7" s="3"/>
    </row>
    <row r="8" spans="2:65" s="3" customFormat="1" ht="78.75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102</v>
      </c>
      <c r="J8" s="30" t="s">
        <v>240</v>
      </c>
      <c r="K8" s="30" t="s">
        <v>239</v>
      </c>
      <c r="L8" s="30" t="s">
        <v>62</v>
      </c>
      <c r="M8" s="30" t="s">
        <v>59</v>
      </c>
      <c r="N8" s="30" t="s">
        <v>181</v>
      </c>
      <c r="O8" s="20" t="s">
        <v>183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247</v>
      </c>
      <c r="K9" s="32"/>
      <c r="L9" s="32" t="s">
        <v>243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59422.439130196006</v>
      </c>
      <c r="M11" s="69"/>
      <c r="N11" s="78">
        <f>L11/$L$11</f>
        <v>1</v>
      </c>
      <c r="O11" s="78">
        <f>L11/'סכום נכסי הקרן'!$C$42</f>
        <v>3.6669675769382862E-2</v>
      </c>
      <c r="P11" s="5"/>
      <c r="BG11" s="1"/>
      <c r="BH11" s="3"/>
      <c r="BI11" s="1"/>
      <c r="BM11" s="1"/>
    </row>
    <row r="12" spans="2:65" s="4" customFormat="1" ht="18" customHeight="1">
      <c r="B12" s="70" t="s">
        <v>232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59422.439130196006</v>
      </c>
      <c r="M12" s="71"/>
      <c r="N12" s="81">
        <f t="shared" ref="N12:N31" si="0">L12/$L$11</f>
        <v>1</v>
      </c>
      <c r="O12" s="81">
        <f>L12/'סכום נכסי הקרן'!$C$42</f>
        <v>3.6669675769382862E-2</v>
      </c>
      <c r="P12" s="5"/>
      <c r="BG12" s="1"/>
      <c r="BH12" s="3"/>
      <c r="BI12" s="1"/>
      <c r="BM12" s="1"/>
    </row>
    <row r="13" spans="2:65">
      <c r="B13" s="91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40007.959783400001</v>
      </c>
      <c r="M13" s="71"/>
      <c r="N13" s="81">
        <f t="shared" si="0"/>
        <v>0.67328033599801573</v>
      </c>
      <c r="O13" s="81">
        <f>L13/'סכום נכסי הקרן'!$C$42</f>
        <v>2.4688971622948388E-2</v>
      </c>
      <c r="BH13" s="3"/>
    </row>
    <row r="14" spans="2:65" ht="20.25">
      <c r="B14" s="76" t="s">
        <v>1880</v>
      </c>
      <c r="C14" s="73" t="s">
        <v>1881</v>
      </c>
      <c r="D14" s="86" t="s">
        <v>28</v>
      </c>
      <c r="E14" s="73"/>
      <c r="F14" s="86" t="s">
        <v>1757</v>
      </c>
      <c r="G14" s="73" t="s">
        <v>1882</v>
      </c>
      <c r="H14" s="73" t="s">
        <v>933</v>
      </c>
      <c r="I14" s="86" t="s">
        <v>165</v>
      </c>
      <c r="J14" s="83">
        <v>596.50146099999995</v>
      </c>
      <c r="K14" s="85">
        <v>111187</v>
      </c>
      <c r="L14" s="83">
        <v>2821.4555877749999</v>
      </c>
      <c r="M14" s="84">
        <v>1.0343558611857471E-3</v>
      </c>
      <c r="N14" s="84">
        <f t="shared" si="0"/>
        <v>4.748131562881696E-2</v>
      </c>
      <c r="O14" s="84">
        <f>L14/'סכום נכסי הקרן'!$C$42</f>
        <v>1.7411244492124491E-3</v>
      </c>
      <c r="BH14" s="4"/>
    </row>
    <row r="15" spans="2:65">
      <c r="B15" s="76" t="s">
        <v>1883</v>
      </c>
      <c r="C15" s="73" t="s">
        <v>1884</v>
      </c>
      <c r="D15" s="86" t="s">
        <v>28</v>
      </c>
      <c r="E15" s="73"/>
      <c r="F15" s="86" t="s">
        <v>1757</v>
      </c>
      <c r="G15" s="73" t="s">
        <v>932</v>
      </c>
      <c r="H15" s="73" t="s">
        <v>933</v>
      </c>
      <c r="I15" s="86" t="s">
        <v>162</v>
      </c>
      <c r="J15" s="83">
        <v>743.47576900000001</v>
      </c>
      <c r="K15" s="85">
        <v>91233</v>
      </c>
      <c r="L15" s="83">
        <v>2350.9712498499998</v>
      </c>
      <c r="M15" s="84">
        <v>9.0202839461220742E-4</v>
      </c>
      <c r="N15" s="84">
        <f t="shared" si="0"/>
        <v>3.9563694864476445E-2</v>
      </c>
      <c r="O15" s="84">
        <f>L15/'סכום נכסי הקרן'!$C$42</f>
        <v>1.4507878629191492E-3</v>
      </c>
    </row>
    <row r="16" spans="2:65">
      <c r="B16" s="76" t="s">
        <v>1885</v>
      </c>
      <c r="C16" s="73" t="s">
        <v>1886</v>
      </c>
      <c r="D16" s="86" t="s">
        <v>28</v>
      </c>
      <c r="E16" s="73"/>
      <c r="F16" s="86" t="s">
        <v>1757</v>
      </c>
      <c r="G16" s="73" t="s">
        <v>1082</v>
      </c>
      <c r="H16" s="73" t="s">
        <v>933</v>
      </c>
      <c r="I16" s="86" t="s">
        <v>162</v>
      </c>
      <c r="J16" s="83">
        <v>32.863337999999999</v>
      </c>
      <c r="K16" s="85">
        <v>1033892</v>
      </c>
      <c r="L16" s="83">
        <v>1177.6471936379999</v>
      </c>
      <c r="M16" s="84">
        <v>2.3494640090792769E-4</v>
      </c>
      <c r="N16" s="84">
        <f t="shared" si="0"/>
        <v>1.981822373628498E-2</v>
      </c>
      <c r="O16" s="84">
        <f>L16/'סכום נכסי הקרן'!$C$42</f>
        <v>7.2672783873465761E-4</v>
      </c>
    </row>
    <row r="17" spans="2:15">
      <c r="B17" s="76" t="s">
        <v>1887</v>
      </c>
      <c r="C17" s="73" t="s">
        <v>1888</v>
      </c>
      <c r="D17" s="86" t="s">
        <v>28</v>
      </c>
      <c r="E17" s="73"/>
      <c r="F17" s="86" t="s">
        <v>1757</v>
      </c>
      <c r="G17" s="73" t="s">
        <v>1082</v>
      </c>
      <c r="H17" s="73" t="s">
        <v>933</v>
      </c>
      <c r="I17" s="86" t="s">
        <v>164</v>
      </c>
      <c r="J17" s="83">
        <v>432.40103599999998</v>
      </c>
      <c r="K17" s="85">
        <v>91309</v>
      </c>
      <c r="L17" s="83">
        <v>1533.0112196020002</v>
      </c>
      <c r="M17" s="84">
        <v>1.3800441136669372E-3</v>
      </c>
      <c r="N17" s="84">
        <f t="shared" si="0"/>
        <v>2.5798523958990231E-2</v>
      </c>
      <c r="O17" s="84">
        <f>L17/'סכום נכסי הקרן'!$C$42</f>
        <v>9.4602350890482729E-4</v>
      </c>
    </row>
    <row r="18" spans="2:15">
      <c r="B18" s="76" t="s">
        <v>1889</v>
      </c>
      <c r="C18" s="73" t="s">
        <v>1890</v>
      </c>
      <c r="D18" s="86" t="s">
        <v>28</v>
      </c>
      <c r="E18" s="73"/>
      <c r="F18" s="86" t="s">
        <v>1757</v>
      </c>
      <c r="G18" s="73" t="s">
        <v>1118</v>
      </c>
      <c r="H18" s="73" t="s">
        <v>933</v>
      </c>
      <c r="I18" s="86" t="s">
        <v>164</v>
      </c>
      <c r="J18" s="83">
        <v>375.62053600000002</v>
      </c>
      <c r="K18" s="85">
        <v>181248</v>
      </c>
      <c r="L18" s="83">
        <v>2643.4285271600002</v>
      </c>
      <c r="M18" s="84">
        <v>1.2869116394896105E-3</v>
      </c>
      <c r="N18" s="84">
        <f t="shared" si="0"/>
        <v>4.4485358828307002E-2</v>
      </c>
      <c r="O18" s="84">
        <f>L18/'סכום נכסי הקרן'!$C$42</f>
        <v>1.6312636847186713E-3</v>
      </c>
    </row>
    <row r="19" spans="2:15">
      <c r="B19" s="76" t="s">
        <v>1891</v>
      </c>
      <c r="C19" s="73" t="s">
        <v>1892</v>
      </c>
      <c r="D19" s="86" t="s">
        <v>28</v>
      </c>
      <c r="E19" s="73"/>
      <c r="F19" s="86" t="s">
        <v>1757</v>
      </c>
      <c r="G19" s="73" t="s">
        <v>1118</v>
      </c>
      <c r="H19" s="73" t="s">
        <v>933</v>
      </c>
      <c r="I19" s="86" t="s">
        <v>164</v>
      </c>
      <c r="J19" s="83">
        <v>66.515416999999999</v>
      </c>
      <c r="K19" s="85">
        <v>181102</v>
      </c>
      <c r="L19" s="83">
        <v>467.72500540199991</v>
      </c>
      <c r="M19" s="84">
        <v>2.277045690275786E-4</v>
      </c>
      <c r="N19" s="84">
        <f t="shared" si="0"/>
        <v>7.871184896621343E-3</v>
      </c>
      <c r="O19" s="84">
        <f>L19/'סכום נכסי הקרן'!$C$42</f>
        <v>2.8863379807996805E-4</v>
      </c>
    </row>
    <row r="20" spans="2:15">
      <c r="B20" s="76" t="s">
        <v>1893</v>
      </c>
      <c r="C20" s="73" t="s">
        <v>1894</v>
      </c>
      <c r="D20" s="86" t="s">
        <v>28</v>
      </c>
      <c r="E20" s="73"/>
      <c r="F20" s="86" t="s">
        <v>1757</v>
      </c>
      <c r="G20" s="73" t="s">
        <v>1118</v>
      </c>
      <c r="H20" s="73" t="s">
        <v>933</v>
      </c>
      <c r="I20" s="86" t="s">
        <v>164</v>
      </c>
      <c r="J20" s="83">
        <v>49.146887</v>
      </c>
      <c r="K20" s="85">
        <v>181102</v>
      </c>
      <c r="L20" s="83">
        <v>345.59247906299998</v>
      </c>
      <c r="M20" s="84">
        <v>1.6824626777560867E-4</v>
      </c>
      <c r="N20" s="84">
        <f t="shared" si="0"/>
        <v>5.8158581862619019E-3</v>
      </c>
      <c r="O20" s="84">
        <f>L20/'סכום נכסי הקרן'!$C$42</f>
        <v>2.1326563401093501E-4</v>
      </c>
    </row>
    <row r="21" spans="2:15">
      <c r="B21" s="76" t="s">
        <v>1895</v>
      </c>
      <c r="C21" s="73" t="s">
        <v>1896</v>
      </c>
      <c r="D21" s="86" t="s">
        <v>28</v>
      </c>
      <c r="E21" s="73"/>
      <c r="F21" s="86" t="s">
        <v>1757</v>
      </c>
      <c r="G21" s="73" t="s">
        <v>1118</v>
      </c>
      <c r="H21" s="73" t="s">
        <v>933</v>
      </c>
      <c r="I21" s="86" t="s">
        <v>162</v>
      </c>
      <c r="J21" s="83">
        <v>322.86454400000002</v>
      </c>
      <c r="K21" s="85">
        <v>187905</v>
      </c>
      <c r="L21" s="83">
        <v>2102.7481034990001</v>
      </c>
      <c r="M21" s="84">
        <v>1.2889902962150823E-3</v>
      </c>
      <c r="N21" s="84">
        <f t="shared" si="0"/>
        <v>3.5386432032717942E-2</v>
      </c>
      <c r="O21" s="84">
        <f>L21/'סכום נכסי הקרן'!$C$42</f>
        <v>1.2976089892750707E-3</v>
      </c>
    </row>
    <row r="22" spans="2:15">
      <c r="B22" s="76" t="s">
        <v>1897</v>
      </c>
      <c r="C22" s="73" t="s">
        <v>1898</v>
      </c>
      <c r="D22" s="86" t="s">
        <v>28</v>
      </c>
      <c r="E22" s="73"/>
      <c r="F22" s="86" t="s">
        <v>1757</v>
      </c>
      <c r="G22" s="73" t="s">
        <v>942</v>
      </c>
      <c r="H22" s="73" t="s">
        <v>933</v>
      </c>
      <c r="I22" s="86" t="s">
        <v>162</v>
      </c>
      <c r="J22" s="83">
        <v>37006.495920000001</v>
      </c>
      <c r="K22" s="85">
        <v>1364</v>
      </c>
      <c r="L22" s="83">
        <v>1749.5279826599999</v>
      </c>
      <c r="M22" s="84">
        <v>1.4231534066036012E-4</v>
      </c>
      <c r="N22" s="84">
        <f t="shared" si="0"/>
        <v>2.9442210859549903E-2</v>
      </c>
      <c r="O22" s="84">
        <f>L22/'סכום נכסי הקרן'!$C$42</f>
        <v>1.079636326153498E-3</v>
      </c>
    </row>
    <row r="23" spans="2:15">
      <c r="B23" s="76" t="s">
        <v>1899</v>
      </c>
      <c r="C23" s="73" t="s">
        <v>1900</v>
      </c>
      <c r="D23" s="86" t="s">
        <v>28</v>
      </c>
      <c r="E23" s="73"/>
      <c r="F23" s="86" t="s">
        <v>1757</v>
      </c>
      <c r="G23" s="73" t="s">
        <v>1901</v>
      </c>
      <c r="H23" s="73" t="s">
        <v>933</v>
      </c>
      <c r="I23" s="86" t="s">
        <v>162</v>
      </c>
      <c r="J23" s="83">
        <v>16583.590515</v>
      </c>
      <c r="K23" s="85">
        <v>1644</v>
      </c>
      <c r="L23" s="83">
        <v>944.9502354839999</v>
      </c>
      <c r="M23" s="84">
        <v>1.5874703194572744E-4</v>
      </c>
      <c r="N23" s="84">
        <f t="shared" si="0"/>
        <v>1.5902245840390211E-2</v>
      </c>
      <c r="O23" s="84">
        <f>L23/'סכום נכסי הקרן'!$C$42</f>
        <v>5.8313019897212627E-4</v>
      </c>
    </row>
    <row r="24" spans="2:15">
      <c r="B24" s="76" t="s">
        <v>1902</v>
      </c>
      <c r="C24" s="73" t="s">
        <v>1903</v>
      </c>
      <c r="D24" s="86" t="s">
        <v>28</v>
      </c>
      <c r="E24" s="73"/>
      <c r="F24" s="86" t="s">
        <v>1757</v>
      </c>
      <c r="G24" s="73" t="s">
        <v>1901</v>
      </c>
      <c r="H24" s="73" t="s">
        <v>933</v>
      </c>
      <c r="I24" s="86" t="s">
        <v>162</v>
      </c>
      <c r="J24" s="83">
        <v>38.128748000000002</v>
      </c>
      <c r="K24" s="85">
        <v>1120498</v>
      </c>
      <c r="L24" s="83">
        <v>1480.7856057210001</v>
      </c>
      <c r="M24" s="84">
        <v>2.0860120225879011E-4</v>
      </c>
      <c r="N24" s="84">
        <f t="shared" si="0"/>
        <v>2.4919636881221972E-2</v>
      </c>
      <c r="O24" s="84">
        <f>L24/'סכום נכסי הקרן'!$C$42</f>
        <v>9.1379500472516494E-4</v>
      </c>
    </row>
    <row r="25" spans="2:15">
      <c r="B25" s="76" t="s">
        <v>1904</v>
      </c>
      <c r="C25" s="73" t="s">
        <v>1905</v>
      </c>
      <c r="D25" s="86" t="s">
        <v>28</v>
      </c>
      <c r="E25" s="73"/>
      <c r="F25" s="86" t="s">
        <v>1757</v>
      </c>
      <c r="G25" s="73" t="s">
        <v>1154</v>
      </c>
      <c r="H25" s="73" t="s">
        <v>933</v>
      </c>
      <c r="I25" s="86" t="s">
        <v>164</v>
      </c>
      <c r="J25" s="83">
        <v>2522.9130650000002</v>
      </c>
      <c r="K25" s="85">
        <v>14342</v>
      </c>
      <c r="L25" s="83">
        <v>1404.937568777</v>
      </c>
      <c r="M25" s="84">
        <v>9.510989841464132E-5</v>
      </c>
      <c r="N25" s="84">
        <f t="shared" si="0"/>
        <v>2.364321608708703E-2</v>
      </c>
      <c r="O25" s="84">
        <f>L25/'סכום נכסי הקרן'!$C$42</f>
        <v>8.6698906805893834E-4</v>
      </c>
    </row>
    <row r="26" spans="2:15">
      <c r="B26" s="76" t="s">
        <v>1906</v>
      </c>
      <c r="C26" s="73" t="s">
        <v>1907</v>
      </c>
      <c r="D26" s="86" t="s">
        <v>28</v>
      </c>
      <c r="E26" s="73"/>
      <c r="F26" s="86" t="s">
        <v>1757</v>
      </c>
      <c r="G26" s="73" t="s">
        <v>1154</v>
      </c>
      <c r="H26" s="73" t="s">
        <v>933</v>
      </c>
      <c r="I26" s="86" t="s">
        <v>162</v>
      </c>
      <c r="J26" s="83">
        <v>1166.383726</v>
      </c>
      <c r="K26" s="85">
        <v>129799</v>
      </c>
      <c r="L26" s="83">
        <v>5247.3658499649991</v>
      </c>
      <c r="M26" s="84">
        <v>2.8438133474716678E-4</v>
      </c>
      <c r="N26" s="84">
        <f t="shared" si="0"/>
        <v>8.8306133621810667E-2</v>
      </c>
      <c r="O26" s="84">
        <f>L26/'סכום נכסי הקרן'!$C$42</f>
        <v>3.2381572883595959E-3</v>
      </c>
    </row>
    <row r="27" spans="2:15">
      <c r="B27" s="76" t="s">
        <v>1908</v>
      </c>
      <c r="C27" s="73" t="s">
        <v>1909</v>
      </c>
      <c r="D27" s="86" t="s">
        <v>28</v>
      </c>
      <c r="E27" s="73"/>
      <c r="F27" s="86" t="s">
        <v>1757</v>
      </c>
      <c r="G27" s="73" t="s">
        <v>1154</v>
      </c>
      <c r="H27" s="73" t="s">
        <v>933</v>
      </c>
      <c r="I27" s="86" t="s">
        <v>162</v>
      </c>
      <c r="J27" s="83">
        <v>4940.641455</v>
      </c>
      <c r="K27" s="85">
        <v>12559</v>
      </c>
      <c r="L27" s="83">
        <v>2150.636234182</v>
      </c>
      <c r="M27" s="84">
        <v>7.0238949309509057E-4</v>
      </c>
      <c r="N27" s="84">
        <f t="shared" si="0"/>
        <v>3.6192325082279167E-2</v>
      </c>
      <c r="O27" s="84">
        <f>L27/'סכום נכסי הקרן'!$C$42</f>
        <v>1.32716082610728E-3</v>
      </c>
    </row>
    <row r="28" spans="2:15">
      <c r="B28" s="76" t="s">
        <v>1910</v>
      </c>
      <c r="C28" s="73" t="s">
        <v>1911</v>
      </c>
      <c r="D28" s="86" t="s">
        <v>28</v>
      </c>
      <c r="E28" s="73"/>
      <c r="F28" s="86" t="s">
        <v>1757</v>
      </c>
      <c r="G28" s="73" t="s">
        <v>1154</v>
      </c>
      <c r="H28" s="73" t="s">
        <v>933</v>
      </c>
      <c r="I28" s="86" t="s">
        <v>162</v>
      </c>
      <c r="J28" s="83">
        <v>2082.9706639999999</v>
      </c>
      <c r="K28" s="85">
        <v>29775.27</v>
      </c>
      <c r="L28" s="83">
        <v>2149.648342424</v>
      </c>
      <c r="M28" s="84">
        <v>2.1378090799751442E-4</v>
      </c>
      <c r="N28" s="84">
        <f t="shared" si="0"/>
        <v>3.6175700188174176E-2</v>
      </c>
      <c r="O28" s="84">
        <f>L28/'סכום נכסי הקרן'!$C$42</f>
        <v>1.3265511966307495E-3</v>
      </c>
    </row>
    <row r="29" spans="2:15">
      <c r="B29" s="76" t="s">
        <v>1912</v>
      </c>
      <c r="C29" s="73" t="s">
        <v>1913</v>
      </c>
      <c r="D29" s="86" t="s">
        <v>28</v>
      </c>
      <c r="E29" s="73"/>
      <c r="F29" s="86" t="s">
        <v>1757</v>
      </c>
      <c r="G29" s="73" t="s">
        <v>1154</v>
      </c>
      <c r="H29" s="73" t="s">
        <v>933</v>
      </c>
      <c r="I29" s="86" t="s">
        <v>164</v>
      </c>
      <c r="J29" s="83">
        <v>3909.71002</v>
      </c>
      <c r="K29" s="85">
        <v>9167</v>
      </c>
      <c r="L29" s="83">
        <v>1391.6076338389998</v>
      </c>
      <c r="M29" s="84">
        <v>1.1341633999796193E-4</v>
      </c>
      <c r="N29" s="84">
        <f t="shared" si="0"/>
        <v>2.3418891149687641E-2</v>
      </c>
      <c r="O29" s="84">
        <f>L29/'סכום נכסי הקרן'!$C$42</f>
        <v>8.5876314533751569E-4</v>
      </c>
    </row>
    <row r="30" spans="2:15">
      <c r="B30" s="76" t="s">
        <v>1914</v>
      </c>
      <c r="C30" s="73" t="s">
        <v>1915</v>
      </c>
      <c r="D30" s="86" t="s">
        <v>28</v>
      </c>
      <c r="E30" s="73"/>
      <c r="F30" s="86" t="s">
        <v>1757</v>
      </c>
      <c r="G30" s="73" t="s">
        <v>707</v>
      </c>
      <c r="H30" s="73"/>
      <c r="I30" s="86" t="s">
        <v>165</v>
      </c>
      <c r="J30" s="83">
        <v>8601.4449449999993</v>
      </c>
      <c r="K30" s="85">
        <v>13775.13</v>
      </c>
      <c r="L30" s="83">
        <v>5040.5138724199996</v>
      </c>
      <c r="M30" s="84">
        <v>4.6906580462091783E-3</v>
      </c>
      <c r="N30" s="84">
        <f t="shared" si="0"/>
        <v>8.4825092106638564E-2</v>
      </c>
      <c r="O30" s="84">
        <f>L30/'סכום נכסי הקרן'!$C$42</f>
        <v>3.1105086246584735E-3</v>
      </c>
    </row>
    <row r="31" spans="2:15">
      <c r="B31" s="76" t="s">
        <v>1916</v>
      </c>
      <c r="C31" s="73" t="s">
        <v>1917</v>
      </c>
      <c r="D31" s="86" t="s">
        <v>28</v>
      </c>
      <c r="E31" s="73"/>
      <c r="F31" s="86" t="s">
        <v>1757</v>
      </c>
      <c r="G31" s="73" t="s">
        <v>707</v>
      </c>
      <c r="H31" s="73"/>
      <c r="I31" s="86" t="s">
        <v>162</v>
      </c>
      <c r="J31" s="83">
        <v>10690.244669</v>
      </c>
      <c r="K31" s="85">
        <v>13509</v>
      </c>
      <c r="L31" s="83">
        <v>5005.4070919390006</v>
      </c>
      <c r="M31" s="84">
        <v>4.1217199389803773E-4</v>
      </c>
      <c r="N31" s="84">
        <f t="shared" si="0"/>
        <v>8.4234292048699519E-2</v>
      </c>
      <c r="O31" s="84">
        <f>L31/'סכום נכסי הקרן'!$C$42</f>
        <v>3.0888441780893162E-3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59">
      <c r="B33" s="91" t="s">
        <v>251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880.7589251789999</v>
      </c>
      <c r="M33" s="71"/>
      <c r="N33" s="81">
        <f t="shared" ref="N33:N34" si="1">L33/$L$11</f>
        <v>1.4821992130771268E-2</v>
      </c>
      <c r="O33" s="81">
        <f>L33/'סכום נכסי הקרן'!$C$42</f>
        <v>5.4351764569172663E-4</v>
      </c>
    </row>
    <row r="34" spans="2:59">
      <c r="B34" s="76" t="s">
        <v>1918</v>
      </c>
      <c r="C34" s="73" t="s">
        <v>1919</v>
      </c>
      <c r="D34" s="86" t="s">
        <v>28</v>
      </c>
      <c r="E34" s="73"/>
      <c r="F34" s="86" t="s">
        <v>1757</v>
      </c>
      <c r="G34" s="73" t="s">
        <v>995</v>
      </c>
      <c r="H34" s="73" t="s">
        <v>340</v>
      </c>
      <c r="I34" s="86" t="s">
        <v>162</v>
      </c>
      <c r="J34" s="83">
        <v>27471.777618999993</v>
      </c>
      <c r="K34" s="85">
        <v>925</v>
      </c>
      <c r="L34" s="83">
        <v>880.7589251789999</v>
      </c>
      <c r="M34" s="84">
        <v>9.6010599743062773E-5</v>
      </c>
      <c r="N34" s="84">
        <f t="shared" si="1"/>
        <v>1.4821992130771268E-2</v>
      </c>
      <c r="O34" s="84">
        <f>L34/'סכום נכסי הקרן'!$C$42</f>
        <v>5.4351764569172663E-4</v>
      </c>
    </row>
    <row r="35" spans="2:59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59">
      <c r="B36" s="91" t="s">
        <v>30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18533.720421617003</v>
      </c>
      <c r="M36" s="71"/>
      <c r="N36" s="81">
        <f t="shared" ref="N36:N42" si="2">L36/$L$11</f>
        <v>0.31189767187121303</v>
      </c>
      <c r="O36" s="81">
        <f>L36/'סכום נכסי הקרן'!$C$42</f>
        <v>1.1437186500742748E-2</v>
      </c>
    </row>
    <row r="37" spans="2:59" ht="20.25">
      <c r="B37" s="76" t="s">
        <v>1920</v>
      </c>
      <c r="C37" s="73" t="s">
        <v>1921</v>
      </c>
      <c r="D37" s="86" t="s">
        <v>28</v>
      </c>
      <c r="E37" s="73"/>
      <c r="F37" s="86" t="s">
        <v>1733</v>
      </c>
      <c r="G37" s="73" t="s">
        <v>707</v>
      </c>
      <c r="H37" s="73"/>
      <c r="I37" s="86" t="s">
        <v>162</v>
      </c>
      <c r="J37" s="83">
        <v>338.74343399999998</v>
      </c>
      <c r="K37" s="85">
        <v>62148</v>
      </c>
      <c r="L37" s="83">
        <v>729.67018561000009</v>
      </c>
      <c r="M37" s="84">
        <v>2.1434718775425825E-4</v>
      </c>
      <c r="N37" s="84">
        <f t="shared" si="2"/>
        <v>1.227937116501184E-2</v>
      </c>
      <c r="O37" s="84">
        <f>L37/'סכום נכסי הקרן'!$C$42</f>
        <v>4.502805592728933E-4</v>
      </c>
      <c r="BG37" s="4"/>
    </row>
    <row r="38" spans="2:59">
      <c r="B38" s="76" t="s">
        <v>1922</v>
      </c>
      <c r="C38" s="73" t="s">
        <v>1923</v>
      </c>
      <c r="D38" s="86" t="s">
        <v>136</v>
      </c>
      <c r="E38" s="73"/>
      <c r="F38" s="86" t="s">
        <v>1733</v>
      </c>
      <c r="G38" s="73" t="s">
        <v>707</v>
      </c>
      <c r="H38" s="73"/>
      <c r="I38" s="86" t="s">
        <v>164</v>
      </c>
      <c r="J38" s="83">
        <v>6499.847072999999</v>
      </c>
      <c r="K38" s="85">
        <v>3047</v>
      </c>
      <c r="L38" s="83">
        <v>768.98986137999998</v>
      </c>
      <c r="M38" s="84">
        <v>5.1481548378344833E-5</v>
      </c>
      <c r="N38" s="84">
        <f t="shared" si="2"/>
        <v>1.2941068603648607E-2</v>
      </c>
      <c r="O38" s="84">
        <f>L38/'סכום נכסי הקרן'!$C$42</f>
        <v>4.7454478980513468E-4</v>
      </c>
      <c r="BG38" s="3"/>
    </row>
    <row r="39" spans="2:59">
      <c r="B39" s="76" t="s">
        <v>1924</v>
      </c>
      <c r="C39" s="73" t="s">
        <v>1925</v>
      </c>
      <c r="D39" s="86" t="s">
        <v>136</v>
      </c>
      <c r="E39" s="73"/>
      <c r="F39" s="86" t="s">
        <v>1733</v>
      </c>
      <c r="G39" s="73" t="s">
        <v>707</v>
      </c>
      <c r="H39" s="73"/>
      <c r="I39" s="86" t="s">
        <v>172</v>
      </c>
      <c r="J39" s="83">
        <v>25120.299599999998</v>
      </c>
      <c r="K39" s="85">
        <v>1531</v>
      </c>
      <c r="L39" s="83">
        <v>1237.347155916</v>
      </c>
      <c r="M39" s="84">
        <v>1.2036328025991575E-4</v>
      </c>
      <c r="N39" s="84">
        <f t="shared" si="2"/>
        <v>2.0822894078867116E-2</v>
      </c>
      <c r="O39" s="84">
        <f>L39/'סכום נכסי הקרן'!$C$42</f>
        <v>7.6356877445225933E-4</v>
      </c>
    </row>
    <row r="40" spans="2:59">
      <c r="B40" s="76" t="s">
        <v>1926</v>
      </c>
      <c r="C40" s="73" t="s">
        <v>1927</v>
      </c>
      <c r="D40" s="86" t="s">
        <v>136</v>
      </c>
      <c r="E40" s="73"/>
      <c r="F40" s="86" t="s">
        <v>1733</v>
      </c>
      <c r="G40" s="73" t="s">
        <v>707</v>
      </c>
      <c r="H40" s="73"/>
      <c r="I40" s="86" t="s">
        <v>162</v>
      </c>
      <c r="J40" s="83">
        <v>126253.98766000001</v>
      </c>
      <c r="K40" s="85">
        <v>1403.8</v>
      </c>
      <c r="L40" s="83">
        <v>6142.9771571769988</v>
      </c>
      <c r="M40" s="84">
        <v>1.6424382551562066E-4</v>
      </c>
      <c r="N40" s="84">
        <f t="shared" si="2"/>
        <v>0.10337807143388353</v>
      </c>
      <c r="O40" s="84">
        <f>L40/'סכום נכסי הקרן'!$C$42</f>
        <v>3.7908403611446096E-3</v>
      </c>
    </row>
    <row r="41" spans="2:59">
      <c r="B41" s="76" t="s">
        <v>1928</v>
      </c>
      <c r="C41" s="73" t="s">
        <v>1929</v>
      </c>
      <c r="D41" s="86" t="s">
        <v>28</v>
      </c>
      <c r="E41" s="73"/>
      <c r="F41" s="86" t="s">
        <v>1733</v>
      </c>
      <c r="G41" s="73" t="s">
        <v>707</v>
      </c>
      <c r="H41" s="73"/>
      <c r="I41" s="86" t="s">
        <v>172</v>
      </c>
      <c r="J41" s="83">
        <v>3277.6032140000002</v>
      </c>
      <c r="K41" s="85">
        <v>11678.96</v>
      </c>
      <c r="L41" s="83">
        <v>1231.550167975</v>
      </c>
      <c r="M41" s="84">
        <v>8.6932705875255613E-4</v>
      </c>
      <c r="N41" s="84">
        <f t="shared" si="2"/>
        <v>2.072533854217333E-2</v>
      </c>
      <c r="O41" s="84">
        <f>L41/'סכום נכסי הקרן'!$C$42</f>
        <v>7.5999144455219021E-4</v>
      </c>
    </row>
    <row r="42" spans="2:59">
      <c r="B42" s="76" t="s">
        <v>1930</v>
      </c>
      <c r="C42" s="73" t="s">
        <v>1931</v>
      </c>
      <c r="D42" s="86" t="s">
        <v>136</v>
      </c>
      <c r="E42" s="73"/>
      <c r="F42" s="86" t="s">
        <v>1733</v>
      </c>
      <c r="G42" s="73" t="s">
        <v>707</v>
      </c>
      <c r="H42" s="73"/>
      <c r="I42" s="86" t="s">
        <v>162</v>
      </c>
      <c r="J42" s="83">
        <v>21123.382772999998</v>
      </c>
      <c r="K42" s="85">
        <v>11504.94</v>
      </c>
      <c r="L42" s="83">
        <v>8423.1858935589989</v>
      </c>
      <c r="M42" s="84">
        <v>2.5673842336807086E-4</v>
      </c>
      <c r="N42" s="84">
        <f t="shared" si="2"/>
        <v>0.14175092804762851</v>
      </c>
      <c r="O42" s="84">
        <f>L42/'סכום נכסי הקרן'!$C$42</f>
        <v>5.1979605715156566E-3</v>
      </c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C45" s="1"/>
      <c r="D45" s="1"/>
      <c r="E45" s="1"/>
    </row>
    <row r="46" spans="2:59">
      <c r="B46" s="88" t="s">
        <v>256</v>
      </c>
      <c r="C46" s="1"/>
      <c r="D46" s="1"/>
      <c r="E46" s="1"/>
    </row>
    <row r="47" spans="2:59">
      <c r="B47" s="88" t="s">
        <v>111</v>
      </c>
      <c r="C47" s="1"/>
      <c r="D47" s="1"/>
      <c r="E47" s="1"/>
    </row>
    <row r="48" spans="2:59">
      <c r="B48" s="88" t="s">
        <v>238</v>
      </c>
      <c r="C48" s="1"/>
      <c r="D48" s="1"/>
      <c r="E48" s="1"/>
    </row>
    <row r="49" spans="2:5">
      <c r="B49" s="88" t="s">
        <v>246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5 B47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3" sqref="K1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8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6" t="s">
        <v>178</v>
      </c>
      <c r="C1" s="67" t="s" vm="1">
        <v>265</v>
      </c>
    </row>
    <row r="2" spans="2:60">
      <c r="B2" s="46" t="s">
        <v>177</v>
      </c>
      <c r="C2" s="67" t="s">
        <v>266</v>
      </c>
    </row>
    <row r="3" spans="2:60">
      <c r="B3" s="46" t="s">
        <v>179</v>
      </c>
      <c r="C3" s="67" t="s">
        <v>267</v>
      </c>
    </row>
    <row r="4" spans="2:60">
      <c r="B4" s="46" t="s">
        <v>180</v>
      </c>
      <c r="C4" s="67">
        <v>8802</v>
      </c>
    </row>
    <row r="6" spans="2:60" ht="26.25" customHeight="1">
      <c r="B6" s="128" t="s">
        <v>208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60" ht="26.25" customHeight="1">
      <c r="B7" s="128" t="s">
        <v>93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  <c r="BH7" s="3"/>
    </row>
    <row r="8" spans="2:60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65" t="s">
        <v>183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0" t="s">
        <v>48</v>
      </c>
      <c r="C11" s="73"/>
      <c r="D11" s="73"/>
      <c r="E11" s="73"/>
      <c r="F11" s="73"/>
      <c r="G11" s="83"/>
      <c r="H11" s="85"/>
      <c r="I11" s="83">
        <v>47.116151754999997</v>
      </c>
      <c r="J11" s="73"/>
      <c r="K11" s="84">
        <f>I11/$I$11</f>
        <v>1</v>
      </c>
      <c r="L11" s="84">
        <f>I11/'סכום נכסי הקרן'!$C$42</f>
        <v>2.9075447484937165E-5</v>
      </c>
      <c r="BC11" s="1"/>
      <c r="BD11" s="3"/>
      <c r="BE11" s="1"/>
      <c r="BG11" s="1"/>
    </row>
    <row r="12" spans="2:60" s="4" customFormat="1" ht="18" customHeight="1">
      <c r="B12" s="94" t="s">
        <v>26</v>
      </c>
      <c r="C12" s="73"/>
      <c r="D12" s="73"/>
      <c r="E12" s="73"/>
      <c r="F12" s="73"/>
      <c r="G12" s="83"/>
      <c r="H12" s="85"/>
      <c r="I12" s="83">
        <v>47.116151754999997</v>
      </c>
      <c r="J12" s="73"/>
      <c r="K12" s="84">
        <f t="shared" ref="K12:K14" si="0">I12/$I$11</f>
        <v>1</v>
      </c>
      <c r="L12" s="84">
        <f>I12/'סכום נכסי הקרן'!$C$42</f>
        <v>2.9075447484937165E-5</v>
      </c>
      <c r="BC12" s="1"/>
      <c r="BD12" s="3"/>
      <c r="BE12" s="1"/>
      <c r="BG12" s="1"/>
    </row>
    <row r="13" spans="2:60">
      <c r="B13" s="91" t="s">
        <v>1932</v>
      </c>
      <c r="C13" s="71"/>
      <c r="D13" s="71"/>
      <c r="E13" s="71"/>
      <c r="F13" s="71"/>
      <c r="G13" s="80"/>
      <c r="H13" s="82"/>
      <c r="I13" s="80">
        <v>47.116151754999997</v>
      </c>
      <c r="J13" s="71"/>
      <c r="K13" s="81">
        <f t="shared" si="0"/>
        <v>1</v>
      </c>
      <c r="L13" s="81">
        <f>I13/'סכום נכסי הקרן'!$C$42</f>
        <v>2.9075447484937165E-5</v>
      </c>
      <c r="BD13" s="3"/>
    </row>
    <row r="14" spans="2:60" ht="20.25">
      <c r="B14" s="76" t="s">
        <v>1933</v>
      </c>
      <c r="C14" s="73" t="s">
        <v>1934</v>
      </c>
      <c r="D14" s="86" t="s">
        <v>119</v>
      </c>
      <c r="E14" s="86" t="s">
        <v>189</v>
      </c>
      <c r="F14" s="86" t="s">
        <v>163</v>
      </c>
      <c r="G14" s="83">
        <v>9904.5936000000002</v>
      </c>
      <c r="H14" s="85">
        <v>475.7</v>
      </c>
      <c r="I14" s="83">
        <v>47.116151754999997</v>
      </c>
      <c r="J14" s="84">
        <v>1.1180426756508082E-3</v>
      </c>
      <c r="K14" s="84">
        <f t="shared" si="0"/>
        <v>1</v>
      </c>
      <c r="L14" s="84">
        <f>I14/'סכום נכסי הקרן'!$C$42</f>
        <v>2.9075447484937165E-5</v>
      </c>
      <c r="BD14" s="4"/>
    </row>
    <row r="15" spans="2:6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60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56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56">
      <c r="B18" s="88" t="s">
        <v>256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56" ht="20.25">
      <c r="B19" s="88" t="s">
        <v>111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BC19" s="4"/>
    </row>
    <row r="20" spans="2:56">
      <c r="B20" s="88" t="s">
        <v>238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BD20" s="3"/>
    </row>
    <row r="21" spans="2:56">
      <c r="B21" s="88" t="s">
        <v>246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56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56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56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56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56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56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56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56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56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56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56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2:1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2:1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2:1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2:1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2:1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2:1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2:12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2:12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spans="2:12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4" spans="2:12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2:12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2:12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2:12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2:12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2:12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2:12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2:1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2:12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</row>
    <row r="86" spans="2:12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</row>
    <row r="87" spans="2: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2:12"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spans="2:12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</row>
    <row r="90" spans="2:12"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2:12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2:12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</row>
    <row r="93" spans="2:12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2:12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</row>
    <row r="95" spans="2:12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</row>
    <row r="96" spans="2:1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2:12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</row>
    <row r="98" spans="2:1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</row>
    <row r="99" spans="2:12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2:12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</row>
    <row r="102" spans="2:12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  <row r="103" spans="2:12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2:12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2:12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2:12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</row>
    <row r="110" spans="2:12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</row>
    <row r="111" spans="2:12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</row>
    <row r="112" spans="2:12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</row>
    <row r="113" spans="2:12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2:12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2020-09-03T12:38:44Z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