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קונצרני'!$B$6:$U$31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20" i="58" l="1"/>
  <c r="R274" i="61" l="1"/>
  <c r="R266" i="61"/>
  <c r="R257" i="61"/>
  <c r="R167" i="61"/>
  <c r="R13" i="61"/>
  <c r="R12" i="61" s="1"/>
  <c r="P123" i="78"/>
  <c r="S313" i="61" l="1"/>
  <c r="S303" i="61"/>
  <c r="S283" i="61"/>
  <c r="S282" i="61"/>
  <c r="S279" i="61"/>
  <c r="S278" i="61"/>
  <c r="O197" i="61" l="1"/>
  <c r="S197" i="61"/>
  <c r="S190" i="61"/>
  <c r="O190" i="61"/>
  <c r="S132" i="61" l="1"/>
  <c r="S131" i="61"/>
  <c r="S130" i="61"/>
  <c r="O132" i="61"/>
  <c r="O131" i="61"/>
  <c r="O130" i="61"/>
  <c r="S121" i="61" l="1"/>
  <c r="S120" i="61"/>
  <c r="S119" i="61"/>
  <c r="O121" i="61"/>
  <c r="O120" i="61"/>
  <c r="O119" i="61"/>
  <c r="O107" i="61"/>
  <c r="S107" i="61"/>
  <c r="O103" i="61"/>
  <c r="O102" i="61"/>
  <c r="O101" i="61"/>
  <c r="S103" i="61"/>
  <c r="S102" i="61"/>
  <c r="S101" i="61"/>
  <c r="S77" i="61"/>
  <c r="S76" i="61"/>
  <c r="S75" i="61"/>
  <c r="S74" i="61"/>
  <c r="O77" i="61"/>
  <c r="O76" i="61"/>
  <c r="O75" i="61"/>
  <c r="O74" i="61"/>
  <c r="Q167" i="61"/>
  <c r="Q13" i="61"/>
  <c r="Q12" i="61" l="1"/>
  <c r="Q11" i="61" s="1"/>
  <c r="R265" i="61"/>
  <c r="R11" i="61" s="1"/>
  <c r="T330" i="61" l="1"/>
  <c r="T62" i="61"/>
  <c r="T265" i="61"/>
  <c r="T165" i="61"/>
  <c r="T109" i="61"/>
  <c r="T207" i="61"/>
  <c r="T258" i="61"/>
  <c r="T278" i="61"/>
  <c r="T151" i="61" l="1"/>
  <c r="T267" i="61"/>
  <c r="T199" i="61"/>
  <c r="T237" i="61"/>
  <c r="T105" i="61"/>
  <c r="T253" i="61"/>
  <c r="T213" i="61"/>
  <c r="T347" i="61"/>
  <c r="T344" i="61"/>
  <c r="T191" i="61"/>
  <c r="T136" i="61"/>
  <c r="T314" i="61"/>
  <c r="T21" i="61"/>
  <c r="T67" i="61"/>
  <c r="T101" i="61"/>
  <c r="T60" i="61"/>
  <c r="T13" i="61"/>
  <c r="T161" i="61"/>
  <c r="T30" i="61"/>
  <c r="T340" i="61"/>
  <c r="T345" i="61"/>
  <c r="T76" i="61"/>
  <c r="T302" i="61"/>
  <c r="T81" i="61"/>
  <c r="T296" i="61"/>
  <c r="T244" i="61"/>
  <c r="T135" i="61"/>
  <c r="T139" i="61"/>
  <c r="T217" i="61"/>
  <c r="T262" i="61"/>
  <c r="T200" i="61"/>
  <c r="T212" i="61"/>
  <c r="T87" i="61"/>
  <c r="T331" i="61"/>
  <c r="T144" i="61"/>
  <c r="T301" i="61"/>
  <c r="T55" i="61"/>
  <c r="T175" i="61"/>
  <c r="T338" i="61"/>
  <c r="T115" i="61"/>
  <c r="T23" i="61"/>
  <c r="T38" i="61"/>
  <c r="T27" i="61"/>
  <c r="T293" i="61"/>
  <c r="T41" i="61"/>
  <c r="T40" i="61"/>
  <c r="T178" i="61"/>
  <c r="T37" i="61"/>
  <c r="T35" i="61"/>
  <c r="T241" i="61"/>
  <c r="T257" i="61"/>
  <c r="T127" i="61"/>
  <c r="T229" i="61"/>
  <c r="T42" i="61"/>
  <c r="T226" i="61"/>
  <c r="T65" i="61"/>
  <c r="T106" i="61"/>
  <c r="T270" i="61"/>
  <c r="T93" i="61"/>
  <c r="T223" i="61"/>
  <c r="T332" i="61"/>
  <c r="T164" i="61"/>
  <c r="T182" i="61"/>
  <c r="T197" i="61"/>
  <c r="T234" i="61"/>
  <c r="T185" i="61"/>
  <c r="T36" i="61"/>
  <c r="T230" i="61"/>
  <c r="T176" i="61"/>
  <c r="T43" i="61"/>
  <c r="T130" i="61"/>
  <c r="T318" i="61"/>
  <c r="T48" i="61"/>
  <c r="T220" i="61"/>
  <c r="T63" i="61"/>
  <c r="T84" i="61"/>
  <c r="T280" i="61"/>
  <c r="T195" i="61"/>
  <c r="T97" i="61"/>
  <c r="T18" i="61"/>
  <c r="T249" i="61"/>
  <c r="T119" i="61"/>
  <c r="T311" i="61"/>
  <c r="T222" i="61"/>
  <c r="T125" i="61"/>
  <c r="T45" i="61"/>
  <c r="T297" i="61"/>
  <c r="T158" i="61"/>
  <c r="T51" i="61"/>
  <c r="T290" i="61"/>
  <c r="T107" i="61"/>
  <c r="T263" i="61"/>
  <c r="T95" i="61"/>
  <c r="T298" i="61"/>
  <c r="T111" i="61"/>
  <c r="T269" i="61"/>
  <c r="T307" i="61"/>
  <c r="T137" i="61"/>
  <c r="T312" i="61"/>
  <c r="T99" i="61"/>
  <c r="T300" i="61"/>
  <c r="T114" i="61"/>
  <c r="T303" i="61"/>
  <c r="T133" i="61"/>
  <c r="T306" i="61"/>
  <c r="T88" i="61"/>
  <c r="T295" i="61"/>
  <c r="T122" i="61"/>
  <c r="T52" i="61"/>
  <c r="T255" i="61"/>
  <c r="T211" i="61"/>
  <c r="T162" i="61"/>
  <c r="T205" i="61"/>
  <c r="T240" i="61"/>
  <c r="T134" i="61"/>
  <c r="T148" i="61"/>
  <c r="T282" i="61"/>
  <c r="T210" i="61"/>
  <c r="T129" i="61"/>
  <c r="T33" i="61"/>
  <c r="T274" i="61"/>
  <c r="T184" i="61"/>
  <c r="T327" i="61"/>
  <c r="T238" i="61"/>
  <c r="T157" i="61"/>
  <c r="T61" i="61"/>
  <c r="T317" i="61"/>
  <c r="T201" i="61"/>
  <c r="T72" i="61"/>
  <c r="T310" i="61"/>
  <c r="T50" i="61"/>
  <c r="T221" i="61"/>
  <c r="T66" i="61"/>
  <c r="T209" i="61"/>
  <c r="T82" i="61"/>
  <c r="T225" i="61"/>
  <c r="T172" i="61"/>
  <c r="T171" i="61"/>
  <c r="T289" i="61"/>
  <c r="T152" i="61"/>
  <c r="T326" i="61"/>
  <c r="T71" i="61"/>
  <c r="T140" i="61"/>
  <c r="T167" i="61"/>
  <c r="T279" i="61"/>
  <c r="T147" i="61"/>
  <c r="T321" i="61"/>
  <c r="T86" i="61"/>
  <c r="T304" i="61"/>
  <c r="T203" i="61"/>
  <c r="T96" i="61"/>
  <c r="T132" i="61"/>
  <c r="T251" i="61"/>
  <c r="T91" i="61"/>
  <c r="T70" i="61"/>
  <c r="T112" i="61"/>
  <c r="T193" i="61"/>
  <c r="T276" i="61"/>
  <c r="T315" i="61"/>
  <c r="T242" i="61"/>
  <c r="T179" i="61"/>
  <c r="T113" i="61"/>
  <c r="T49" i="61"/>
  <c r="T322" i="61"/>
  <c r="T228" i="61"/>
  <c r="T334" i="61"/>
  <c r="T343" i="61"/>
  <c r="T272" i="61"/>
  <c r="T206" i="61"/>
  <c r="T141" i="61"/>
  <c r="T77" i="61"/>
  <c r="T14" i="61"/>
  <c r="T266" i="61"/>
  <c r="T181" i="61"/>
  <c r="T94" i="61"/>
  <c r="T288" i="61"/>
  <c r="T259" i="61"/>
  <c r="T79" i="61"/>
  <c r="T194" i="61"/>
  <c r="T11" i="61"/>
  <c r="T123" i="61"/>
  <c r="T245" i="61"/>
  <c r="T54" i="61"/>
  <c r="T169" i="61"/>
  <c r="T320" i="61"/>
  <c r="T339" i="61"/>
  <c r="T202" i="61"/>
  <c r="T73" i="61"/>
  <c r="T260" i="61"/>
  <c r="T126" i="61"/>
  <c r="T15" i="61"/>
  <c r="T232" i="61"/>
  <c r="T150" i="61"/>
  <c r="T335" i="61"/>
  <c r="T198" i="61"/>
  <c r="T69" i="61"/>
  <c r="T254" i="61"/>
  <c r="T120" i="61"/>
  <c r="T348" i="61"/>
  <c r="T227" i="61"/>
  <c r="T156" i="61"/>
  <c r="T17" i="61"/>
  <c r="T168" i="61"/>
  <c r="T19" i="61"/>
  <c r="T177" i="61"/>
  <c r="T313" i="61"/>
  <c r="T98" i="61"/>
  <c r="T349" i="61"/>
  <c r="T286" i="61"/>
  <c r="T214" i="61"/>
  <c r="T149" i="61"/>
  <c r="T85" i="61"/>
  <c r="T22" i="61"/>
  <c r="T284" i="61"/>
  <c r="T192" i="61"/>
  <c r="T131" i="61"/>
  <c r="T78" i="61"/>
  <c r="T20" i="61"/>
  <c r="T305" i="61"/>
  <c r="T243" i="61"/>
  <c r="T64" i="61"/>
  <c r="T143" i="61"/>
  <c r="T208" i="61"/>
  <c r="T277" i="61"/>
  <c r="T346" i="61"/>
  <c r="T59" i="61"/>
  <c r="T108" i="61"/>
  <c r="T159" i="61"/>
  <c r="T216" i="61"/>
  <c r="T285" i="61"/>
  <c r="T12" i="61"/>
  <c r="T68" i="61"/>
  <c r="T118" i="61"/>
  <c r="T160" i="61"/>
  <c r="T236" i="61"/>
  <c r="T309" i="61"/>
  <c r="T328" i="61"/>
  <c r="T104" i="61"/>
  <c r="T337" i="61"/>
  <c r="T100" i="61"/>
  <c r="T231" i="61"/>
  <c r="T31" i="61"/>
  <c r="T138" i="61"/>
  <c r="T235" i="61"/>
  <c r="T90" i="61"/>
  <c r="T146" i="61"/>
  <c r="T287" i="61"/>
  <c r="T28" i="61"/>
  <c r="T153" i="61"/>
  <c r="T26" i="61"/>
  <c r="T187" i="61"/>
  <c r="T83" i="61"/>
  <c r="T25" i="61"/>
  <c r="T248" i="61"/>
  <c r="T128" i="61"/>
  <c r="T252" i="61"/>
  <c r="T44" i="61"/>
  <c r="T196" i="61"/>
  <c r="T283" i="61"/>
  <c r="T47" i="61"/>
  <c r="T154" i="61"/>
  <c r="T299" i="61"/>
  <c r="T34" i="61"/>
  <c r="T323" i="61"/>
  <c r="T250" i="61"/>
  <c r="T186" i="61"/>
  <c r="T121" i="61"/>
  <c r="T57" i="61"/>
  <c r="T333" i="61"/>
  <c r="T239" i="61"/>
  <c r="T170" i="61"/>
  <c r="T110" i="61"/>
  <c r="T56" i="61"/>
  <c r="T342" i="61"/>
  <c r="T281" i="61"/>
  <c r="T16" i="61"/>
  <c r="T92" i="61"/>
  <c r="T173" i="61"/>
  <c r="T215" i="61"/>
  <c r="T294" i="61"/>
  <c r="T24" i="61"/>
  <c r="T74" i="61"/>
  <c r="T116" i="61"/>
  <c r="T174" i="61"/>
  <c r="T224" i="61"/>
  <c r="T308" i="61"/>
  <c r="T32" i="61"/>
  <c r="T75" i="61"/>
  <c r="T124" i="61"/>
  <c r="T190" i="61"/>
  <c r="T247" i="61"/>
  <c r="T341" i="61"/>
  <c r="T261" i="61"/>
  <c r="T324" i="61"/>
  <c r="T319" i="61"/>
  <c r="T246" i="61"/>
  <c r="T183" i="61"/>
  <c r="T117" i="61"/>
  <c r="T53" i="61"/>
  <c r="T233" i="61"/>
  <c r="T163" i="61"/>
  <c r="T46" i="61"/>
  <c r="T271" i="61"/>
  <c r="T29" i="61"/>
  <c r="T180" i="61"/>
  <c r="T325" i="61"/>
  <c r="T80" i="61"/>
  <c r="T189" i="61"/>
  <c r="T329" i="61"/>
  <c r="T39" i="61"/>
  <c r="T204" i="61"/>
  <c r="T275" i="61"/>
  <c r="T155" i="61"/>
  <c r="T292" i="61"/>
  <c r="T218" i="61"/>
  <c r="T89" i="61"/>
  <c r="T291" i="61"/>
  <c r="T142" i="61"/>
  <c r="T316" i="61"/>
  <c r="T58" i="61"/>
  <c r="T188" i="61"/>
  <c r="T336" i="61"/>
  <c r="T102" i="61"/>
  <c r="T145" i="61"/>
  <c r="T268" i="61"/>
  <c r="T103" i="61"/>
  <c r="T219" i="61"/>
  <c r="L158" i="62" l="1"/>
  <c r="L130" i="62"/>
  <c r="P27" i="78"/>
  <c r="P24" i="78"/>
  <c r="P20" i="78"/>
  <c r="P29" i="78"/>
  <c r="P12" i="78" l="1"/>
  <c r="P122" i="78"/>
  <c r="P11" i="78" l="1"/>
  <c r="P10" i="78" s="1"/>
  <c r="Q31" i="78" s="1"/>
  <c r="Q87" i="78"/>
  <c r="Q116" i="78"/>
  <c r="Q146" i="78"/>
  <c r="Q174" i="78"/>
  <c r="Q59" i="78" l="1"/>
  <c r="Q17" i="78"/>
  <c r="Q149" i="78"/>
  <c r="Q119" i="78"/>
  <c r="Q82" i="78"/>
  <c r="Q43" i="78"/>
  <c r="Q175" i="78"/>
  <c r="Q137" i="78"/>
  <c r="Q107" i="78"/>
  <c r="Q70" i="78"/>
  <c r="Q32" i="78"/>
  <c r="Q163" i="78"/>
  <c r="Q126" i="78"/>
  <c r="Q86" i="78"/>
  <c r="Q48" i="78"/>
  <c r="Q170" i="78"/>
  <c r="Q133" i="78"/>
  <c r="Q92" i="78"/>
  <c r="Q55" i="78"/>
  <c r="Q16" i="78"/>
  <c r="Q164" i="78"/>
  <c r="Q148" i="78"/>
  <c r="Q132" i="78"/>
  <c r="Q105" i="78"/>
  <c r="Q89" i="78"/>
  <c r="Q73" i="78"/>
  <c r="Q57" i="78"/>
  <c r="Q41" i="78"/>
  <c r="Q23" i="78"/>
  <c r="Q177" i="78"/>
  <c r="Q155" i="78"/>
  <c r="Q134" i="78"/>
  <c r="Q99" i="78"/>
  <c r="Q78" i="78"/>
  <c r="Q56" i="78"/>
  <c r="Q35" i="78"/>
  <c r="Q12" i="78"/>
  <c r="Q38" i="78"/>
  <c r="Q66" i="78"/>
  <c r="Q95" i="78"/>
  <c r="Q125" i="78"/>
  <c r="Q153" i="78"/>
  <c r="Q159" i="78"/>
  <c r="Q169" i="78"/>
  <c r="Q100" i="78"/>
  <c r="Q63" i="78"/>
  <c r="Q157" i="78"/>
  <c r="Q90" i="78"/>
  <c r="Q50" i="78"/>
  <c r="Q106" i="78"/>
  <c r="Q26" i="78"/>
  <c r="Q151" i="78"/>
  <c r="Q112" i="78"/>
  <c r="Q36" i="78"/>
  <c r="Q172" i="78"/>
  <c r="Q140" i="78"/>
  <c r="Q113" i="78"/>
  <c r="Q81" i="78"/>
  <c r="Q49" i="78"/>
  <c r="Q15" i="78"/>
  <c r="Q145" i="78"/>
  <c r="Q110" i="78"/>
  <c r="Q88" i="78"/>
  <c r="Q46" i="78"/>
  <c r="Q21" i="78"/>
  <c r="Q80" i="78"/>
  <c r="Q167" i="78"/>
  <c r="Q123" i="78"/>
  <c r="Q54" i="78"/>
  <c r="Q147" i="78"/>
  <c r="Q79" i="78"/>
  <c r="Q173" i="78"/>
  <c r="Q135" i="78"/>
  <c r="Q58" i="78"/>
  <c r="Q103" i="78"/>
  <c r="Q25" i="78"/>
  <c r="Q152" i="78"/>
  <c r="Q122" i="78"/>
  <c r="Q109" i="78"/>
  <c r="Q77" i="78"/>
  <c r="Q45" i="78"/>
  <c r="Q161" i="78"/>
  <c r="Q104" i="78"/>
  <c r="Q40" i="78"/>
  <c r="Q141" i="78"/>
  <c r="Q111" i="78"/>
  <c r="Q71" i="78"/>
  <c r="Q34" i="78"/>
  <c r="Q165" i="78"/>
  <c r="Q127" i="78"/>
  <c r="Q98" i="78"/>
  <c r="Q60" i="78"/>
  <c r="Q20" i="78"/>
  <c r="Q154" i="78"/>
  <c r="Q114" i="78"/>
  <c r="Q76" i="78"/>
  <c r="Q39" i="78"/>
  <c r="Q162" i="78"/>
  <c r="Q178" i="78"/>
  <c r="Q84" i="78"/>
  <c r="Q47" i="78"/>
  <c r="Q29" i="78"/>
  <c r="Q176" i="78"/>
  <c r="Q160" i="78"/>
  <c r="Q144" i="78"/>
  <c r="Q128" i="78"/>
  <c r="Q117" i="78"/>
  <c r="Q101" i="78"/>
  <c r="Q85" i="78"/>
  <c r="Q69" i="78"/>
  <c r="Q53" i="78"/>
  <c r="Q37" i="78"/>
  <c r="Q19" i="78"/>
  <c r="Q171" i="78"/>
  <c r="Q150" i="78"/>
  <c r="Q129" i="78"/>
  <c r="Q115" i="78"/>
  <c r="Q94" i="78"/>
  <c r="Q72" i="78"/>
  <c r="Q51" i="78"/>
  <c r="Q30" i="78"/>
  <c r="Q14" i="78"/>
  <c r="Q44" i="78"/>
  <c r="Q74" i="78"/>
  <c r="Q102" i="78"/>
  <c r="Q131" i="78"/>
  <c r="Q130" i="78"/>
  <c r="Q24" i="78"/>
  <c r="Q120" i="78"/>
  <c r="Q10" i="78"/>
  <c r="Q143" i="78"/>
  <c r="Q68" i="78"/>
  <c r="Q75" i="78"/>
  <c r="Q156" i="78"/>
  <c r="Q124" i="78"/>
  <c r="Q97" i="78"/>
  <c r="Q65" i="78"/>
  <c r="Q33" i="78"/>
  <c r="Q166" i="78"/>
  <c r="Q179" i="78"/>
  <c r="Q67" i="78"/>
  <c r="Q22" i="78"/>
  <c r="Q52" i="78"/>
  <c r="Q108" i="78"/>
  <c r="Q138" i="78"/>
  <c r="Q158" i="78"/>
  <c r="Q91" i="78"/>
  <c r="Q13" i="78"/>
  <c r="Q118" i="78"/>
  <c r="Q42" i="78"/>
  <c r="Q96" i="78"/>
  <c r="Q18" i="78"/>
  <c r="Q142" i="78"/>
  <c r="Q64" i="78"/>
  <c r="Q168" i="78"/>
  <c r="Q136" i="78"/>
  <c r="Q93" i="78"/>
  <c r="Q61" i="78"/>
  <c r="Q27" i="78"/>
  <c r="Q11" i="78"/>
  <c r="Q139" i="78"/>
  <c r="Q83" i="78"/>
  <c r="Q62" i="78"/>
  <c r="C43" i="88" l="1"/>
  <c r="J12" i="58" l="1"/>
  <c r="C37" i="88"/>
  <c r="C35" i="88"/>
  <c r="C33" i="88"/>
  <c r="C31" i="88"/>
  <c r="C29" i="88"/>
  <c r="C28" i="88"/>
  <c r="C27" i="88"/>
  <c r="C26" i="88"/>
  <c r="C24" i="88"/>
  <c r="C21" i="88"/>
  <c r="C20" i="88"/>
  <c r="C19" i="88"/>
  <c r="C18" i="88"/>
  <c r="C17" i="88"/>
  <c r="C16" i="88"/>
  <c r="C15" i="88"/>
  <c r="C13" i="88"/>
  <c r="J11" i="58" l="1"/>
  <c r="J10" i="58" s="1"/>
  <c r="K14" i="58"/>
  <c r="K18" i="58"/>
  <c r="K26" i="58"/>
  <c r="K30" i="58"/>
  <c r="K34" i="58"/>
  <c r="K42" i="58"/>
  <c r="K10" i="58"/>
  <c r="K20" i="58"/>
  <c r="K23" i="58"/>
  <c r="K27" i="58"/>
  <c r="K35" i="58"/>
  <c r="K39" i="58"/>
  <c r="K43" i="58"/>
  <c r="K12" i="58"/>
  <c r="K16" i="58"/>
  <c r="K28" i="58"/>
  <c r="K32" i="58"/>
  <c r="K36" i="58"/>
  <c r="K44" i="58"/>
  <c r="K11" i="58"/>
  <c r="C23" i="88"/>
  <c r="C12" i="88"/>
  <c r="K47" i="58" l="1"/>
  <c r="K48" i="58"/>
  <c r="K45" i="58"/>
  <c r="K46" i="58"/>
  <c r="K22" i="58"/>
  <c r="K40" i="58"/>
  <c r="K24" i="58"/>
  <c r="K31" i="58"/>
  <c r="K15" i="58"/>
  <c r="K38" i="58"/>
  <c r="K29" i="58"/>
  <c r="K13" i="58"/>
  <c r="K41" i="58"/>
  <c r="K25" i="58"/>
  <c r="K37" i="58"/>
  <c r="K21" i="58"/>
  <c r="C11" i="88"/>
  <c r="K33" i="58"/>
  <c r="K17" i="58"/>
  <c r="C10" i="88" l="1"/>
  <c r="C42" i="88" s="1"/>
  <c r="L46" i="58" l="1"/>
  <c r="L48" i="58"/>
  <c r="L45" i="58"/>
  <c r="L47" i="58"/>
  <c r="U278" i="61"/>
  <c r="U289" i="61"/>
  <c r="U283" i="61"/>
  <c r="U346" i="61"/>
  <c r="U342" i="61"/>
  <c r="U338" i="61"/>
  <c r="U334" i="61"/>
  <c r="U330" i="61"/>
  <c r="U326" i="61"/>
  <c r="U322" i="61"/>
  <c r="U318" i="61"/>
  <c r="U314" i="61"/>
  <c r="U310" i="61"/>
  <c r="U306" i="61"/>
  <c r="U302" i="61"/>
  <c r="U299" i="61"/>
  <c r="U295" i="61"/>
  <c r="U291" i="61"/>
  <c r="U285" i="61"/>
  <c r="U277" i="61"/>
  <c r="U271" i="61"/>
  <c r="U266" i="61"/>
  <c r="U261" i="61"/>
  <c r="U257" i="61"/>
  <c r="U253" i="61"/>
  <c r="U249" i="61"/>
  <c r="U245" i="61"/>
  <c r="U241" i="61"/>
  <c r="U237" i="61"/>
  <c r="U233" i="61"/>
  <c r="U229" i="61"/>
  <c r="U225" i="61"/>
  <c r="U221" i="61"/>
  <c r="U217" i="61"/>
  <c r="U213" i="61"/>
  <c r="U209" i="61"/>
  <c r="U205" i="61"/>
  <c r="U201" i="61"/>
  <c r="U197" i="61"/>
  <c r="U194" i="61"/>
  <c r="U190" i="61"/>
  <c r="U185" i="61"/>
  <c r="U182" i="61"/>
  <c r="U178" i="61"/>
  <c r="U174" i="61"/>
  <c r="U170" i="61"/>
  <c r="U164" i="61"/>
  <c r="U160" i="61"/>
  <c r="U156" i="61"/>
  <c r="U152" i="61"/>
  <c r="U148" i="61"/>
  <c r="U145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9" i="61"/>
  <c r="U25" i="61"/>
  <c r="U21" i="61"/>
  <c r="U17" i="61"/>
  <c r="U13" i="61"/>
  <c r="U349" i="61"/>
  <c r="U345" i="61"/>
  <c r="U340" i="61"/>
  <c r="U335" i="61"/>
  <c r="U329" i="61"/>
  <c r="U324" i="61"/>
  <c r="U319" i="61"/>
  <c r="U313" i="61"/>
  <c r="U308" i="61"/>
  <c r="U303" i="61"/>
  <c r="U298" i="61"/>
  <c r="U293" i="61"/>
  <c r="U286" i="61"/>
  <c r="U276" i="61"/>
  <c r="U268" i="61"/>
  <c r="U262" i="61"/>
  <c r="U255" i="61"/>
  <c r="U251" i="61"/>
  <c r="U246" i="61"/>
  <c r="U240" i="61"/>
  <c r="U235" i="61"/>
  <c r="U230" i="61"/>
  <c r="U224" i="61"/>
  <c r="U219" i="61"/>
  <c r="U214" i="61"/>
  <c r="U208" i="61"/>
  <c r="U203" i="61"/>
  <c r="U198" i="61"/>
  <c r="U193" i="61"/>
  <c r="U188" i="61"/>
  <c r="U183" i="61"/>
  <c r="U177" i="61"/>
  <c r="U172" i="61"/>
  <c r="U167" i="61"/>
  <c r="U159" i="61"/>
  <c r="U154" i="61"/>
  <c r="U149" i="61"/>
  <c r="U143" i="61"/>
  <c r="U138" i="61"/>
  <c r="U133" i="61"/>
  <c r="U127" i="61"/>
  <c r="U122" i="61"/>
  <c r="U117" i="61"/>
  <c r="U111" i="61"/>
  <c r="U106" i="61"/>
  <c r="U101" i="61"/>
  <c r="U95" i="61"/>
  <c r="U90" i="61"/>
  <c r="U85" i="61"/>
  <c r="U79" i="61"/>
  <c r="U74" i="61"/>
  <c r="U69" i="61"/>
  <c r="U63" i="61"/>
  <c r="U58" i="61"/>
  <c r="U53" i="61"/>
  <c r="U47" i="61"/>
  <c r="U42" i="61"/>
  <c r="U37" i="61"/>
  <c r="U31" i="61"/>
  <c r="U27" i="61"/>
  <c r="U22" i="61"/>
  <c r="U16" i="61"/>
  <c r="U279" i="61"/>
  <c r="U344" i="61"/>
  <c r="U339" i="61"/>
  <c r="U333" i="61"/>
  <c r="U328" i="61"/>
  <c r="U323" i="61"/>
  <c r="U317" i="61"/>
  <c r="U312" i="61"/>
  <c r="U307" i="61"/>
  <c r="U301" i="61"/>
  <c r="U297" i="61"/>
  <c r="U292" i="61"/>
  <c r="U284" i="61"/>
  <c r="U274" i="61"/>
  <c r="U267" i="61"/>
  <c r="U260" i="61"/>
  <c r="U254" i="61"/>
  <c r="U250" i="61"/>
  <c r="U244" i="61"/>
  <c r="U239" i="61"/>
  <c r="U234" i="61"/>
  <c r="U228" i="61"/>
  <c r="U223" i="61"/>
  <c r="U218" i="61"/>
  <c r="U212" i="61"/>
  <c r="U207" i="61"/>
  <c r="U202" i="61"/>
  <c r="U187" i="61"/>
  <c r="U192" i="61"/>
  <c r="U186" i="61"/>
  <c r="U181" i="61"/>
  <c r="U176" i="61"/>
  <c r="U171" i="61"/>
  <c r="U163" i="61"/>
  <c r="U158" i="61"/>
  <c r="U153" i="61"/>
  <c r="U147" i="61"/>
  <c r="U142" i="61"/>
  <c r="U137" i="61"/>
  <c r="U131" i="61"/>
  <c r="U126" i="61"/>
  <c r="U121" i="61"/>
  <c r="U115" i="61"/>
  <c r="U110" i="61"/>
  <c r="U105" i="61"/>
  <c r="U99" i="61"/>
  <c r="U94" i="61"/>
  <c r="U89" i="61"/>
  <c r="U83" i="61"/>
  <c r="U78" i="61"/>
  <c r="U73" i="61"/>
  <c r="U67" i="61"/>
  <c r="U62" i="61"/>
  <c r="U57" i="61"/>
  <c r="U51" i="61"/>
  <c r="U46" i="61"/>
  <c r="U41" i="61"/>
  <c r="U35" i="61"/>
  <c r="U165" i="61"/>
  <c r="U26" i="61"/>
  <c r="U20" i="61"/>
  <c r="U15" i="61"/>
  <c r="U288" i="61"/>
  <c r="U348" i="61"/>
  <c r="U343" i="61"/>
  <c r="U337" i="61"/>
  <c r="U332" i="61"/>
  <c r="U327" i="61"/>
  <c r="U321" i="61"/>
  <c r="U316" i="61"/>
  <c r="U311" i="61"/>
  <c r="U305" i="61"/>
  <c r="U300" i="61"/>
  <c r="U296" i="61"/>
  <c r="U290" i="61"/>
  <c r="U281" i="61"/>
  <c r="U272" i="61"/>
  <c r="U265" i="61"/>
  <c r="U259" i="61"/>
  <c r="U270" i="61"/>
  <c r="U248" i="61"/>
  <c r="U243" i="61"/>
  <c r="U238" i="61"/>
  <c r="U232" i="61"/>
  <c r="U227" i="61"/>
  <c r="U222" i="61"/>
  <c r="U216" i="61"/>
  <c r="U211" i="61"/>
  <c r="U206" i="61"/>
  <c r="U200" i="61"/>
  <c r="U196" i="61"/>
  <c r="U191" i="61"/>
  <c r="U184" i="61"/>
  <c r="U180" i="61"/>
  <c r="U175" i="61"/>
  <c r="U169" i="61"/>
  <c r="U162" i="61"/>
  <c r="U157" i="61"/>
  <c r="U151" i="61"/>
  <c r="U146" i="61"/>
  <c r="U141" i="61"/>
  <c r="U135" i="61"/>
  <c r="U130" i="61"/>
  <c r="U125" i="61"/>
  <c r="U119" i="61"/>
  <c r="U114" i="61"/>
  <c r="U109" i="61"/>
  <c r="U103" i="61"/>
  <c r="U98" i="61"/>
  <c r="U93" i="61"/>
  <c r="U87" i="61"/>
  <c r="U82" i="61"/>
  <c r="U77" i="61"/>
  <c r="U71" i="61"/>
  <c r="U66" i="61"/>
  <c r="U61" i="61"/>
  <c r="U55" i="61"/>
  <c r="U50" i="61"/>
  <c r="U45" i="61"/>
  <c r="U39" i="61"/>
  <c r="U34" i="61"/>
  <c r="U30" i="61"/>
  <c r="U24" i="61"/>
  <c r="U19" i="61"/>
  <c r="U14" i="61"/>
  <c r="U275" i="61"/>
  <c r="U347" i="61"/>
  <c r="U341" i="61"/>
  <c r="U336" i="61"/>
  <c r="U331" i="61"/>
  <c r="U325" i="61"/>
  <c r="U320" i="61"/>
  <c r="U315" i="61"/>
  <c r="U309" i="61"/>
  <c r="U304" i="61"/>
  <c r="U282" i="61"/>
  <c r="U294" i="61"/>
  <c r="U287" i="61"/>
  <c r="U280" i="61"/>
  <c r="U269" i="61"/>
  <c r="U263" i="61"/>
  <c r="U258" i="61"/>
  <c r="U252" i="61"/>
  <c r="U247" i="61"/>
  <c r="U242" i="61"/>
  <c r="U236" i="61"/>
  <c r="U231" i="61"/>
  <c r="U226" i="61"/>
  <c r="U220" i="61"/>
  <c r="U215" i="61"/>
  <c r="U210" i="61"/>
  <c r="U204" i="61"/>
  <c r="U199" i="61"/>
  <c r="U179" i="61"/>
  <c r="U155" i="61"/>
  <c r="U134" i="61"/>
  <c r="U113" i="61"/>
  <c r="U91" i="61"/>
  <c r="U70" i="61"/>
  <c r="U49" i="61"/>
  <c r="U28" i="61"/>
  <c r="U195" i="61"/>
  <c r="U173" i="61"/>
  <c r="U150" i="61"/>
  <c r="U129" i="61"/>
  <c r="U107" i="61"/>
  <c r="U86" i="61"/>
  <c r="U65" i="61"/>
  <c r="U43" i="61"/>
  <c r="U23" i="61"/>
  <c r="U189" i="61"/>
  <c r="U168" i="61"/>
  <c r="U144" i="61"/>
  <c r="U123" i="61"/>
  <c r="U102" i="61"/>
  <c r="U81" i="61"/>
  <c r="U59" i="61"/>
  <c r="U38" i="61"/>
  <c r="U18" i="61"/>
  <c r="U161" i="61"/>
  <c r="U139" i="61"/>
  <c r="U118" i="61"/>
  <c r="U97" i="61"/>
  <c r="U75" i="61"/>
  <c r="U54" i="61"/>
  <c r="U33" i="61"/>
  <c r="U12" i="61"/>
  <c r="U11" i="61"/>
  <c r="O225" i="62"/>
  <c r="O221" i="62"/>
  <c r="O217" i="62"/>
  <c r="O213" i="62"/>
  <c r="O208" i="62"/>
  <c r="O203" i="62"/>
  <c r="O199" i="62"/>
  <c r="O195" i="62"/>
  <c r="O191" i="62"/>
  <c r="O187" i="62"/>
  <c r="O183" i="62"/>
  <c r="O179" i="62"/>
  <c r="O175" i="62"/>
  <c r="O171" i="62"/>
  <c r="O167" i="62"/>
  <c r="O163" i="62"/>
  <c r="O159" i="62"/>
  <c r="O154" i="62"/>
  <c r="O150" i="62"/>
  <c r="O147" i="62"/>
  <c r="O144" i="62"/>
  <c r="O140" i="62"/>
  <c r="O136" i="62"/>
  <c r="O132" i="62"/>
  <c r="O127" i="62"/>
  <c r="O123" i="62"/>
  <c r="O119" i="62"/>
  <c r="O115" i="62"/>
  <c r="O111" i="62"/>
  <c r="O107" i="62"/>
  <c r="O103" i="62"/>
  <c r="O99" i="62"/>
  <c r="O95" i="62"/>
  <c r="O91" i="62"/>
  <c r="O87" i="62"/>
  <c r="O82" i="62"/>
  <c r="O78" i="62"/>
  <c r="O74" i="62"/>
  <c r="O70" i="62"/>
  <c r="O66" i="62"/>
  <c r="O62" i="62"/>
  <c r="O58" i="62"/>
  <c r="O54" i="62"/>
  <c r="O50" i="62"/>
  <c r="O46" i="62"/>
  <c r="O41" i="62"/>
  <c r="O37" i="62"/>
  <c r="O33" i="62"/>
  <c r="O29" i="62"/>
  <c r="O25" i="62"/>
  <c r="O21" i="62"/>
  <c r="O17" i="62"/>
  <c r="O13" i="62"/>
  <c r="N84" i="63"/>
  <c r="N79" i="63"/>
  <c r="N75" i="63"/>
  <c r="N71" i="63"/>
  <c r="N67" i="63"/>
  <c r="N63" i="63"/>
  <c r="N59" i="63"/>
  <c r="N55" i="63"/>
  <c r="N51" i="63"/>
  <c r="N47" i="63"/>
  <c r="N43" i="63"/>
  <c r="N39" i="63"/>
  <c r="N35" i="63"/>
  <c r="N31" i="63"/>
  <c r="N27" i="63"/>
  <c r="N21" i="63"/>
  <c r="N17" i="63"/>
  <c r="N13" i="63"/>
  <c r="O36" i="64"/>
  <c r="O31" i="64"/>
  <c r="O19" i="64"/>
  <c r="O22" i="64"/>
  <c r="O18" i="64"/>
  <c r="O14" i="64"/>
  <c r="L14" i="65"/>
  <c r="L27" i="66"/>
  <c r="L23" i="66"/>
  <c r="L19" i="66"/>
  <c r="L14" i="66"/>
  <c r="K13" i="67"/>
  <c r="O224" i="62"/>
  <c r="O220" i="62"/>
  <c r="O216" i="62"/>
  <c r="O212" i="62"/>
  <c r="O207" i="62"/>
  <c r="O202" i="62"/>
  <c r="O198" i="62"/>
  <c r="O194" i="62"/>
  <c r="O190" i="62"/>
  <c r="O186" i="62"/>
  <c r="O182" i="62"/>
  <c r="O178" i="62"/>
  <c r="O174" i="62"/>
  <c r="O170" i="62"/>
  <c r="O166" i="62"/>
  <c r="O162" i="62"/>
  <c r="O158" i="62"/>
  <c r="O153" i="62"/>
  <c r="O149" i="62"/>
  <c r="O205" i="62"/>
  <c r="O143" i="62"/>
  <c r="O139" i="62"/>
  <c r="O135" i="62"/>
  <c r="O131" i="62"/>
  <c r="O126" i="62"/>
  <c r="O122" i="62"/>
  <c r="O118" i="62"/>
  <c r="O114" i="62"/>
  <c r="O110" i="62"/>
  <c r="O106" i="62"/>
  <c r="O102" i="62"/>
  <c r="O98" i="62"/>
  <c r="O94" i="62"/>
  <c r="O90" i="62"/>
  <c r="O86" i="62"/>
  <c r="O81" i="62"/>
  <c r="O77" i="62"/>
  <c r="O73" i="62"/>
  <c r="O69" i="62"/>
  <c r="O65" i="62"/>
  <c r="O61" i="62"/>
  <c r="O57" i="62"/>
  <c r="O53" i="62"/>
  <c r="O49" i="62"/>
  <c r="O45" i="62"/>
  <c r="O40" i="62"/>
  <c r="O36" i="62"/>
  <c r="O32" i="62"/>
  <c r="O28" i="62"/>
  <c r="O24" i="62"/>
  <c r="O20" i="62"/>
  <c r="O16" i="62"/>
  <c r="O12" i="62"/>
  <c r="N87" i="63"/>
  <c r="N83" i="63"/>
  <c r="N78" i="63"/>
  <c r="N74" i="63"/>
  <c r="N70" i="63"/>
  <c r="N66" i="63"/>
  <c r="N62" i="63"/>
  <c r="N58" i="63"/>
  <c r="N54" i="63"/>
  <c r="N50" i="63"/>
  <c r="N46" i="63"/>
  <c r="N25" i="63"/>
  <c r="N38" i="63"/>
  <c r="N34" i="63"/>
  <c r="N30" i="63"/>
  <c r="N26" i="63"/>
  <c r="N20" i="63"/>
  <c r="N16" i="63"/>
  <c r="N12" i="63"/>
  <c r="O39" i="64"/>
  <c r="O35" i="64"/>
  <c r="O29" i="64"/>
  <c r="O25" i="64"/>
  <c r="O20" i="64"/>
  <c r="O17" i="64"/>
  <c r="O13" i="64"/>
  <c r="L13" i="65"/>
  <c r="L26" i="66"/>
  <c r="L22" i="66"/>
  <c r="L17" i="66"/>
  <c r="L13" i="66"/>
  <c r="K12" i="67"/>
  <c r="O223" i="62"/>
  <c r="O215" i="62"/>
  <c r="O206" i="62"/>
  <c r="O197" i="62"/>
  <c r="O189" i="62"/>
  <c r="O181" i="62"/>
  <c r="O173" i="62"/>
  <c r="O165" i="62"/>
  <c r="O156" i="62"/>
  <c r="O148" i="62"/>
  <c r="O142" i="62"/>
  <c r="O134" i="62"/>
  <c r="O125" i="62"/>
  <c r="O117" i="62"/>
  <c r="O109" i="62"/>
  <c r="O101" i="62"/>
  <c r="O93" i="62"/>
  <c r="O85" i="62"/>
  <c r="O76" i="62"/>
  <c r="O68" i="62"/>
  <c r="O60" i="62"/>
  <c r="O52" i="62"/>
  <c r="O44" i="62"/>
  <c r="O35" i="62"/>
  <c r="O27" i="62"/>
  <c r="O19" i="62"/>
  <c r="O11" i="62"/>
  <c r="N85" i="63"/>
  <c r="N76" i="63"/>
  <c r="N68" i="63"/>
  <c r="N60" i="63"/>
  <c r="N52" i="63"/>
  <c r="N44" i="63"/>
  <c r="N36" i="63"/>
  <c r="N28" i="63"/>
  <c r="N18" i="63"/>
  <c r="O34" i="64"/>
  <c r="O23" i="64"/>
  <c r="O16" i="64"/>
  <c r="L12" i="65"/>
  <c r="L21" i="66"/>
  <c r="L12" i="66"/>
  <c r="K15" i="67"/>
  <c r="O219" i="62"/>
  <c r="O193" i="62"/>
  <c r="O177" i="62"/>
  <c r="O152" i="62"/>
  <c r="O138" i="62"/>
  <c r="O130" i="62"/>
  <c r="O113" i="62"/>
  <c r="O97" i="62"/>
  <c r="O80" i="62"/>
  <c r="O64" i="62"/>
  <c r="O48" i="62"/>
  <c r="O31" i="62"/>
  <c r="O15" i="62"/>
  <c r="N80" i="63"/>
  <c r="N64" i="63"/>
  <c r="N48" i="63"/>
  <c r="N32" i="63"/>
  <c r="N14" i="63"/>
  <c r="O28" i="64"/>
  <c r="L25" i="66"/>
  <c r="O226" i="62"/>
  <c r="O210" i="62"/>
  <c r="O192" i="62"/>
  <c r="O176" i="62"/>
  <c r="O160" i="62"/>
  <c r="O145" i="62"/>
  <c r="O129" i="62"/>
  <c r="O112" i="62"/>
  <c r="O96" i="62"/>
  <c r="O79" i="62"/>
  <c r="O63" i="62"/>
  <c r="O55" i="62"/>
  <c r="O38" i="62"/>
  <c r="O22" i="62"/>
  <c r="N77" i="63"/>
  <c r="N61" i="63"/>
  <c r="N45" i="63"/>
  <c r="N37" i="63"/>
  <c r="N19" i="63"/>
  <c r="O37" i="64"/>
  <c r="O21" i="64"/>
  <c r="O11" i="64"/>
  <c r="O222" i="62"/>
  <c r="O214" i="62"/>
  <c r="O204" i="62"/>
  <c r="O196" i="62"/>
  <c r="O188" i="62"/>
  <c r="O180" i="62"/>
  <c r="O172" i="62"/>
  <c r="O164" i="62"/>
  <c r="O155" i="62"/>
  <c r="O209" i="62"/>
  <c r="O141" i="62"/>
  <c r="O133" i="62"/>
  <c r="O124" i="62"/>
  <c r="O116" i="62"/>
  <c r="O108" i="62"/>
  <c r="O100" i="62"/>
  <c r="O92" i="62"/>
  <c r="O83" i="62"/>
  <c r="O75" i="62"/>
  <c r="O67" i="62"/>
  <c r="O59" i="62"/>
  <c r="O51" i="62"/>
  <c r="O43" i="62"/>
  <c r="O34" i="62"/>
  <c r="O26" i="62"/>
  <c r="O18" i="62"/>
  <c r="N81" i="63"/>
  <c r="N73" i="63"/>
  <c r="N65" i="63"/>
  <c r="N57" i="63"/>
  <c r="N49" i="63"/>
  <c r="N41" i="63"/>
  <c r="N33" i="63"/>
  <c r="N23" i="63"/>
  <c r="N15" i="63"/>
  <c r="O32" i="64"/>
  <c r="O26" i="64"/>
  <c r="O15" i="64"/>
  <c r="L11" i="65"/>
  <c r="L20" i="66"/>
  <c r="L11" i="66"/>
  <c r="K14" i="67"/>
  <c r="O227" i="62"/>
  <c r="O211" i="62"/>
  <c r="O201" i="62"/>
  <c r="O185" i="62"/>
  <c r="O169" i="62"/>
  <c r="O161" i="62"/>
  <c r="O146" i="62"/>
  <c r="O121" i="62"/>
  <c r="O105" i="62"/>
  <c r="O89" i="62"/>
  <c r="O72" i="62"/>
  <c r="O56" i="62"/>
  <c r="O39" i="62"/>
  <c r="O23" i="62"/>
  <c r="N72" i="63"/>
  <c r="N56" i="63"/>
  <c r="N40" i="63"/>
  <c r="N22" i="63"/>
  <c r="O38" i="64"/>
  <c r="O24" i="64"/>
  <c r="O12" i="64"/>
  <c r="L16" i="66"/>
  <c r="K11" i="67"/>
  <c r="O218" i="62"/>
  <c r="O200" i="62"/>
  <c r="O184" i="62"/>
  <c r="O168" i="62"/>
  <c r="O151" i="62"/>
  <c r="O137" i="62"/>
  <c r="O120" i="62"/>
  <c r="O104" i="62"/>
  <c r="O88" i="62"/>
  <c r="O71" i="62"/>
  <c r="O47" i="62"/>
  <c r="O30" i="62"/>
  <c r="O14" i="62"/>
  <c r="N86" i="63"/>
  <c r="N69" i="63"/>
  <c r="N53" i="63"/>
  <c r="N29" i="63"/>
  <c r="N11" i="63"/>
  <c r="O27" i="64"/>
  <c r="L24" i="66"/>
  <c r="L15" i="66"/>
  <c r="R175" i="78"/>
  <c r="R171" i="78"/>
  <c r="R167" i="78"/>
  <c r="R163" i="78"/>
  <c r="R159" i="78"/>
  <c r="R155" i="78"/>
  <c r="R151" i="78"/>
  <c r="R147" i="78"/>
  <c r="R143" i="78"/>
  <c r="R139" i="78"/>
  <c r="R135" i="78"/>
  <c r="R131" i="78"/>
  <c r="R127" i="78"/>
  <c r="R179" i="78"/>
  <c r="R120" i="78"/>
  <c r="R116" i="78"/>
  <c r="R112" i="78"/>
  <c r="R108" i="78"/>
  <c r="R104" i="78"/>
  <c r="R100" i="78"/>
  <c r="R96" i="78"/>
  <c r="R92" i="78"/>
  <c r="R88" i="78"/>
  <c r="R84" i="78"/>
  <c r="R80" i="78"/>
  <c r="R76" i="78"/>
  <c r="R72" i="78"/>
  <c r="R68" i="78"/>
  <c r="R64" i="78"/>
  <c r="R60" i="78"/>
  <c r="R56" i="78"/>
  <c r="R52" i="78"/>
  <c r="R48" i="78"/>
  <c r="R44" i="78"/>
  <c r="R40" i="78"/>
  <c r="R36" i="78"/>
  <c r="R32" i="78"/>
  <c r="R174" i="78"/>
  <c r="R169" i="78"/>
  <c r="R164" i="78"/>
  <c r="R158" i="78"/>
  <c r="R153" i="78"/>
  <c r="R148" i="78"/>
  <c r="R142" i="78"/>
  <c r="R137" i="78"/>
  <c r="R132" i="78"/>
  <c r="R126" i="78"/>
  <c r="R123" i="78"/>
  <c r="R118" i="78"/>
  <c r="R113" i="78"/>
  <c r="R107" i="78"/>
  <c r="R102" i="78"/>
  <c r="R97" i="78"/>
  <c r="R91" i="78"/>
  <c r="R86" i="78"/>
  <c r="R81" i="78"/>
  <c r="R75" i="78"/>
  <c r="R70" i="78"/>
  <c r="R65" i="78"/>
  <c r="R59" i="78"/>
  <c r="R54" i="78"/>
  <c r="R49" i="78"/>
  <c r="R43" i="78"/>
  <c r="R38" i="78"/>
  <c r="R33" i="78"/>
  <c r="R27" i="78"/>
  <c r="R23" i="78"/>
  <c r="R19" i="78"/>
  <c r="R15" i="78"/>
  <c r="R11" i="78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S28" i="71"/>
  <c r="S23" i="71"/>
  <c r="R176" i="78"/>
  <c r="R168" i="78"/>
  <c r="R161" i="78"/>
  <c r="R154" i="78"/>
  <c r="R146" i="78"/>
  <c r="R140" i="78"/>
  <c r="R133" i="78"/>
  <c r="R125" i="78"/>
  <c r="R117" i="78"/>
  <c r="R110" i="78"/>
  <c r="R103" i="78"/>
  <c r="R95" i="78"/>
  <c r="R89" i="78"/>
  <c r="R82" i="78"/>
  <c r="R74" i="78"/>
  <c r="R67" i="78"/>
  <c r="R61" i="78"/>
  <c r="R53" i="78"/>
  <c r="R46" i="78"/>
  <c r="R39" i="78"/>
  <c r="R31" i="78"/>
  <c r="R25" i="78"/>
  <c r="R20" i="78"/>
  <c r="R14" i="78"/>
  <c r="P60" i="69"/>
  <c r="P54" i="69"/>
  <c r="P49" i="69"/>
  <c r="P44" i="69"/>
  <c r="P38" i="69"/>
  <c r="P33" i="69"/>
  <c r="P28" i="69"/>
  <c r="P22" i="69"/>
  <c r="P17" i="69"/>
  <c r="P12" i="69"/>
  <c r="S27" i="71"/>
  <c r="S21" i="71"/>
  <c r="S16" i="71"/>
  <c r="S12" i="71"/>
  <c r="M25" i="72"/>
  <c r="M21" i="72"/>
  <c r="M17" i="72"/>
  <c r="M13" i="72"/>
  <c r="R173" i="78"/>
  <c r="R166" i="78"/>
  <c r="R160" i="78"/>
  <c r="R152" i="78"/>
  <c r="R145" i="78"/>
  <c r="R138" i="78"/>
  <c r="R130" i="78"/>
  <c r="R124" i="78"/>
  <c r="R115" i="78"/>
  <c r="R109" i="78"/>
  <c r="R101" i="78"/>
  <c r="R94" i="78"/>
  <c r="R87" i="78"/>
  <c r="R79" i="78"/>
  <c r="R73" i="78"/>
  <c r="R66" i="78"/>
  <c r="R58" i="78"/>
  <c r="R51" i="78"/>
  <c r="R45" i="78"/>
  <c r="R37" i="78"/>
  <c r="R30" i="78"/>
  <c r="R24" i="78"/>
  <c r="R18" i="78"/>
  <c r="R13" i="78"/>
  <c r="P64" i="69"/>
  <c r="P58" i="69"/>
  <c r="P53" i="69"/>
  <c r="P48" i="69"/>
  <c r="P42" i="69"/>
  <c r="P37" i="69"/>
  <c r="P32" i="69"/>
  <c r="P26" i="69"/>
  <c r="P21" i="69"/>
  <c r="P16" i="69"/>
  <c r="S25" i="71"/>
  <c r="S20" i="71"/>
  <c r="S15" i="71"/>
  <c r="S11" i="71"/>
  <c r="M24" i="72"/>
  <c r="M20" i="72"/>
  <c r="M16" i="72"/>
  <c r="M12" i="72"/>
  <c r="R172" i="78"/>
  <c r="R165" i="78"/>
  <c r="R157" i="78"/>
  <c r="R150" i="78"/>
  <c r="R144" i="78"/>
  <c r="R136" i="78"/>
  <c r="R129" i="78"/>
  <c r="R178" i="78"/>
  <c r="R114" i="78"/>
  <c r="R106" i="78"/>
  <c r="R99" i="78"/>
  <c r="R93" i="78"/>
  <c r="R85" i="78"/>
  <c r="R78" i="78"/>
  <c r="R71" i="78"/>
  <c r="R63" i="78"/>
  <c r="R57" i="78"/>
  <c r="R50" i="78"/>
  <c r="R42" i="78"/>
  <c r="R35" i="78"/>
  <c r="R29" i="78"/>
  <c r="R22" i="78"/>
  <c r="R17" i="78"/>
  <c r="R12" i="78"/>
  <c r="P62" i="69"/>
  <c r="P57" i="69"/>
  <c r="P52" i="69"/>
  <c r="P46" i="69"/>
  <c r="P41" i="69"/>
  <c r="P36" i="69"/>
  <c r="P30" i="69"/>
  <c r="P25" i="69"/>
  <c r="P20" i="69"/>
  <c r="P14" i="69"/>
  <c r="S24" i="71"/>
  <c r="S18" i="71"/>
  <c r="S14" i="71"/>
  <c r="M23" i="72"/>
  <c r="M19" i="72"/>
  <c r="M15" i="72"/>
  <c r="M11" i="72"/>
  <c r="R177" i="78"/>
  <c r="R170" i="78"/>
  <c r="R162" i="78"/>
  <c r="R156" i="78"/>
  <c r="R149" i="78"/>
  <c r="R141" i="78"/>
  <c r="R134" i="78"/>
  <c r="R128" i="78"/>
  <c r="R122" i="78"/>
  <c r="R119" i="78"/>
  <c r="R111" i="78"/>
  <c r="R105" i="78"/>
  <c r="R98" i="78"/>
  <c r="R69" i="78"/>
  <c r="R41" i="78"/>
  <c r="R16" i="78"/>
  <c r="P34" i="69"/>
  <c r="R62" i="78"/>
  <c r="R10" i="78"/>
  <c r="P50" i="69"/>
  <c r="M22" i="72"/>
  <c r="R55" i="78"/>
  <c r="P45" i="69"/>
  <c r="S13" i="71"/>
  <c r="R77" i="78"/>
  <c r="R47" i="78"/>
  <c r="R21" i="78"/>
  <c r="P61" i="69"/>
  <c r="P40" i="69"/>
  <c r="P18" i="69"/>
  <c r="S29" i="71"/>
  <c r="M14" i="72"/>
  <c r="P56" i="69"/>
  <c r="P13" i="69"/>
  <c r="S22" i="71"/>
  <c r="R90" i="78"/>
  <c r="R34" i="78"/>
  <c r="P29" i="69"/>
  <c r="S17" i="71"/>
  <c r="R83" i="78"/>
  <c r="R26" i="78"/>
  <c r="P24" i="69"/>
  <c r="M18" i="72"/>
  <c r="K101" i="73"/>
  <c r="K12" i="73"/>
  <c r="K80" i="73"/>
  <c r="K64" i="73"/>
  <c r="K52" i="73"/>
  <c r="K39" i="73"/>
  <c r="K21" i="73"/>
  <c r="K95" i="73"/>
  <c r="K83" i="73"/>
  <c r="K71" i="73"/>
  <c r="K59" i="73"/>
  <c r="K47" i="73"/>
  <c r="K34" i="73"/>
  <c r="K20" i="73"/>
  <c r="K98" i="73"/>
  <c r="K94" i="73"/>
  <c r="K90" i="73"/>
  <c r="K86" i="73"/>
  <c r="K82" i="73"/>
  <c r="K78" i="73"/>
  <c r="K74" i="73"/>
  <c r="K70" i="73"/>
  <c r="K66" i="73"/>
  <c r="K62" i="73"/>
  <c r="K58" i="73"/>
  <c r="K54" i="73"/>
  <c r="K50" i="73"/>
  <c r="K46" i="73"/>
  <c r="K42" i="73"/>
  <c r="K37" i="73"/>
  <c r="K32" i="73"/>
  <c r="K28" i="73"/>
  <c r="K23" i="73"/>
  <c r="K19" i="73"/>
  <c r="K13" i="73"/>
  <c r="K97" i="73"/>
  <c r="K93" i="73"/>
  <c r="K89" i="73"/>
  <c r="K85" i="73"/>
  <c r="K81" i="73"/>
  <c r="K77" i="73"/>
  <c r="K73" i="73"/>
  <c r="K69" i="73"/>
  <c r="K65" i="73"/>
  <c r="K61" i="73"/>
  <c r="K57" i="73"/>
  <c r="K53" i="73"/>
  <c r="K49" i="73"/>
  <c r="K45" i="73"/>
  <c r="K41" i="73"/>
  <c r="K36" i="73"/>
  <c r="K31" i="73"/>
  <c r="K27" i="73"/>
  <c r="K22" i="73"/>
  <c r="K17" i="73"/>
  <c r="K100" i="73"/>
  <c r="K96" i="73"/>
  <c r="K92" i="73"/>
  <c r="K88" i="73"/>
  <c r="K84" i="73"/>
  <c r="K76" i="73"/>
  <c r="K72" i="73"/>
  <c r="K68" i="73"/>
  <c r="K60" i="73"/>
  <c r="K56" i="73"/>
  <c r="K48" i="73"/>
  <c r="K44" i="73"/>
  <c r="K35" i="73"/>
  <c r="K30" i="73"/>
  <c r="K26" i="73"/>
  <c r="K16" i="73"/>
  <c r="K11" i="73"/>
  <c r="K99" i="73"/>
  <c r="K91" i="73"/>
  <c r="K87" i="73"/>
  <c r="K79" i="73"/>
  <c r="K75" i="73"/>
  <c r="K67" i="73"/>
  <c r="K63" i="73"/>
  <c r="K55" i="73"/>
  <c r="K51" i="73"/>
  <c r="K43" i="73"/>
  <c r="K38" i="73"/>
  <c r="K29" i="73"/>
  <c r="K24" i="73"/>
  <c r="K14" i="73"/>
  <c r="L11" i="74"/>
  <c r="L12" i="74"/>
  <c r="L13" i="74"/>
  <c r="K195" i="76"/>
  <c r="K190" i="76"/>
  <c r="K187" i="76"/>
  <c r="K181" i="76"/>
  <c r="K177" i="76"/>
  <c r="K173" i="76"/>
  <c r="K169" i="76"/>
  <c r="K165" i="76"/>
  <c r="K161" i="76"/>
  <c r="K157" i="76"/>
  <c r="K153" i="76"/>
  <c r="K149" i="76"/>
  <c r="K145" i="76"/>
  <c r="K141" i="76"/>
  <c r="K137" i="76"/>
  <c r="K133" i="76"/>
  <c r="K129" i="76"/>
  <c r="K125" i="76"/>
  <c r="K120" i="76"/>
  <c r="K116" i="76"/>
  <c r="K112" i="76"/>
  <c r="K108" i="76"/>
  <c r="K104" i="76"/>
  <c r="K100" i="76"/>
  <c r="K96" i="76"/>
  <c r="K92" i="76"/>
  <c r="K88" i="76"/>
  <c r="K84" i="76"/>
  <c r="K80" i="76"/>
  <c r="K76" i="76"/>
  <c r="K72" i="76"/>
  <c r="K68" i="76"/>
  <c r="K64" i="76"/>
  <c r="K60" i="76"/>
  <c r="K56" i="76"/>
  <c r="K52" i="76"/>
  <c r="K48" i="76"/>
  <c r="K44" i="76"/>
  <c r="K40" i="76"/>
  <c r="K36" i="76"/>
  <c r="K32" i="76"/>
  <c r="K28" i="76"/>
  <c r="K24" i="76"/>
  <c r="K20" i="76"/>
  <c r="K16" i="76"/>
  <c r="K12" i="76"/>
  <c r="K194" i="76"/>
  <c r="K189" i="76"/>
  <c r="K184" i="76"/>
  <c r="K180" i="76"/>
  <c r="K176" i="76"/>
  <c r="K172" i="76"/>
  <c r="K168" i="76"/>
  <c r="K164" i="76"/>
  <c r="K160" i="76"/>
  <c r="K156" i="76"/>
  <c r="K152" i="76"/>
  <c r="K148" i="76"/>
  <c r="K144" i="76"/>
  <c r="K140" i="76"/>
  <c r="K136" i="76"/>
  <c r="K132" i="76"/>
  <c r="K128" i="76"/>
  <c r="K123" i="76"/>
  <c r="K119" i="76"/>
  <c r="K115" i="76"/>
  <c r="K111" i="76"/>
  <c r="K107" i="76"/>
  <c r="K103" i="76"/>
  <c r="K99" i="76"/>
  <c r="K95" i="76"/>
  <c r="K91" i="76"/>
  <c r="K87" i="76"/>
  <c r="K83" i="76"/>
  <c r="K79" i="76"/>
  <c r="K75" i="76"/>
  <c r="K71" i="76"/>
  <c r="K67" i="76"/>
  <c r="K63" i="76"/>
  <c r="K59" i="76"/>
  <c r="K55" i="76"/>
  <c r="K51" i="76"/>
  <c r="K47" i="76"/>
  <c r="K43" i="76"/>
  <c r="K39" i="76"/>
  <c r="K193" i="76"/>
  <c r="K183" i="76"/>
  <c r="K175" i="76"/>
  <c r="K167" i="76"/>
  <c r="K159" i="76"/>
  <c r="K151" i="76"/>
  <c r="K143" i="76"/>
  <c r="K135" i="76"/>
  <c r="K127" i="76"/>
  <c r="K118" i="76"/>
  <c r="K110" i="76"/>
  <c r="K102" i="76"/>
  <c r="K94" i="76"/>
  <c r="K86" i="76"/>
  <c r="K78" i="76"/>
  <c r="K70" i="76"/>
  <c r="K62" i="76"/>
  <c r="K54" i="76"/>
  <c r="K46" i="76"/>
  <c r="K38" i="76"/>
  <c r="K33" i="76"/>
  <c r="K27" i="76"/>
  <c r="K22" i="76"/>
  <c r="K17" i="76"/>
  <c r="K11" i="76"/>
  <c r="K192" i="76"/>
  <c r="K182" i="76"/>
  <c r="K174" i="76"/>
  <c r="K166" i="76"/>
  <c r="K158" i="76"/>
  <c r="K150" i="76"/>
  <c r="K142" i="76"/>
  <c r="K134" i="76"/>
  <c r="K126" i="76"/>
  <c r="K117" i="76"/>
  <c r="K109" i="76"/>
  <c r="K101" i="76"/>
  <c r="K93" i="76"/>
  <c r="K85" i="76"/>
  <c r="K77" i="76"/>
  <c r="K69" i="76"/>
  <c r="K61" i="76"/>
  <c r="K53" i="76"/>
  <c r="K45" i="76"/>
  <c r="K37" i="76"/>
  <c r="K31" i="76"/>
  <c r="K26" i="76"/>
  <c r="K21" i="76"/>
  <c r="K15" i="76"/>
  <c r="K186" i="76"/>
  <c r="K179" i="76"/>
  <c r="K171" i="76"/>
  <c r="K163" i="76"/>
  <c r="K155" i="76"/>
  <c r="K147" i="76"/>
  <c r="K139" i="76"/>
  <c r="K131" i="76"/>
  <c r="K122" i="76"/>
  <c r="K114" i="76"/>
  <c r="K106" i="76"/>
  <c r="K98" i="76"/>
  <c r="K90" i="76"/>
  <c r="K82" i="76"/>
  <c r="K74" i="76"/>
  <c r="K66" i="76"/>
  <c r="K58" i="76"/>
  <c r="K50" i="76"/>
  <c r="K42" i="76"/>
  <c r="K35" i="76"/>
  <c r="K30" i="76"/>
  <c r="K25" i="76"/>
  <c r="K19" i="76"/>
  <c r="K14" i="76"/>
  <c r="K196" i="76"/>
  <c r="K188" i="76"/>
  <c r="K178" i="76"/>
  <c r="K170" i="76"/>
  <c r="K162" i="76"/>
  <c r="K154" i="76"/>
  <c r="K146" i="76"/>
  <c r="K138" i="76"/>
  <c r="K130" i="76"/>
  <c r="K121" i="76"/>
  <c r="K113" i="76"/>
  <c r="K105" i="76"/>
  <c r="K97" i="76"/>
  <c r="K89" i="76"/>
  <c r="K81" i="76"/>
  <c r="K73" i="76"/>
  <c r="K65" i="76"/>
  <c r="K57" i="76"/>
  <c r="K49" i="76"/>
  <c r="K41" i="76"/>
  <c r="K34" i="76"/>
  <c r="K29" i="76"/>
  <c r="K23" i="76"/>
  <c r="K18" i="76"/>
  <c r="K13" i="76"/>
  <c r="I18" i="80"/>
  <c r="I13" i="80"/>
  <c r="K10" i="81"/>
  <c r="I17" i="80"/>
  <c r="I12" i="80"/>
  <c r="I16" i="80"/>
  <c r="I11" i="80"/>
  <c r="K12" i="81"/>
  <c r="I19" i="80"/>
  <c r="I14" i="80"/>
  <c r="I10" i="80"/>
  <c r="K11" i="81"/>
  <c r="R58" i="59"/>
  <c r="R53" i="59"/>
  <c r="R49" i="59"/>
  <c r="R45" i="59"/>
  <c r="R41" i="59"/>
  <c r="R36" i="59"/>
  <c r="R32" i="59"/>
  <c r="R28" i="59"/>
  <c r="R23" i="59"/>
  <c r="R19" i="59"/>
  <c r="R15" i="59"/>
  <c r="R11" i="59"/>
  <c r="R57" i="59"/>
  <c r="R52" i="59"/>
  <c r="R48" i="59"/>
  <c r="R44" i="59"/>
  <c r="R40" i="59"/>
  <c r="R35" i="59"/>
  <c r="R31" i="59"/>
  <c r="R27" i="59"/>
  <c r="R22" i="59"/>
  <c r="R18" i="59"/>
  <c r="R14" i="59"/>
  <c r="R60" i="59"/>
  <c r="R55" i="59"/>
  <c r="R51" i="59"/>
  <c r="R47" i="59"/>
  <c r="R43" i="59"/>
  <c r="R38" i="59"/>
  <c r="R34" i="59"/>
  <c r="R30" i="59"/>
  <c r="R25" i="59"/>
  <c r="R21" i="59"/>
  <c r="R17" i="59"/>
  <c r="R13" i="59"/>
  <c r="R59" i="59"/>
  <c r="R54" i="59"/>
  <c r="R50" i="59"/>
  <c r="R46" i="59"/>
  <c r="R42" i="59"/>
  <c r="R37" i="59"/>
  <c r="R33" i="59"/>
  <c r="R29" i="59"/>
  <c r="R24" i="59"/>
  <c r="R20" i="59"/>
  <c r="R16" i="59"/>
  <c r="R12" i="59"/>
  <c r="D10" i="88"/>
  <c r="L42" i="58"/>
  <c r="L38" i="58"/>
  <c r="L34" i="58"/>
  <c r="L30" i="58"/>
  <c r="L26" i="58"/>
  <c r="L22" i="58"/>
  <c r="L18" i="58"/>
  <c r="L14" i="58"/>
  <c r="L41" i="58"/>
  <c r="L37" i="58"/>
  <c r="L33" i="58"/>
  <c r="L29" i="58"/>
  <c r="L25" i="58"/>
  <c r="L21" i="58"/>
  <c r="L17" i="58"/>
  <c r="L13" i="58"/>
  <c r="L44" i="58"/>
  <c r="L40" i="58"/>
  <c r="L36" i="58"/>
  <c r="L32" i="58"/>
  <c r="L28" i="58"/>
  <c r="L24" i="58"/>
  <c r="L16" i="58"/>
  <c r="L12" i="58"/>
  <c r="L43" i="58"/>
  <c r="L39" i="58"/>
  <c r="L35" i="58"/>
  <c r="L31" i="58"/>
  <c r="L27" i="58"/>
  <c r="L23" i="58"/>
  <c r="L20" i="58"/>
  <c r="L15" i="58"/>
  <c r="L11" i="58"/>
  <c r="D38" i="88"/>
  <c r="D31" i="88"/>
  <c r="D24" i="88"/>
  <c r="D19" i="88"/>
  <c r="D15" i="88"/>
  <c r="D37" i="88"/>
  <c r="D28" i="88"/>
  <c r="D23" i="88"/>
  <c r="D18" i="88"/>
  <c r="D13" i="88"/>
  <c r="D29" i="88"/>
  <c r="D35" i="88"/>
  <c r="D27" i="88"/>
  <c r="D21" i="88"/>
  <c r="D17" i="88"/>
  <c r="D11" i="88"/>
  <c r="L10" i="58"/>
  <c r="D42" i="88"/>
  <c r="D33" i="88"/>
  <c r="D26" i="88"/>
  <c r="D20" i="88"/>
  <c r="D16" i="88"/>
  <c r="D12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Migdal Hashkaot Neches Boded"/>
    <s v="{[Time].[Hie Time].[Yom].&amp;[20200331]}"/>
    <s v="{[Medida].[Medida].&amp;[2]}"/>
    <s v="{[Keren].[Keren].[All]}"/>
    <s v="{[Cheshbon KM].[Hie Peilut].[Peilut 7].&amp;[Kod_Peilut_L7_397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1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3" si="20">
        <n x="1" s="1"/>
        <n x="18"/>
        <n x="19"/>
      </t>
    </mdx>
    <mdx n="0" f="v">
      <t c="3" si="20">
        <n x="1" s="1"/>
        <n x="21"/>
        <n x="19"/>
      </t>
    </mdx>
    <mdx n="0" f="v">
      <t c="3" si="20">
        <n x="1" s="1"/>
        <n x="22"/>
        <n x="19"/>
      </t>
    </mdx>
    <mdx n="0" f="v">
      <t c="3" si="20">
        <n x="1" s="1"/>
        <n x="23"/>
        <n x="19"/>
      </t>
    </mdx>
    <mdx n="0" f="v">
      <t c="3" si="20">
        <n x="1" s="1"/>
        <n x="24"/>
        <n x="19"/>
      </t>
    </mdx>
    <mdx n="0" f="v">
      <t c="3" si="20">
        <n x="1" s="1"/>
        <n x="25"/>
        <n x="19"/>
      </t>
    </mdx>
    <mdx n="0" f="v">
      <t c="3" si="20">
        <n x="1" s="1"/>
        <n x="26"/>
        <n x="19"/>
      </t>
    </mdx>
    <mdx n="0" f="v">
      <t c="3" si="20">
        <n x="1" s="1"/>
        <n x="27"/>
        <n x="19"/>
      </t>
    </mdx>
    <mdx n="0" f="v">
      <t c="3" si="20">
        <n x="1" s="1"/>
        <n x="28"/>
        <n x="19"/>
      </t>
    </mdx>
    <mdx n="0" f="v">
      <t c="3" si="20">
        <n x="1" s="1"/>
        <n x="29"/>
        <n x="19"/>
      </t>
    </mdx>
    <mdx n="0" f="v">
      <t c="3" si="20">
        <n x="1" s="1"/>
        <n x="30"/>
        <n x="19"/>
      </t>
    </mdx>
  </mdxMetadata>
  <valueMetadata count="3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</valueMetadata>
</metadata>
</file>

<file path=xl/sharedStrings.xml><?xml version="1.0" encoding="utf-8"?>
<sst xmlns="http://schemas.openxmlformats.org/spreadsheetml/2006/main" count="9035" uniqueCount="2671">
  <si>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</si>
  <si>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</si>
  <si>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</si>
  <si>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</si>
  <si>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</si>
  <si>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</si>
  <si>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</si>
  <si>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</si>
  <si>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</si>
  <si>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</si>
  <si>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</si>
  <si>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</si>
  <si>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</si>
  <si>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</si>
  <si>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</si>
  <si>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</si>
  <si>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</si>
  <si>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</si>
  <si>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</si>
  <si>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</si>
  <si>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</si>
  <si>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</si>
  <si>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</si>
  <si>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</si>
  <si>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</si>
  <si>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</si>
  <si>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</si>
  <si>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</si>
  <si>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</si>
  <si>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</si>
  <si>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</si>
  <si>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</si>
  <si>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</si>
  <si>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</si>
  <si>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</si>
  <si>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</si>
  <si>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</si>
  <si>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</si>
  <si>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</si>
  <si>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</si>
  <si>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</si>
  <si>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</si>
  <si>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</si>
  <si>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</si>
  <si>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</si>
  <si>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</si>
  <si>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</si>
  <si>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</si>
  <si>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</si>
  <si>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</si>
  <si>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</si>
  <si>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</si>
  <si>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</si>
  <si>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</si>
  <si>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</si>
  <si>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</si>
  <si>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</si>
  <si>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</si>
  <si>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</si>
  <si>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</si>
  <si>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</si>
  <si>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</si>
  <si>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</si>
  <si>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</si>
  <si>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</si>
  <si>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</si>
  <si>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</si>
  <si>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</si>
  <si>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</si>
  <si>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</si>
  <si>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</si>
  <si>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</si>
  <si>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</si>
  <si>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</si>
  <si>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</si>
  <si>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</si>
  <si>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</si>
  <si>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</si>
  <si>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</si>
  <si>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</si>
  <si>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</si>
  <si>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</si>
  <si>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</si>
  <si>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</si>
  <si>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</si>
  <si>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</si>
  <si>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</si>
  <si>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</si>
  <si>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</si>
  <si>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</si>
  <si>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</si>
  <si>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</si>
  <si>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</si>
  <si>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</si>
  <si>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</si>
  <si>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</si>
  <si>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</si>
  <si>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</si>
  <si>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</si>
  <si>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</si>
  <si>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</si>
  <si>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</si>
  <si>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</si>
  <si>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</si>
  <si>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</si>
  <si>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</si>
  <si>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</si>
  <si>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</si>
  <si>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</si>
  <si>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</si>
  <si>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</si>
  <si>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</si>
  <si>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</si>
  <si>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</si>
  <si>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</si>
  <si>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</si>
  <si>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</si>
  <si>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</si>
  <si>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</si>
  <si>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</si>
  <si>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</si>
  <si>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</si>
  <si>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</si>
  <si>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</si>
  <si>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</si>
  <si>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</si>
  <si>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</si>
  <si>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</si>
  <si>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</si>
  <si>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</si>
  <si>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</si>
  <si>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</si>
  <si>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</si>
  <si>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</si>
  <si>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</si>
  <si>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</si>
  <si>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</si>
  <si>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</si>
  <si>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</si>
  <si>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</si>
  <si>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</si>
  <si>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</si>
  <si>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</si>
  <si>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</si>
  <si>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</si>
  <si>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</si>
  <si>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</si>
  <si>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</si>
  <si>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</si>
  <si>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</si>
  <si>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</si>
  <si>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</si>
  <si>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</si>
  <si>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</si>
  <si>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</si>
  <si>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</si>
  <si>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</si>
  <si>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</si>
  <si>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</si>
  <si>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</si>
  <si>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</si>
  <si>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</si>
  <si>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</si>
  <si>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</si>
  <si>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</si>
  <si>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</si>
  <si>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</si>
  <si>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</si>
  <si>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</si>
  <si>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</si>
  <si>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</si>
  <si>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</si>
  <si>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</si>
  <si>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</si>
  <si>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</si>
  <si>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</si>
  <si>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</si>
  <si>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</si>
  <si>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</si>
  <si>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</si>
  <si>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</si>
  <si>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</si>
  <si>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</si>
  <si>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</si>
  <si>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</si>
  <si>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</si>
  <si>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</si>
  <si>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</si>
  <si>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</si>
  <si>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</si>
  <si>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</si>
  <si>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</si>
  <si>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</si>
  <si>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</si>
  <si>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</si>
  <si>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</si>
  <si>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</si>
  <si>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</si>
  <si>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</si>
  <si>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</si>
  <si>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</si>
  <si>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</si>
  <si>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</si>
  <si>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</si>
  <si>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</si>
  <si>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</si>
  <si>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</si>
  <si>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</si>
  <si>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</si>
  <si>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</si>
  <si>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</si>
  <si>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</si>
  <si>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</si>
  <si>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</si>
  <si>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</si>
  <si>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</si>
  <si>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</si>
  <si>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</si>
  <si>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</si>
  <si>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</si>
  <si>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</si>
  <si>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</si>
  <si>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</si>
  <si>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</si>
  <si>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</si>
  <si>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</si>
  <si>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</si>
  <si>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</si>
  <si>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</si>
  <si>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</si>
  <si>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</si>
  <si>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</si>
  <si>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</si>
  <si>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</si>
  <si>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</si>
  <si>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</si>
  <si>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</si>
  <si>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</si>
  <si>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</si>
  <si>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</si>
  <si>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</si>
  <si>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</si>
  <si>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</si>
  <si>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</si>
  <si>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</si>
  <si>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</si>
  <si>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</si>
  <si>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</si>
  <si>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</si>
  <si>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</si>
  <si>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</si>
  <si>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</si>
  <si>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</si>
  <si>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</si>
  <si>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</si>
  <si>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</si>
  <si>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</si>
  <si>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</si>
  <si>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</si>
  <si>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</si>
  <si>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</si>
  <si>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</si>
  <si>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</si>
  <si>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</si>
  <si>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</si>
  <si>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31/03/2020</t>
  </si>
  <si>
    <t>מגדל מקפת קרנות פנסיה וקופות גמל בע"מ</t>
  </si>
  <si>
    <t>מגדל מקפת אישית (מספר אוצר 162) - מסלול לבני 50 ומטה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</si>
  <si>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</si>
  <si>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</si>
  <si>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</si>
  <si>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</si>
  <si>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</si>
  <si>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</si>
  <si>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</si>
  <si>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</si>
  <si>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</si>
  <si>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</si>
  <si>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</si>
  <si>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</si>
  <si>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</si>
  <si>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</si>
  <si>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</si>
  <si>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</si>
  <si>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</si>
  <si>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</si>
  <si>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</si>
  <si>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</si>
  <si>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</si>
  <si>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</si>
  <si>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</si>
  <si>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</si>
  <si>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</si>
  <si>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</si>
  <si>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</si>
  <si>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</si>
  <si>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</si>
  <si>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</si>
  <si>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</si>
  <si>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</si>
  <si>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</si>
  <si>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420</t>
  </si>
  <si>
    <t>8200420</t>
  </si>
  <si>
    <t>מקמ 510</t>
  </si>
  <si>
    <t>8200511</t>
  </si>
  <si>
    <t>מקמ 610</t>
  </si>
  <si>
    <t>8200610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</si>
  <si>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</si>
  <si>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</si>
  <si>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</si>
  <si>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</si>
  <si>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</si>
  <si>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</si>
  <si>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</si>
  <si>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</si>
  <si>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</si>
  <si>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</si>
  <si>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</si>
  <si>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</si>
  <si>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</si>
  <si>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</si>
  <si>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</si>
  <si>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</si>
  <si>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</si>
  <si>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</si>
  <si>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</si>
  <si>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</si>
  <si>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</si>
  <si>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</si>
  <si>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</si>
  <si>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</si>
  <si>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</si>
  <si>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</si>
  <si>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</si>
  <si>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</si>
  <si>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</si>
  <si>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</si>
  <si>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</si>
  <si>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</si>
  <si>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</si>
  <si>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</si>
  <si>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</si>
  <si>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</si>
  <si>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</si>
  <si>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</si>
  <si>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</si>
  <si>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</si>
  <si>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</si>
  <si>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</si>
  <si>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</si>
  <si>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</si>
  <si>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</si>
  <si>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</si>
  <si>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</si>
  <si>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</si>
  <si>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</si>
  <si>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</si>
  <si>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</si>
  <si>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</si>
  <si>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</si>
  <si>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</si>
  <si>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</si>
  <si>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</si>
  <si>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</si>
  <si>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</si>
  <si>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</si>
  <si>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</si>
  <si>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</si>
  <si>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</si>
  <si>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</si>
  <si>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</si>
  <si>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</si>
  <si>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</si>
  <si>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</si>
  <si>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</si>
  <si>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</si>
  <si>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</si>
  <si>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</si>
  <si>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</si>
  <si>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</si>
  <si>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</si>
  <si>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</si>
  <si>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</si>
  <si>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</si>
  <si>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</si>
  <si>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</si>
  <si>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</si>
  <si>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</si>
  <si>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</si>
  <si>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</si>
  <si>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מניבים ריט אגח ב</t>
  </si>
  <si>
    <t>1155928</t>
  </si>
  <si>
    <t>515327120</t>
  </si>
  <si>
    <t>מקורות אגח 10</t>
  </si>
  <si>
    <t>1158468</t>
  </si>
  <si>
    <t>520010869</t>
  </si>
  <si>
    <t>מקורות אגח 11</t>
  </si>
  <si>
    <t>1158476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</si>
  <si>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</si>
  <si>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</si>
  <si>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</si>
  <si>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</si>
  <si>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</si>
  <si>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</si>
  <si>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</si>
  <si>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</si>
  <si>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</si>
  <si>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</si>
  <si>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</si>
  <si>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</si>
  <si>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</si>
  <si>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</si>
  <si>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</si>
  <si>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</si>
  <si>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</si>
  <si>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</si>
  <si>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</si>
  <si>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</si>
  <si>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</si>
  <si>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</si>
  <si>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</si>
  <si>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</si>
  <si>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</si>
  <si>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</si>
  <si>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</si>
  <si>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</si>
  <si>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</si>
  <si>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</si>
  <si>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</si>
  <si>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</si>
  <si>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</si>
  <si>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</si>
  <si>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</si>
  <si>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</si>
  <si>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</si>
  <si>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</si>
  <si>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</si>
  <si>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</si>
  <si>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</si>
  <si>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</si>
  <si>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</si>
  <si>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</si>
  <si>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</si>
  <si>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</si>
  <si>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</si>
  <si>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</si>
  <si>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</si>
  <si>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</si>
  <si>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</si>
  <si>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</si>
  <si>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</si>
  <si>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</si>
  <si>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</si>
  <si>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</si>
  <si>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</si>
  <si>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</si>
  <si>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</si>
  <si>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</si>
  <si>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</si>
  <si>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</si>
  <si>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</si>
  <si>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</si>
  <si>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</si>
  <si>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</si>
  <si>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</si>
  <si>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</si>
  <si>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</si>
  <si>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</si>
  <si>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</si>
  <si>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</si>
  <si>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</si>
  <si>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</si>
  <si>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</si>
  <si>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</si>
  <si>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</si>
  <si>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</si>
  <si>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</si>
  <si>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</si>
  <si>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</si>
  <si>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</si>
  <si>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</si>
  <si>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</si>
  <si>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</si>
  <si>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</si>
  <si>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</si>
  <si>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</si>
  <si>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</si>
  <si>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</si>
  <si>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</si>
  <si>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</si>
  <si>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</si>
  <si>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</si>
  <si>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</si>
  <si>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</si>
  <si>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</si>
  <si>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</si>
  <si>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</si>
  <si>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</si>
  <si>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</si>
  <si>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</si>
  <si>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</si>
  <si>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</si>
  <si>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</si>
  <si>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</si>
  <si>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</si>
  <si>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</si>
  <si>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</si>
  <si>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</si>
  <si>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</si>
  <si>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</si>
  <si>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</si>
  <si>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</si>
  <si>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</si>
  <si>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</si>
  <si>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</si>
  <si>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</si>
  <si>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</si>
  <si>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</si>
  <si>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</si>
  <si>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</si>
  <si>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</si>
  <si>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</si>
  <si>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</si>
  <si>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</si>
  <si>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</si>
  <si>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</si>
  <si>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</si>
  <si>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</si>
  <si>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</si>
  <si>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</si>
  <si>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</si>
  <si>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</si>
  <si>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</si>
  <si>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</si>
  <si>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</si>
  <si>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ד*</t>
  </si>
  <si>
    <t>7770191</t>
  </si>
  <si>
    <t>520022732</t>
  </si>
  <si>
    <t>שופרסל אגח ו*</t>
  </si>
  <si>
    <t>7770217</t>
  </si>
  <si>
    <t>אדמה לשעבר מכתשים אגן ב</t>
  </si>
  <si>
    <t>1110915</t>
  </si>
  <si>
    <t>520043605</t>
  </si>
  <si>
    <t>כימיה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</si>
  <si>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</si>
  <si>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</si>
  <si>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</si>
  <si>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</si>
  <si>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</si>
  <si>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</si>
  <si>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</si>
  <si>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</si>
  <si>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</si>
  <si>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</si>
  <si>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</si>
  <si>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</si>
  <si>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</si>
  <si>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</si>
  <si>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</si>
  <si>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</si>
  <si>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</si>
  <si>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</si>
  <si>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</si>
  <si>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</si>
  <si>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</si>
  <si>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</si>
  <si>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</si>
  <si>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</si>
  <si>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</si>
  <si>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</si>
  <si>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</si>
  <si>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</si>
  <si>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</si>
  <si>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</si>
  <si>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</si>
  <si>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</si>
  <si>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</si>
  <si>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</si>
  <si>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</si>
  <si>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</si>
  <si>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</si>
  <si>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</si>
  <si>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</si>
  <si>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</si>
  <si>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</si>
  <si>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</si>
  <si>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</si>
  <si>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</si>
  <si>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</si>
  <si>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</si>
  <si>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</si>
  <si>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</si>
  <si>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</si>
  <si>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</si>
  <si>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</si>
  <si>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</si>
  <si>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</si>
  <si>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</si>
  <si>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</si>
  <si>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</si>
  <si>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</si>
  <si>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</si>
  <si>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</si>
  <si>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</si>
  <si>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</si>
  <si>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</si>
  <si>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</si>
  <si>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</si>
  <si>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</si>
  <si>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</si>
  <si>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</si>
  <si>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</si>
  <si>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</si>
  <si>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</si>
  <si>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</si>
  <si>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</si>
  <si>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</si>
  <si>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</si>
  <si>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</si>
  <si>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</si>
  <si>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</si>
  <si>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</si>
  <si>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</si>
  <si>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</si>
  <si>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</si>
  <si>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</si>
  <si>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</si>
  <si>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</si>
  <si>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</si>
  <si>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</si>
  <si>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</si>
  <si>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</si>
  <si>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</si>
  <si>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</si>
  <si>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</si>
  <si>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</si>
  <si>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</si>
  <si>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</si>
  <si>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</si>
  <si>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</si>
  <si>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</si>
  <si>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</si>
  <si>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</si>
  <si>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</si>
  <si>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</si>
  <si>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</si>
  <si>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</si>
  <si>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</si>
  <si>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</si>
  <si>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</si>
  <si>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</si>
  <si>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</si>
  <si>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</si>
  <si>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</si>
  <si>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</si>
  <si>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</si>
  <si>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</si>
  <si>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</si>
  <si>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</si>
  <si>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</si>
  <si>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</si>
  <si>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</si>
  <si>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</si>
  <si>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</si>
  <si>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</si>
  <si>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</si>
  <si>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</si>
  <si>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</si>
  <si>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</si>
  <si>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</si>
  <si>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</si>
  <si>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</si>
  <si>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</si>
  <si>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</si>
  <si>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</si>
  <si>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</si>
  <si>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</si>
  <si>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</si>
  <si>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</si>
  <si>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</si>
  <si>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</si>
  <si>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</si>
  <si>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</si>
  <si>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</si>
  <si>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</si>
  <si>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</si>
  <si>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</si>
  <si>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</si>
  <si>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</si>
  <si>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</si>
  <si>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</si>
  <si>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</si>
  <si>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</si>
  <si>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</si>
  <si>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</t>
  </si>
  <si>
    <t>1132828</t>
  </si>
  <si>
    <t>511930125</t>
  </si>
  <si>
    <t>אדגר אגח ט</t>
  </si>
  <si>
    <t>1820190</t>
  </si>
  <si>
    <t>520035171</t>
  </si>
  <si>
    <t>A3.il</t>
  </si>
  <si>
    <t>אפריקה נכסים 6</t>
  </si>
  <si>
    <t>1129550</t>
  </si>
  <si>
    <t>510560188</t>
  </si>
  <si>
    <t>בזן.ק1</t>
  </si>
  <si>
    <t>2590255</t>
  </si>
  <si>
    <t>520036658</t>
  </si>
  <si>
    <t>ilA-</t>
  </si>
  <si>
    <t>דה לסר אגח 3</t>
  </si>
  <si>
    <t>1127299</t>
  </si>
  <si>
    <t>1427976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</si>
  <si>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</si>
  <si>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</si>
  <si>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</si>
  <si>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</si>
  <si>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</si>
  <si>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</si>
  <si>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</si>
  <si>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מניבים ריט אגח א</t>
  </si>
  <si>
    <t>1140581</t>
  </si>
  <si>
    <t>NR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</si>
  <si>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</si>
  <si>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</si>
  <si>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</si>
  <si>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</si>
  <si>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</si>
  <si>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</si>
  <si>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</si>
  <si>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</si>
  <si>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</si>
  <si>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</si>
  <si>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</si>
  <si>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</si>
  <si>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</si>
  <si>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</si>
  <si>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</si>
  <si>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</si>
  <si>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</si>
  <si>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</si>
  <si>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</si>
  <si>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</si>
  <si>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</si>
  <si>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</si>
  <si>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</si>
  <si>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</si>
  <si>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</si>
  <si>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</si>
  <si>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</si>
  <si>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</si>
  <si>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</si>
  <si>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</si>
  <si>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</si>
  <si>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</si>
  <si>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</si>
  <si>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</si>
  <si>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</si>
  <si>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</si>
  <si>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</si>
  <si>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</si>
  <si>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</si>
  <si>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</si>
  <si>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</si>
  <si>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</si>
  <si>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</si>
  <si>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</si>
  <si>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</si>
  <si>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</si>
  <si>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כיל אגח ז</t>
  </si>
  <si>
    <t>2810372</t>
  </si>
  <si>
    <t>520027830</t>
  </si>
  <si>
    <t>כיל ה</t>
  </si>
  <si>
    <t>2810299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</si>
  <si>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</si>
  <si>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</si>
  <si>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</si>
  <si>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</si>
  <si>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</si>
  <si>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</si>
  <si>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</si>
  <si>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</si>
  <si>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</si>
  <si>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</si>
  <si>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</si>
  <si>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</si>
  <si>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</si>
  <si>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</si>
  <si>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</si>
  <si>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</si>
  <si>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</si>
  <si>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</si>
  <si>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</si>
  <si>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</si>
  <si>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</si>
  <si>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</si>
  <si>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</si>
  <si>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</si>
  <si>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</si>
  <si>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</si>
  <si>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</si>
  <si>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</si>
  <si>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</si>
  <si>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</si>
  <si>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</si>
  <si>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</si>
  <si>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</si>
  <si>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</si>
  <si>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</si>
  <si>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</si>
  <si>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</si>
  <si>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</si>
  <si>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</si>
  <si>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</si>
  <si>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</si>
  <si>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</si>
  <si>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</si>
  <si>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</si>
  <si>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</si>
  <si>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</si>
  <si>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</si>
  <si>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</si>
  <si>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</si>
  <si>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</si>
  <si>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</si>
  <si>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</si>
  <si>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</si>
  <si>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</si>
  <si>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</si>
  <si>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</si>
  <si>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</si>
  <si>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</si>
  <si>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</si>
  <si>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</si>
  <si>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</si>
  <si>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</si>
  <si>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</si>
  <si>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</si>
  <si>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</si>
  <si>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</si>
  <si>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</si>
  <si>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</si>
  <si>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</si>
  <si>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</si>
  <si>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</si>
  <si>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</si>
  <si>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</si>
  <si>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</si>
  <si>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</si>
  <si>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</si>
  <si>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</si>
  <si>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</si>
  <si>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</si>
  <si>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</si>
  <si>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</si>
  <si>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</si>
  <si>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</si>
  <si>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</si>
  <si>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</si>
  <si>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</si>
  <si>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</si>
  <si>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</si>
  <si>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</si>
  <si>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</si>
  <si>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</si>
  <si>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</si>
  <si>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</si>
  <si>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</si>
  <si>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</si>
  <si>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</si>
  <si>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</si>
  <si>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</si>
  <si>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</si>
  <si>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</si>
  <si>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</si>
  <si>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</si>
  <si>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</si>
  <si>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</si>
  <si>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</si>
  <si>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</si>
  <si>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</si>
  <si>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</si>
  <si>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</si>
  <si>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</si>
  <si>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</si>
  <si>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</si>
  <si>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</si>
  <si>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</si>
  <si>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</si>
  <si>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</si>
  <si>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</si>
  <si>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</si>
  <si>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</si>
  <si>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איי די איי הנפקות 4</t>
  </si>
  <si>
    <t>1133099</t>
  </si>
  <si>
    <t>513910703</t>
  </si>
  <si>
    <t>איי די איי הנפקות 5</t>
  </si>
  <si>
    <t>1155878</t>
  </si>
  <si>
    <t>אנרג'יקס אגח א*</t>
  </si>
  <si>
    <t>1161751</t>
  </si>
  <si>
    <t>513901371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</si>
  <si>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</si>
  <si>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</si>
  <si>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</si>
  <si>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</si>
  <si>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</si>
  <si>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</si>
  <si>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</si>
  <si>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</si>
  <si>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</si>
  <si>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אנלייט אגח ו*</t>
  </si>
  <si>
    <t>7200173</t>
  </si>
  <si>
    <t>520041146</t>
  </si>
  <si>
    <t>בזן אגח 4</t>
  </si>
  <si>
    <t>2590362</t>
  </si>
  <si>
    <t>בזן אגח ה</t>
  </si>
  <si>
    <t>2590388</t>
  </si>
  <si>
    <t>בזן אגח י</t>
  </si>
  <si>
    <t>2590511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</si>
  <si>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</si>
  <si>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</si>
  <si>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</si>
  <si>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</si>
  <si>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</si>
  <si>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</si>
  <si>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</si>
  <si>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LUMIIT 3.275 01/31 01/26</t>
  </si>
  <si>
    <t>Baa2</t>
  </si>
  <si>
    <t>Moodys</t>
  </si>
  <si>
    <t>רילייטד אגח א</t>
  </si>
  <si>
    <t>1134923</t>
  </si>
  <si>
    <t>1849766</t>
  </si>
  <si>
    <t>ilBBB</t>
  </si>
  <si>
    <t>אנלייט אגח ה*</t>
  </si>
  <si>
    <t>7200116</t>
  </si>
  <si>
    <t>ישראמקו א*</t>
  </si>
  <si>
    <t>2320174</t>
  </si>
  <si>
    <t>550010003</t>
  </si>
  <si>
    <t>דלק קידוחים אגח א*</t>
  </si>
  <si>
    <t>4750089</t>
  </si>
  <si>
    <t>550013098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</si>
  <si>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</si>
  <si>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</si>
  <si>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</si>
  <si>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</si>
  <si>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</si>
  <si>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</si>
  <si>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</si>
  <si>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בזן אגח ט</t>
  </si>
  <si>
    <t>2590461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</si>
  <si>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</si>
  <si>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</si>
  <si>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</si>
  <si>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</si>
  <si>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</si>
  <si>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</si>
  <si>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</si>
  <si>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</si>
  <si>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</si>
  <si>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</si>
  <si>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</si>
  <si>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</si>
  <si>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</si>
  <si>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</si>
  <si>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</si>
  <si>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</si>
  <si>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</si>
  <si>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</si>
  <si>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</si>
  <si>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</si>
  <si>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INTEL 4.75 03/50</t>
  </si>
  <si>
    <t>US458140BM12</t>
  </si>
  <si>
    <t>Semiconductors &amp; Semiconductor Equipment</t>
  </si>
  <si>
    <t>INTEL 4.95 03/60</t>
  </si>
  <si>
    <t>US458140BN94</t>
  </si>
  <si>
    <t>Coca Cola 4.2 03/50</t>
  </si>
  <si>
    <t>US191216CQ13</t>
  </si>
  <si>
    <t>Food Beverage &amp; Tobacco</t>
  </si>
  <si>
    <t>A</t>
  </si>
  <si>
    <t>Walt Disney 4.7 03/2050</t>
  </si>
  <si>
    <t>US254687FS06</t>
  </si>
  <si>
    <t>Media</t>
  </si>
  <si>
    <t>BAXTER INTER 3.95 04/30</t>
  </si>
  <si>
    <t>US071813BW82</t>
  </si>
  <si>
    <t>Health Care Equipment &amp; Services</t>
  </si>
  <si>
    <t>A-</t>
  </si>
  <si>
    <t>COSCAST 3.75 04/40</t>
  </si>
  <si>
    <t>US20030NDH17</t>
  </si>
  <si>
    <t>SRENVX 4.5 24/44</t>
  </si>
  <si>
    <t>XS1108784510</t>
  </si>
  <si>
    <t>Insurance</t>
  </si>
  <si>
    <t>ZURNVX 5.125 06/48</t>
  </si>
  <si>
    <t>XS1795323952</t>
  </si>
  <si>
    <t>NAB 3.933 08/2034 08/29</t>
  </si>
  <si>
    <t>USG6S94TAB96</t>
  </si>
  <si>
    <t>Banks</t>
  </si>
  <si>
    <t>BBB+</t>
  </si>
  <si>
    <t>WESTPAC BANKING 4.11 07/34 07/29</t>
  </si>
  <si>
    <t>US961214EF61</t>
  </si>
  <si>
    <t>ABBVIE 4.45 05/46 06/46</t>
  </si>
  <si>
    <t>US00287YAW93</t>
  </si>
  <si>
    <t>ABIBB 5.55 01/49</t>
  </si>
  <si>
    <t>US03523TBV98</t>
  </si>
  <si>
    <t>BBB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</si>
  <si>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</si>
  <si>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</si>
  <si>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</si>
  <si>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</si>
  <si>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</si>
  <si>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</si>
  <si>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</si>
  <si>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</si>
  <si>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</si>
  <si>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</si>
  <si>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</si>
  <si>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</si>
  <si>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</si>
  <si>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</si>
  <si>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AFLAC 3.6 04/30</t>
  </si>
  <si>
    <t>US001055BJ00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</si>
  <si>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</si>
  <si>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</si>
  <si>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</si>
  <si>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</si>
  <si>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</si>
  <si>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</si>
  <si>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</si>
  <si>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CROWN CASTLE 3.3 07/30</t>
  </si>
  <si>
    <t>US22822VAR24</t>
  </si>
  <si>
    <t>Real Estate</t>
  </si>
  <si>
    <t>DELL 5.3 01/29</t>
  </si>
  <si>
    <t>US24703DBA81</t>
  </si>
  <si>
    <t>Technology Hardware &amp; Equipment</t>
  </si>
  <si>
    <t>ETP 5.25 04/29</t>
  </si>
  <si>
    <t>US29278NAG88</t>
  </si>
  <si>
    <t>FSK 4.125 02/25</t>
  </si>
  <si>
    <t>US302635AE72</t>
  </si>
  <si>
    <t>Diversified Financials</t>
  </si>
  <si>
    <t>GOLDMAN SACHS 3.75 02/25 01/25</t>
  </si>
  <si>
    <t>US38147UAC18</t>
  </si>
  <si>
    <t>MERCK 2.875 06/29 06/79</t>
  </si>
  <si>
    <t>XS2011260705</t>
  </si>
  <si>
    <t>Pharmaceuticals &amp; Biotechnology</t>
  </si>
  <si>
    <t>Baa3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</si>
  <si>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</si>
  <si>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</si>
  <si>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</si>
  <si>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</si>
  <si>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</si>
  <si>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</si>
  <si>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OWL ROCK 3.75 07/25</t>
  </si>
  <si>
    <t>US69121KAC80</t>
  </si>
  <si>
    <t>SYSCO CORP 5.95 04/30</t>
  </si>
  <si>
    <t>US871829BL07</t>
  </si>
  <si>
    <t>Food &amp; Staples Retailing</t>
  </si>
  <si>
    <t>TRPCN 5.3 03/77</t>
  </si>
  <si>
    <t>US89356BAC28</t>
  </si>
  <si>
    <t>UTILITIES</t>
  </si>
  <si>
    <t>TRPCN 5.875 08/76</t>
  </si>
  <si>
    <t>US89356BAB45</t>
  </si>
  <si>
    <t>VW 4.625 PERP 06/28</t>
  </si>
  <si>
    <t>XS1799939027</t>
  </si>
  <si>
    <t>Automobiles &amp; Components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</si>
  <si>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</si>
  <si>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</si>
  <si>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</si>
  <si>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</si>
  <si>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</si>
  <si>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</si>
  <si>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</si>
  <si>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</si>
  <si>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</si>
  <si>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</si>
  <si>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</si>
  <si>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</si>
  <si>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CTXS 4.5 12/27</t>
  </si>
  <si>
    <t>US177376AE06</t>
  </si>
  <si>
    <t>ENBCN 6 01/27 01/77</t>
  </si>
  <si>
    <t>US29250NAN57</t>
  </si>
  <si>
    <t>HESM 5.125 06/28</t>
  </si>
  <si>
    <t>US428104AA14</t>
  </si>
  <si>
    <t>HOLCIM FIN 3 07/24</t>
  </si>
  <si>
    <t>XS1713466495</t>
  </si>
  <si>
    <t>MATERIALS</t>
  </si>
  <si>
    <t>PETROLEOS MEXICANOS 6.49 1/27 11/26</t>
  </si>
  <si>
    <t>USP78625DW03</t>
  </si>
  <si>
    <t>RBS 3.754 11/01/29 11/24</t>
  </si>
  <si>
    <t>US780097BM20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</si>
  <si>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</si>
  <si>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</si>
  <si>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</si>
  <si>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</si>
  <si>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</si>
  <si>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</si>
  <si>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</si>
  <si>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</si>
  <si>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</si>
  <si>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</si>
  <si>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</si>
  <si>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</si>
  <si>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</si>
  <si>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</si>
  <si>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</si>
  <si>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</si>
  <si>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</si>
  <si>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</si>
  <si>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</si>
  <si>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</si>
  <si>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</si>
  <si>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</si>
  <si>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</si>
  <si>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</si>
  <si>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</si>
  <si>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</si>
  <si>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</si>
  <si>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HCA 5.875 02/29</t>
  </si>
  <si>
    <t>US404119BW86</t>
  </si>
  <si>
    <t>NGLS 6.5 07/27</t>
  </si>
  <si>
    <t>US87612BBL53</t>
  </si>
  <si>
    <t>NGLS 6.875 01/29</t>
  </si>
  <si>
    <t>US87612BBN10</t>
  </si>
  <si>
    <t>SIRIUS 4.625 07/24</t>
  </si>
  <si>
    <t>US82967NBE76</t>
  </si>
  <si>
    <t>Commercial &amp; Professional Services</t>
  </si>
  <si>
    <t>SIRIUS XM 4.625 05/23 05/18</t>
  </si>
  <si>
    <t>US82967NAL29</t>
  </si>
  <si>
    <t>UNITED RENTALS NORTH 4 07/30</t>
  </si>
  <si>
    <t>US911365BN33</t>
  </si>
  <si>
    <t>Capital Goods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</si>
  <si>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</si>
  <si>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</si>
  <si>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</si>
  <si>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</si>
  <si>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</si>
  <si>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</si>
  <si>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</si>
  <si>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</si>
  <si>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AIA GROUP 3.375 04/30</t>
  </si>
  <si>
    <t>US00131LAJ44</t>
  </si>
  <si>
    <t>ANHEUSER BUSCH 3.7 04/40</t>
  </si>
  <si>
    <t>BE6320936287</t>
  </si>
  <si>
    <t>FS KKR CAPITAL 4.25 2/25 01/25</t>
  </si>
  <si>
    <t>US30313RAA77</t>
  </si>
  <si>
    <t>GENERAL DYNAMICS 4.25 04/50</t>
  </si>
  <si>
    <t>US369550BJ68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</si>
  <si>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</si>
  <si>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</si>
  <si>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</si>
  <si>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</si>
  <si>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</si>
  <si>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</si>
  <si>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Oracle 3.85 04/60</t>
  </si>
  <si>
    <t>US68389XBY04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</si>
  <si>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</si>
  <si>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</si>
  <si>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</si>
  <si>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</si>
  <si>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</si>
  <si>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</si>
  <si>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</si>
  <si>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</si>
  <si>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</si>
  <si>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</si>
  <si>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</si>
  <si>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</si>
  <si>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</si>
  <si>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</si>
  <si>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</si>
  <si>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</si>
  <si>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</si>
  <si>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</si>
  <si>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</si>
  <si>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</si>
  <si>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</si>
  <si>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</si>
  <si>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</si>
  <si>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</si>
  <si>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</si>
  <si>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</si>
  <si>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</si>
  <si>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</si>
  <si>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</si>
  <si>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</si>
  <si>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</si>
  <si>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</si>
  <si>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</si>
  <si>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</si>
  <si>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</si>
  <si>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</si>
  <si>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</si>
  <si>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</si>
  <si>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</si>
  <si>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</si>
  <si>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</si>
  <si>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</si>
  <si>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</si>
  <si>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</si>
  <si>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</si>
  <si>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</si>
  <si>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</si>
  <si>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</si>
  <si>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</si>
  <si>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</si>
  <si>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</si>
  <si>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</si>
  <si>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</si>
  <si>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</si>
  <si>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</si>
  <si>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</si>
  <si>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</si>
  <si>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</si>
  <si>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</si>
  <si>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</si>
  <si>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</si>
  <si>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</si>
  <si>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</si>
  <si>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</si>
  <si>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</si>
  <si>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</si>
  <si>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</si>
  <si>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</si>
  <si>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</si>
  <si>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</si>
  <si>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</si>
  <si>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</si>
  <si>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</si>
  <si>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</si>
  <si>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</si>
  <si>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</si>
  <si>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</si>
  <si>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</si>
  <si>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</si>
  <si>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</si>
  <si>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</si>
  <si>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</si>
  <si>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</si>
  <si>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</si>
  <si>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</si>
  <si>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</si>
  <si>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</si>
  <si>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</si>
  <si>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</si>
  <si>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</si>
  <si>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</si>
  <si>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</si>
  <si>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</si>
  <si>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</si>
  <si>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</si>
  <si>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</si>
  <si>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</si>
  <si>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</si>
  <si>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</si>
  <si>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</si>
  <si>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</si>
  <si>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</si>
  <si>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</si>
  <si>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</si>
  <si>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</si>
  <si>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</si>
  <si>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</si>
  <si>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</si>
  <si>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</si>
  <si>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</si>
  <si>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</si>
  <si>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</si>
  <si>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</si>
  <si>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</si>
  <si>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</si>
  <si>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</si>
  <si>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</si>
  <si>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</si>
  <si>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</si>
  <si>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</si>
  <si>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</si>
  <si>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</si>
  <si>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</si>
  <si>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</si>
  <si>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</si>
  <si>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</si>
  <si>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</si>
  <si>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</si>
  <si>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</si>
  <si>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</si>
  <si>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</si>
  <si>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</si>
  <si>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</si>
  <si>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</si>
  <si>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</si>
  <si>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</si>
  <si>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</si>
  <si>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</si>
  <si>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</si>
  <si>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</si>
  <si>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</si>
  <si>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ערד השקעות ופתוח תעשיה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</si>
  <si>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</si>
  <si>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</si>
  <si>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</si>
  <si>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</si>
  <si>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</si>
  <si>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</si>
  <si>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</si>
  <si>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</si>
  <si>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</si>
  <si>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</si>
  <si>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</si>
  <si>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</si>
  <si>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</si>
  <si>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</si>
  <si>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</si>
  <si>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</si>
  <si>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</si>
  <si>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</si>
  <si>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</si>
  <si>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</si>
  <si>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</si>
  <si>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</si>
  <si>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</si>
  <si>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</si>
  <si>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</si>
  <si>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</si>
  <si>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</si>
  <si>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</si>
  <si>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</si>
  <si>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</si>
  <si>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</si>
  <si>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</si>
  <si>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</si>
  <si>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</si>
  <si>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</si>
  <si>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</si>
  <si>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</si>
  <si>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</si>
  <si>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</si>
  <si>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</si>
  <si>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</si>
  <si>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</si>
  <si>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</si>
  <si>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</si>
  <si>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</si>
  <si>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</si>
  <si>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</si>
  <si>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</si>
  <si>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</si>
  <si>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</si>
  <si>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</si>
  <si>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</si>
  <si>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</si>
  <si>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</si>
  <si>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</si>
  <si>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</si>
  <si>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</si>
  <si>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</si>
  <si>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</si>
  <si>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</si>
  <si>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</si>
  <si>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</si>
  <si>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</si>
  <si>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</si>
  <si>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</si>
  <si>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</si>
  <si>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</si>
  <si>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</si>
  <si>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</si>
  <si>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</si>
  <si>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</si>
  <si>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</si>
  <si>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</si>
  <si>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</si>
  <si>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</si>
  <si>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</si>
  <si>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</si>
  <si>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</si>
  <si>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</si>
  <si>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</si>
  <si>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</si>
  <si>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</si>
  <si>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</si>
  <si>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</si>
  <si>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</si>
  <si>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</si>
  <si>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</si>
  <si>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</si>
  <si>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</si>
  <si>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</si>
  <si>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</si>
  <si>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</si>
  <si>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</si>
  <si>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</si>
  <si>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</si>
  <si>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</si>
  <si>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</si>
  <si>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</si>
  <si>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</si>
  <si>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</si>
  <si>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</si>
  <si>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</si>
  <si>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</si>
  <si>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</si>
  <si>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</si>
  <si>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</si>
  <si>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</si>
  <si>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</si>
  <si>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</si>
  <si>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</si>
  <si>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</si>
  <si>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</si>
  <si>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</si>
  <si>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</si>
  <si>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</si>
  <si>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</si>
  <si>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</si>
  <si>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</si>
  <si>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</si>
  <si>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</si>
  <si>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</si>
  <si>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</si>
  <si>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</si>
  <si>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</si>
  <si>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</si>
  <si>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</si>
  <si>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</si>
  <si>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</si>
  <si>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</si>
  <si>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</si>
  <si>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</si>
  <si>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</si>
  <si>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</si>
  <si>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</si>
  <si>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</si>
  <si>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</si>
  <si>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</si>
  <si>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</si>
  <si>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</si>
  <si>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</si>
  <si>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</si>
  <si>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</si>
  <si>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</si>
  <si>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</si>
  <si>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</si>
  <si>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</si>
  <si>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</si>
  <si>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</si>
  <si>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</si>
  <si>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</si>
  <si>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</si>
  <si>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</si>
  <si>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</si>
  <si>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</si>
  <si>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</si>
  <si>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</si>
  <si>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</si>
  <si>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</si>
  <si>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</si>
  <si>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</si>
  <si>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</si>
  <si>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</si>
  <si>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</si>
  <si>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</si>
  <si>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</si>
  <si>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</si>
  <si>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</si>
  <si>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</si>
  <si>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</si>
  <si>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</si>
  <si>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</si>
  <si>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</si>
  <si>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</si>
  <si>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</si>
  <si>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</si>
  <si>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</si>
  <si>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</si>
  <si>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</si>
  <si>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</si>
  <si>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</si>
  <si>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</si>
  <si>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</si>
  <si>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</si>
  <si>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</si>
  <si>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</si>
  <si>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</si>
  <si>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</si>
  <si>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</si>
  <si>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</si>
  <si>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</si>
  <si>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</si>
  <si>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</si>
  <si>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</si>
  <si>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</si>
  <si>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</si>
  <si>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</si>
  <si>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</si>
  <si>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</si>
  <si>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</si>
  <si>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</si>
  <si>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</si>
  <si>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</si>
  <si>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</si>
  <si>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</si>
  <si>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</si>
  <si>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</si>
  <si>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</si>
  <si>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</si>
  <si>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</si>
  <si>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</si>
  <si>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</si>
  <si>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</si>
  <si>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</si>
  <si>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</si>
  <si>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</si>
  <si>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</si>
  <si>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</si>
  <si>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</si>
  <si>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</si>
  <si>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</si>
  <si>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</si>
  <si>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</si>
  <si>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</si>
  <si>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</si>
  <si>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</si>
  <si>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</si>
  <si>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</si>
  <si>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</si>
  <si>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</si>
  <si>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</si>
  <si>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</si>
  <si>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</si>
  <si>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</si>
  <si>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</si>
  <si>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</si>
  <si>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ADO PROPERTIES</t>
  </si>
  <si>
    <t>LU1250154413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</si>
  <si>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</si>
  <si>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</si>
  <si>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</si>
  <si>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</si>
  <si>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</si>
  <si>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</si>
  <si>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</si>
  <si>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</si>
  <si>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</si>
  <si>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</si>
  <si>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</si>
  <si>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</si>
  <si>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</si>
  <si>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</si>
  <si>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</si>
  <si>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</si>
  <si>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</si>
  <si>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</si>
  <si>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CARREFOUR SA</t>
  </si>
  <si>
    <t>FR0000120172</t>
  </si>
  <si>
    <t>CATERPILLAR INC</t>
  </si>
  <si>
    <t>US1491231015</t>
  </si>
  <si>
    <t>CISCO SYSTEMS</t>
  </si>
  <si>
    <t>US17275R1023</t>
  </si>
  <si>
    <t>COSTCO WHOLESALE</t>
  </si>
  <si>
    <t>US22160K1051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</si>
  <si>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</si>
  <si>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</si>
  <si>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</si>
  <si>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</si>
  <si>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</si>
  <si>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</si>
  <si>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DOMINO`S PIZZA INC</t>
  </si>
  <si>
    <t>US25754A2015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</si>
  <si>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</si>
  <si>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</si>
  <si>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</si>
  <si>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</si>
  <si>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</si>
  <si>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</si>
  <si>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</si>
  <si>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</si>
  <si>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</si>
  <si>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</si>
  <si>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</si>
  <si>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FERROVIAL SA</t>
  </si>
  <si>
    <t>ES0118900010</t>
  </si>
  <si>
    <t>BME</t>
  </si>
  <si>
    <t>HENNES &amp; MAURITZ AB B SHS</t>
  </si>
  <si>
    <t>SE0000106270</t>
  </si>
  <si>
    <t>HOME DEPOT INC</t>
  </si>
  <si>
    <t>US4370761029</t>
  </si>
  <si>
    <t>INTEL CORP</t>
  </si>
  <si>
    <t>US4581401001</t>
  </si>
  <si>
    <t>KERING</t>
  </si>
  <si>
    <t>FR0000121485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</si>
  <si>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</si>
  <si>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</si>
  <si>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</si>
  <si>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</si>
  <si>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</si>
  <si>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</si>
  <si>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LULULEMON ATHLETICA INC</t>
  </si>
  <si>
    <t>US5500211090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</si>
  <si>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</si>
  <si>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</si>
  <si>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</si>
  <si>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</si>
  <si>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</si>
  <si>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</si>
  <si>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</si>
  <si>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</si>
  <si>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</si>
  <si>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</si>
  <si>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</si>
  <si>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</si>
  <si>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</si>
  <si>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</si>
  <si>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</si>
  <si>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</si>
  <si>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</si>
  <si>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</si>
  <si>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</si>
  <si>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</si>
  <si>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</si>
  <si>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</si>
  <si>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</si>
  <si>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</si>
  <si>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OWL ROCK CAPITAL</t>
  </si>
  <si>
    <t>US69121K1043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</si>
  <si>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</si>
  <si>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</si>
  <si>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</si>
  <si>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</si>
  <si>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</si>
  <si>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</si>
  <si>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</si>
  <si>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</si>
  <si>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</si>
  <si>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</si>
  <si>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</si>
  <si>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</si>
  <si>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</si>
  <si>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</si>
  <si>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</si>
  <si>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</si>
  <si>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</si>
  <si>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</si>
  <si>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</si>
  <si>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</si>
  <si>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</si>
  <si>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</si>
  <si>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TESCO PLC</t>
  </si>
  <si>
    <t>GB0008847096</t>
  </si>
  <si>
    <t>THALES SA</t>
  </si>
  <si>
    <t>FR0000121329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</si>
  <si>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</si>
  <si>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</si>
  <si>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</si>
  <si>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</si>
  <si>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</si>
  <si>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</si>
  <si>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</si>
  <si>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</si>
  <si>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</si>
  <si>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</si>
  <si>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</si>
  <si>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</si>
  <si>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YUM CHINA HOLDING INC</t>
  </si>
  <si>
    <t>US98850P1093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</si>
  <si>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</si>
  <si>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</si>
  <si>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</si>
  <si>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</si>
  <si>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</si>
  <si>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</si>
  <si>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</si>
  <si>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</si>
  <si>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</si>
  <si>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</si>
  <si>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</si>
  <si>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</si>
  <si>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</si>
  <si>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</si>
  <si>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</si>
  <si>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520041989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</si>
  <si>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</si>
  <si>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</si>
  <si>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</si>
  <si>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</si>
  <si>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</si>
  <si>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</si>
  <si>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</si>
  <si>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</si>
  <si>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</si>
  <si>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</si>
  <si>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</si>
  <si>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</si>
  <si>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</si>
  <si>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</si>
  <si>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</si>
  <si>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</si>
  <si>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</si>
  <si>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</si>
  <si>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</si>
  <si>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</si>
  <si>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</si>
  <si>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</si>
  <si>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</si>
  <si>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</si>
  <si>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</si>
  <si>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</si>
  <si>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</si>
  <si>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</si>
  <si>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</si>
  <si>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</si>
  <si>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</si>
  <si>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</si>
  <si>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</si>
  <si>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</si>
  <si>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</si>
  <si>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</si>
  <si>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</si>
  <si>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</si>
  <si>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</si>
  <si>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</si>
  <si>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</si>
  <si>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</si>
  <si>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</si>
  <si>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</si>
  <si>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</si>
  <si>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</si>
  <si>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COMM SERV SELECT SECTOR SPDR</t>
  </si>
  <si>
    <t>US81369Y8527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</si>
  <si>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</si>
  <si>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</si>
  <si>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</si>
  <si>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</si>
  <si>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</si>
  <si>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</si>
  <si>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</si>
  <si>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</si>
  <si>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</si>
  <si>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</si>
  <si>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</si>
  <si>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</si>
  <si>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</si>
  <si>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</si>
  <si>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</si>
  <si>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</si>
  <si>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</si>
  <si>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</si>
  <si>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</si>
  <si>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</si>
  <si>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</si>
  <si>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</si>
  <si>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</si>
  <si>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</si>
  <si>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</si>
  <si>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</si>
  <si>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</si>
  <si>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</si>
  <si>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</si>
  <si>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</si>
  <si>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</si>
  <si>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</si>
  <si>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</si>
  <si>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</si>
  <si>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</si>
  <si>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</si>
  <si>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</si>
  <si>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</si>
  <si>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</si>
  <si>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</si>
  <si>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</si>
  <si>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</si>
  <si>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</si>
  <si>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</si>
  <si>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</si>
  <si>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</si>
  <si>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</si>
  <si>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</si>
  <si>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</si>
  <si>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</si>
  <si>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</si>
  <si>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</si>
  <si>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</si>
  <si>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</si>
  <si>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</si>
  <si>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</si>
  <si>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</si>
  <si>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</si>
  <si>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</si>
  <si>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</si>
  <si>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</si>
  <si>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</si>
  <si>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</si>
  <si>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</si>
  <si>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</si>
  <si>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</si>
  <si>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</si>
  <si>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</si>
  <si>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</si>
  <si>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</si>
  <si>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</si>
  <si>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</si>
  <si>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</si>
  <si>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</si>
  <si>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</si>
  <si>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</si>
  <si>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</si>
  <si>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</si>
  <si>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</si>
  <si>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</si>
  <si>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</si>
  <si>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</si>
  <si>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</si>
  <si>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</si>
  <si>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</si>
  <si>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</si>
  <si>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</si>
  <si>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</si>
  <si>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Amundi Funds Pioneer US High</t>
  </si>
  <si>
    <t>LU1883863851</t>
  </si>
  <si>
    <t>B+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</si>
  <si>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</si>
  <si>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</si>
  <si>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</si>
  <si>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</si>
  <si>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</si>
  <si>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</si>
  <si>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</si>
  <si>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</si>
  <si>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</si>
  <si>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</si>
  <si>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</si>
  <si>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</si>
  <si>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</si>
  <si>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</si>
  <si>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</si>
  <si>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</si>
  <si>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</si>
  <si>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</si>
  <si>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</si>
  <si>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</si>
  <si>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</si>
  <si>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</si>
  <si>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</si>
  <si>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</si>
  <si>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</si>
  <si>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</si>
  <si>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</si>
  <si>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</si>
  <si>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</si>
  <si>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</si>
  <si>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</si>
  <si>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</si>
  <si>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</si>
  <si>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</si>
  <si>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</si>
  <si>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bC 1880 APR 2020</t>
  </si>
  <si>
    <t>83057869</t>
  </si>
  <si>
    <t>ל.ר.</t>
  </si>
  <si>
    <t>bP 1880 APR 2020</t>
  </si>
  <si>
    <t>83058016</t>
  </si>
  <si>
    <t>plC 2800 APR 2020</t>
  </si>
  <si>
    <t>82997180</t>
  </si>
  <si>
    <t>plP 2800 APR 2020</t>
  </si>
  <si>
    <t>82997404</t>
  </si>
  <si>
    <t>GOOG 04/17/20 C1600</t>
  </si>
  <si>
    <t>GOOG0420C160</t>
  </si>
  <si>
    <t>LMT US 05/15/20 C460</t>
  </si>
  <si>
    <t>LMTU0520C460</t>
  </si>
  <si>
    <t>MSFT 06/20 C180</t>
  </si>
  <si>
    <t>MSFT0620C180</t>
  </si>
  <si>
    <t>MSFT US 04/17/20 C210</t>
  </si>
  <si>
    <t>MSFT0420C210</t>
  </si>
  <si>
    <t>SPX 08/21/20 C3000</t>
  </si>
  <si>
    <t>SPX0820C3000</t>
  </si>
  <si>
    <t>SPXW 06/30/20 C2550</t>
  </si>
  <si>
    <t>SPXW620C2550</t>
  </si>
  <si>
    <t>SPXW 06/30/20 C2850</t>
  </si>
  <si>
    <t>SPXW420C2850</t>
  </si>
  <si>
    <t>EUROSTOXX 50 JUN20</t>
  </si>
  <si>
    <t>VGM0</t>
  </si>
  <si>
    <t>S&amp;P500 EMINI FUT JUN20</t>
  </si>
  <si>
    <t>ESM0</t>
  </si>
  <si>
    <t>STOXX EUROPE 600 JUN20</t>
  </si>
  <si>
    <t>SXOM0</t>
  </si>
  <si>
    <t>ערד 8786_1/2027</t>
  </si>
  <si>
    <t>71116487</t>
  </si>
  <si>
    <t>ערד 8790 2027 4.8%</t>
  </si>
  <si>
    <t>ערד 8792</t>
  </si>
  <si>
    <t>8287928</t>
  </si>
  <si>
    <t>ערד 8805</t>
  </si>
  <si>
    <t>ערד 8809</t>
  </si>
  <si>
    <t>3322000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</si>
  <si>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</si>
  <si>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</si>
  <si>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</si>
  <si>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</si>
  <si>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</si>
  <si>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</si>
  <si>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</si>
  <si>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</si>
  <si>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</si>
  <si>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</si>
  <si>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</si>
  <si>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</si>
  <si>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</si>
  <si>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</si>
  <si>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</si>
  <si>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</si>
  <si>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</si>
  <si>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</si>
  <si>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</si>
  <si>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</si>
  <si>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</si>
  <si>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</si>
  <si>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</si>
  <si>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</si>
  <si>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</si>
  <si>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</si>
  <si>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</si>
  <si>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</si>
  <si>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</si>
  <si>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</si>
  <si>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</si>
  <si>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</si>
  <si>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</si>
  <si>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</si>
  <si>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</si>
  <si>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</si>
  <si>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</si>
  <si>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</si>
  <si>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</si>
  <si>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</si>
  <si>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</si>
  <si>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</si>
  <si>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</si>
  <si>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</si>
  <si>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</si>
  <si>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</si>
  <si>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</si>
  <si>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</si>
  <si>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</si>
  <si>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</si>
  <si>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</si>
  <si>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</si>
  <si>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</si>
  <si>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</si>
  <si>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</si>
  <si>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</si>
  <si>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</si>
  <si>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</si>
  <si>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</si>
  <si>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</si>
  <si>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</si>
  <si>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</si>
  <si>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</si>
  <si>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</si>
  <si>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</si>
  <si>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</si>
  <si>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</si>
  <si>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</si>
  <si>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</si>
  <si>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</si>
  <si>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</si>
  <si>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</si>
  <si>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</si>
  <si>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</si>
  <si>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</si>
  <si>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</si>
  <si>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</si>
  <si>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</si>
  <si>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</si>
  <si>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</si>
  <si>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</si>
  <si>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</si>
  <si>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</si>
  <si>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</si>
  <si>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</si>
  <si>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</si>
  <si>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</si>
  <si>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</si>
  <si>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סדרה 8776 2026 4.8%</t>
  </si>
  <si>
    <t>8287765</t>
  </si>
  <si>
    <t>ערד סדרה 8788 4.8% 2027</t>
  </si>
  <si>
    <t>71116727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</si>
  <si>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</si>
  <si>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</si>
  <si>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</si>
  <si>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</si>
  <si>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</si>
  <si>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</si>
  <si>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</si>
  <si>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</si>
  <si>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</si>
  <si>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</si>
  <si>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</si>
  <si>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</si>
  <si>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</si>
  <si>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</si>
  <si>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</si>
  <si>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</si>
  <si>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</si>
  <si>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</si>
  <si>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</si>
  <si>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</si>
  <si>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</si>
  <si>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</si>
  <si>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</si>
  <si>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</si>
  <si>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</si>
  <si>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</si>
  <si>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</si>
  <si>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</si>
  <si>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</si>
  <si>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1735 MARKET INVESTOR HOLDC MAKEFET*</t>
  </si>
  <si>
    <t>240 West 35th Street  mkf*</t>
  </si>
  <si>
    <t>494382</t>
  </si>
  <si>
    <t>425 Lexington*</t>
  </si>
  <si>
    <t>901 Fifth Seattle*</t>
  </si>
  <si>
    <t>Eschborn Plaza*</t>
  </si>
  <si>
    <t>Rialto Elite Portfolio makefet*</t>
  </si>
  <si>
    <t>508308</t>
  </si>
  <si>
    <t>ROBIN*</t>
  </si>
  <si>
    <t>505145</t>
  </si>
  <si>
    <t>Sacramento 353*</t>
  </si>
  <si>
    <t>Tanfield 1*</t>
  </si>
  <si>
    <t>white oak 2*</t>
  </si>
  <si>
    <t>white oak 3 mkf*</t>
  </si>
  <si>
    <t>494381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</si>
  <si>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</si>
  <si>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</si>
  <si>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</si>
  <si>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</si>
  <si>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</si>
  <si>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>Kedma Capital III</t>
  </si>
  <si>
    <t>Pitango VIII Vintage Co Investment II</t>
  </si>
  <si>
    <t>TENE GROWTH CAPITAL IV</t>
  </si>
  <si>
    <t>Vintage Migdal Co Investment F2</t>
  </si>
  <si>
    <t>Yesodot Gimmel</t>
  </si>
  <si>
    <t>סה"כ קרנות השקעה בחו"ל</t>
  </si>
  <si>
    <t>Horsley Bridge XII Ventures</t>
  </si>
  <si>
    <t>Strategic Investors Fund IX L.P</t>
  </si>
  <si>
    <t>Strategic Investors Fund VIII LP</t>
  </si>
  <si>
    <t>Vintage fund of funds ISRAEL V</t>
  </si>
  <si>
    <t>Vintage Fund of Funds V ACCESS</t>
  </si>
  <si>
    <t>Blackstone Real Estate Partners IX</t>
  </si>
  <si>
    <t>Brookfield SREP III F3</t>
  </si>
  <si>
    <t>562673</t>
  </si>
  <si>
    <t>Co Invest Antlia BSREP III</t>
  </si>
  <si>
    <t>Portfolio EDGE מקפת</t>
  </si>
  <si>
    <t>Waterton Residential P V XIII</t>
  </si>
  <si>
    <t>ACE IV*</t>
  </si>
  <si>
    <t>ADLS</t>
  </si>
  <si>
    <t>Advent International GPE IX L.P</t>
  </si>
  <si>
    <t>APCS LP*</t>
  </si>
  <si>
    <t>Apollo Fund IX</t>
  </si>
  <si>
    <t>Apollo Natural Resources Partners II LP</t>
  </si>
  <si>
    <t>ARCLIGHT AEP FEEDER FUND VII LLC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</si>
  <si>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</si>
  <si>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</si>
  <si>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</si>
  <si>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</si>
  <si>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</si>
  <si>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</si>
  <si>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</si>
  <si>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CDL II</t>
  </si>
  <si>
    <t>CMPVIIC</t>
  </si>
  <si>
    <t>Copenhagen Infrastructure III</t>
  </si>
  <si>
    <t>Court Square IV</t>
  </si>
  <si>
    <t>CRECH V</t>
  </si>
  <si>
    <t>EC   1</t>
  </si>
  <si>
    <t>EC   2</t>
  </si>
  <si>
    <t>GIP GEMINI FUND CAYMAN FEEDER II LP</t>
  </si>
  <si>
    <t>Global Infrastructure Partners IV L.P</t>
  </si>
  <si>
    <t>GTCR harbourvest tranche B</t>
  </si>
  <si>
    <t>harbourvest part' co inv fund IV</t>
  </si>
  <si>
    <t>HIG harbourvest Tranche B</t>
  </si>
  <si>
    <t>ICGLV</t>
  </si>
  <si>
    <t>IFM GLOBAL INFRASTRUCTURE C</t>
  </si>
  <si>
    <t>IK harbourvest tranche B</t>
  </si>
  <si>
    <t>InfraRed Infrastructure Fund V</t>
  </si>
  <si>
    <t>Insight harbourvest tranche B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</si>
  <si>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</si>
  <si>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</si>
  <si>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</si>
  <si>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</si>
  <si>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</si>
  <si>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</si>
  <si>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</si>
  <si>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KSO</t>
  </si>
  <si>
    <t>LS POWER FUND IV</t>
  </si>
  <si>
    <t>Migdal HarbourVest Tranche B</t>
  </si>
  <si>
    <t>MTDL</t>
  </si>
  <si>
    <t>ORCC</t>
  </si>
  <si>
    <t>Pantheon Global Secondary Fund VI</t>
  </si>
  <si>
    <t>Paragon III HarbourVest B</t>
  </si>
  <si>
    <t>Patria Private Equity Fund VI</t>
  </si>
  <si>
    <t>PCSIII LP</t>
  </si>
  <si>
    <t>PERMIRA VII L.P.2 SCSP</t>
  </si>
  <si>
    <t>PGCO IV Co mingled Fund SCSP</t>
  </si>
  <si>
    <t>PPCSIV</t>
  </si>
  <si>
    <t>SDPIII</t>
  </si>
  <si>
    <t>SLF1</t>
  </si>
  <si>
    <t>Sun Capital Partners  harbourvest B</t>
  </si>
  <si>
    <t>TDLIV</t>
  </si>
  <si>
    <t>Thoma Bravo Fund XIII</t>
  </si>
  <si>
    <t>Thoma Bravo Harbourvest B</t>
  </si>
  <si>
    <t>TPG Asia VII L.P</t>
  </si>
  <si>
    <t>Warburg Pincus China II L.P</t>
  </si>
  <si>
    <t>Warburg Pincus China LP</t>
  </si>
  <si>
    <t>WSREDII</t>
  </si>
  <si>
    <t>SOLGEL WARRANT</t>
  </si>
  <si>
    <t>565685</t>
  </si>
  <si>
    <t>₪ / מט"ח</t>
  </si>
  <si>
    <t>+ILS/-USD 3.3943 24-11-20 (10) -697</t>
  </si>
  <si>
    <t>10001585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</si>
  <si>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</si>
  <si>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</si>
  <si>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</si>
  <si>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</si>
  <si>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</si>
  <si>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</si>
  <si>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3.3982 26-06-20 (11) -208</t>
  </si>
  <si>
    <t>10000071</t>
  </si>
  <si>
    <t>+ILS/-USD 3.399 30-11-20 (10) -410</t>
  </si>
  <si>
    <t>10000073</t>
  </si>
  <si>
    <t>+ILS/-USD 3.3995 02-12-20 (10) -420</t>
  </si>
  <si>
    <t>10001689</t>
  </si>
  <si>
    <t>+ILS/-USD 3.4015 03-03-21 (11) -505</t>
  </si>
  <si>
    <t>10000082</t>
  </si>
  <si>
    <t>+ILS/-USD 3.4028 07-05-20 (10) -122</t>
  </si>
  <si>
    <t>10001676</t>
  </si>
  <si>
    <t>+ILS/-USD 3.404 13-05-20 (10) -135</t>
  </si>
  <si>
    <t>10001681</t>
  </si>
  <si>
    <t>+ILS/-USD 3.4045 03-03-21 (12) -505</t>
  </si>
  <si>
    <t>10000006</t>
  </si>
  <si>
    <t>+ILS/-USD 3.4051 03-03-21 (10) -509</t>
  </si>
  <si>
    <t>10001691</t>
  </si>
  <si>
    <t>+ILS/-USD 3.4065 05-11-20 (10) -660</t>
  </si>
  <si>
    <t>10001597</t>
  </si>
  <si>
    <t>+ILS/-USD 3.4066 12-05-20 (20) -129</t>
  </si>
  <si>
    <t>10000004</t>
  </si>
  <si>
    <t>+ILS/-USD 3.407 08-12-20 (10) -420</t>
  </si>
  <si>
    <t>10000149</t>
  </si>
  <si>
    <t>+ILS/-USD 3.4079 05-05-20 (10) -121</t>
  </si>
  <si>
    <t>10001675</t>
  </si>
  <si>
    <t>+ILS/-USD 3.408 31-03-21 (10) -450</t>
  </si>
  <si>
    <t>10001695</t>
  </si>
  <si>
    <t>+ILS/-USD 3.4084 12-05-20 (10) -131</t>
  </si>
  <si>
    <t>10000003</t>
  </si>
  <si>
    <t>+ILS/-USD 3.4086 12-05-20 (11) -129</t>
  </si>
  <si>
    <t>10000068</t>
  </si>
  <si>
    <t>+ILS/-USD 3.4093 07-05-20 (10) -122</t>
  </si>
  <si>
    <t>10001683</t>
  </si>
  <si>
    <t>+ILS/-USD 3.40935 21-04-20 (11) -106.5</t>
  </si>
  <si>
    <t>10000067</t>
  </si>
  <si>
    <t>+ILS/-USD 3.41 17-03-21 (10) -435</t>
  </si>
  <si>
    <t>10001693</t>
  </si>
  <si>
    <t>+ILS/-USD 3.4125 07-05-20 (10) -115</t>
  </si>
  <si>
    <t>10001677</t>
  </si>
  <si>
    <t>+ILS/-USD 3.414 17-03-21 (10) -440</t>
  </si>
  <si>
    <t>+ILS/-USD 3.4161 06-05-20 (10) -129</t>
  </si>
  <si>
    <t>10001671</t>
  </si>
  <si>
    <t>+ILS/-USD 3.4169 14-05-20 (20) -146</t>
  </si>
  <si>
    <t>10000002</t>
  </si>
  <si>
    <t>+ILS/-USD 3.4172 15-03-21 (10) -453</t>
  </si>
  <si>
    <t>10000083</t>
  </si>
  <si>
    <t>+ILS/-USD 3.4174 05-11-20 (10) -906</t>
  </si>
  <si>
    <t>10001526</t>
  </si>
  <si>
    <t>+ILS/-USD 3.418 08-03-21 (10) -445</t>
  </si>
  <si>
    <t>10000081</t>
  </si>
  <si>
    <t>+ILS/-USD 3.4185 09-06-20 (20) -165</t>
  </si>
  <si>
    <t>10000074</t>
  </si>
  <si>
    <t>+ILS/-USD 3.4194 09-06-20 (11) -161</t>
  </si>
  <si>
    <t>10000075</t>
  </si>
  <si>
    <t>+ILS/-USD 3.4204 14-05-20 (11) -146</t>
  </si>
  <si>
    <t>10000064</t>
  </si>
  <si>
    <t>+ILS/-USD 3.4218 09-06-20 (11) -162</t>
  </si>
  <si>
    <t>+ILS/-USD 3.426 02-04-20 (11) -60</t>
  </si>
  <si>
    <t>+ILS/-USD 3.427 15-12-20 (10) -440</t>
  </si>
  <si>
    <t>10000162</t>
  </si>
  <si>
    <t>+ILS/-USD 3.4315 01-12-20 (10) -395</t>
  </si>
  <si>
    <t>10000168</t>
  </si>
  <si>
    <t>+ILS/-USD 3.43175 22-04-20 (10) -119.5</t>
  </si>
  <si>
    <t>10001665</t>
  </si>
  <si>
    <t>+ILS/-USD 3.4319 17-06-20 (10) -386</t>
  </si>
  <si>
    <t>10001604</t>
  </si>
  <si>
    <t>+ILS/-USD 3.4327 16-11-20 (10) -928</t>
  </si>
  <si>
    <t>10001524</t>
  </si>
  <si>
    <t>+ILS/-USD 3.4332 20-05-20 (20) -163</t>
  </si>
  <si>
    <t>10000001</t>
  </si>
  <si>
    <t>+ILS/-USD 3.4334 18-06-20 (10) -246</t>
  </si>
  <si>
    <t>10001654</t>
  </si>
  <si>
    <t>+ILS/-USD 3.4381 13-05-20 (10) -194</t>
  </si>
  <si>
    <t>10001643</t>
  </si>
  <si>
    <t>+ILS/-USD 3.44 20-05-20 (10) -336</t>
  </si>
  <si>
    <t>10001599</t>
  </si>
  <si>
    <t>+ILS/-USD 3.4439 06-04-20 (10) -91</t>
  </si>
  <si>
    <t>10001668</t>
  </si>
  <si>
    <t>+ILS/-USD 3.444 03-06-20 (10) -360</t>
  </si>
  <si>
    <t>10001601</t>
  </si>
  <si>
    <t>+ILS/-USD 3.4459 15-06-20 (10) -386</t>
  </si>
  <si>
    <t>10001603</t>
  </si>
  <si>
    <t>+ILS/-USD 3.4462 22-04-20 (10) -278</t>
  </si>
  <si>
    <t>10001600</t>
  </si>
  <si>
    <t>+ILS/-USD 3.4476 15-09-20 (10) -244</t>
  </si>
  <si>
    <t>10000185</t>
  </si>
  <si>
    <t>+ILS/-USD 3.4482 10-09-20 (10) -238</t>
  </si>
  <si>
    <t>10000183</t>
  </si>
  <si>
    <t>+ILS/-USD 3.4491 01-04-20 (10) -174</t>
  </si>
  <si>
    <t>10001625</t>
  </si>
  <si>
    <t>+ILS/-USD 3.4505 20-10-20 (10) -885</t>
  </si>
  <si>
    <t>10001515</t>
  </si>
  <si>
    <t>+ILS/-USD 3.4515 28-05-20 (10) -160</t>
  </si>
  <si>
    <t>10000164</t>
  </si>
  <si>
    <t>+ILS/-USD 3.4521 02-04-20 (10) -159</t>
  </si>
  <si>
    <t>10001632</t>
  </si>
  <si>
    <t>+ILS/-USD 3.4523 06-04-20 (11) -137</t>
  </si>
  <si>
    <t>10000061</t>
  </si>
  <si>
    <t>+ILS/-USD 3.4548 06-04-20 (11) -137</t>
  </si>
  <si>
    <t>10000060</t>
  </si>
  <si>
    <t>+ILS/-USD 3.465 02-07-20 (10) -580</t>
  </si>
  <si>
    <t>10001541</t>
  </si>
  <si>
    <t>+ILS/-USD 3.4651 18-09-20 (10) -249</t>
  </si>
  <si>
    <t>10000189</t>
  </si>
  <si>
    <t>+ILS/-USD 3.4658 11-09-20 (10) -242</t>
  </si>
  <si>
    <t>10000187</t>
  </si>
  <si>
    <t>+ILS/-USD 3.471 03-12-20 (10) -997</t>
  </si>
  <si>
    <t>10001513</t>
  </si>
  <si>
    <t>+ILS/-USD 3.483 28-05-20 (10) -170</t>
  </si>
  <si>
    <t>10000195</t>
  </si>
  <si>
    <t>+ILS/-USD 3.4852 28-05-20 (20) -158</t>
  </si>
  <si>
    <t>10000192</t>
  </si>
  <si>
    <t>+ILS/-USD 3.493 15-09-20 (10) -865</t>
  </si>
  <si>
    <t>10001508</t>
  </si>
  <si>
    <t>+ILS/-USD 3.4932 20-10-20 (10) -888</t>
  </si>
  <si>
    <t>10001502</t>
  </si>
  <si>
    <t>+ILS/-USD 3.4945 16-06-20 (93) -700</t>
  </si>
  <si>
    <t>10001511</t>
  </si>
  <si>
    <t>+ILS/-USD 3.5072 20-10-20 (10) -873</t>
  </si>
  <si>
    <t>10001499</t>
  </si>
  <si>
    <t>+ILS/-USD 3.51 12-05-20 (10) -707</t>
  </si>
  <si>
    <t>10001484</t>
  </si>
  <si>
    <t>+ILS/-USD 3.5234 16-06-20 (10) -796</t>
  </si>
  <si>
    <t>10001479</t>
  </si>
  <si>
    <t>+ILS/-USD 3.53 18-06-20 (10) -680</t>
  </si>
  <si>
    <t>10001498</t>
  </si>
  <si>
    <t>+ILS/-USD 3.5376 16-03-21 (11) -514</t>
  </si>
  <si>
    <t>10000097</t>
  </si>
  <si>
    <t>+ILS/-USD 3.5382 16-03-21 (12) -518</t>
  </si>
  <si>
    <t>10000263</t>
  </si>
  <si>
    <t>+ILS/-USD 3.54135 14-05-20 (10) -676.5</t>
  </si>
  <si>
    <t>10001487</t>
  </si>
  <si>
    <t>+ILS/-USD 3.5421 13-04-20 (20) -49</t>
  </si>
  <si>
    <t>10000204</t>
  </si>
  <si>
    <t>+ILS/-USD 3.5431 19-05-20 (10) -119</t>
  </si>
  <si>
    <t>10000209</t>
  </si>
  <si>
    <t>+ILS/-USD 3.5481 10-06-20 (11) -119</t>
  </si>
  <si>
    <t>10000099</t>
  </si>
  <si>
    <t>+ILS/-USD 3.5506 13-04-20 (10) -71</t>
  </si>
  <si>
    <t>10000206</t>
  </si>
  <si>
    <t>+ILS/-USD 3.556 05-05-20 (10) -40</t>
  </si>
  <si>
    <t>10001728</t>
  </si>
  <si>
    <t>+ILS/-USD 3.5685 18-06-20 (12) -135</t>
  </si>
  <si>
    <t>10000265</t>
  </si>
  <si>
    <t>+ILS/-USD 3.5692 22-04-20 (10) -28</t>
  </si>
  <si>
    <t>10001726</t>
  </si>
  <si>
    <t>+ILS/-USD 3.5715 14-07-20 (12) -210</t>
  </si>
  <si>
    <t>10000260</t>
  </si>
  <si>
    <t>+ILS/-USD 3.583 16-11-20 (11) -340</t>
  </si>
  <si>
    <t>10000095</t>
  </si>
  <si>
    <t>+ILS/-USD 3.5841 21-04-20 (10) -19</t>
  </si>
  <si>
    <t>10001724</t>
  </si>
  <si>
    <t>+ILS/-USD 3.5985 15-07-20 (10) -195</t>
  </si>
  <si>
    <t>10001716</t>
  </si>
  <si>
    <t>+ILS/-USD 3.601 02-04-20 (12) -50</t>
  </si>
  <si>
    <t>10000213</t>
  </si>
  <si>
    <t>+ILS/-USD 3.6114 22-04-20 (10) -21</t>
  </si>
  <si>
    <t>10001722</t>
  </si>
  <si>
    <t>+ILS/-USD 3.6174 07-04-20 (12) -66</t>
  </si>
  <si>
    <t>10000218</t>
  </si>
  <si>
    <t>+ILS/-USD 3.6399 21-04-20 (10) -31</t>
  </si>
  <si>
    <t>10001720</t>
  </si>
  <si>
    <t>+ILS/-USD 3.6565 21-07-20 (10) -250</t>
  </si>
  <si>
    <t>10001710</t>
  </si>
  <si>
    <t>+ILS/-USD 3.6757 02-04-20 (10) -13</t>
  </si>
  <si>
    <t>10001715</t>
  </si>
  <si>
    <t>+ILS/-USD 3.684 07-04-20 (10) -180</t>
  </si>
  <si>
    <t>10000239</t>
  </si>
  <si>
    <t>+ILS/-USD 3.72 15-07-20 (10) -220</t>
  </si>
  <si>
    <t>10001708</t>
  </si>
  <si>
    <t>+ILS/-USD 3.747 01-04-20 (10) -120</t>
  </si>
  <si>
    <t>10001702</t>
  </si>
  <si>
    <t>+ILS/-USD 3.8 02-07-20 (11) -380</t>
  </si>
  <si>
    <t>10000090</t>
  </si>
  <si>
    <t>+ILS/-USD 3.8145 20-04-20 (10) -195</t>
  </si>
  <si>
    <t>10000251</t>
  </si>
  <si>
    <t>+ILS/-USD 3.82 02-07-20 (20) -450</t>
  </si>
  <si>
    <t>10000011</t>
  </si>
  <si>
    <t>+ILS/-USD 3.8505 02-04-20 (12) -145</t>
  </si>
  <si>
    <t>10000253</t>
  </si>
  <si>
    <t>+USD/-ILS 3.4338 08-12-20 (10) -382</t>
  </si>
  <si>
    <t>10000158</t>
  </si>
  <si>
    <t>+USD/-ILS 3.434 18-06-20 (10) -245</t>
  </si>
  <si>
    <t>10001652</t>
  </si>
  <si>
    <t>+USD/-ILS 3.4505 28-05-20 (10) -155</t>
  </si>
  <si>
    <t>10000160</t>
  </si>
  <si>
    <t>+USD/-ILS 3.557 20-04-20 (10) -10</t>
  </si>
  <si>
    <t>10000271</t>
  </si>
  <si>
    <t>+USD/-ILS 3.5577 13-04-20 (10) -3</t>
  </si>
  <si>
    <t>10000269</t>
  </si>
  <si>
    <t>+USD/-ILS 3.558 07-04-20 (10) +0</t>
  </si>
  <si>
    <t>10000267</t>
  </si>
  <si>
    <t>+USD/-ILS 3.6465 13-04-20 (20) -35</t>
  </si>
  <si>
    <t>10000259</t>
  </si>
  <si>
    <t>+USD/-ILS 3.6866 02-04-20 (12) -14</t>
  </si>
  <si>
    <t>10000257</t>
  </si>
  <si>
    <t>+USD/-ILS 3.7485 07-04-20 (10) -65</t>
  </si>
  <si>
    <t>10000245</t>
  </si>
  <si>
    <t>פורוורד ש"ח-מט"ח</t>
  </si>
  <si>
    <t>10001721</t>
  </si>
  <si>
    <t>10001723</t>
  </si>
  <si>
    <t>10000096</t>
  </si>
  <si>
    <t>10000262</t>
  </si>
  <si>
    <t>10000098</t>
  </si>
  <si>
    <t>10001727</t>
  </si>
  <si>
    <t>+CAD/-USD 1.3228 27-05-20 (10) +0</t>
  </si>
  <si>
    <t>10001679</t>
  </si>
  <si>
    <t>+EUR/-USD 1.10475 27-04-20 (10) +12.5</t>
  </si>
  <si>
    <t>10001725</t>
  </si>
  <si>
    <t>+EUR/-USD 1.10965 04-05-20 (20) +18.5</t>
  </si>
  <si>
    <t>10000089</t>
  </si>
  <si>
    <t>+EUR/-USD 1.11165 23-06-20 (20) +41.5</t>
  </si>
  <si>
    <t>10000264</t>
  </si>
  <si>
    <t>+EUR/-USD 1.1152 22-09-20 (20) +74</t>
  </si>
  <si>
    <t>+EUR/-USD 1.1318 04-05-20 (12) +202</t>
  </si>
  <si>
    <t>10000035</t>
  </si>
  <si>
    <t>+EUR/-USD 1.1465 04-05-20 (20) +29</t>
  </si>
  <si>
    <t>10000201</t>
  </si>
  <si>
    <t>+EUR/-USD 1.1559 22-09-20 (20) +85</t>
  </si>
  <si>
    <t>10000202</t>
  </si>
  <si>
    <t>+GBP/-USD 1.30615 23-04-20 (10) +27.5</t>
  </si>
  <si>
    <t>10001663</t>
  </si>
  <si>
    <t>+GBP/-USD 1.307 18-05-20 (10) +36</t>
  </si>
  <si>
    <t>10001662</t>
  </si>
  <si>
    <t>+USD/-CAD 1.3 27-05-20 (10) -1.3</t>
  </si>
  <si>
    <t>10001634</t>
  </si>
  <si>
    <t>+USD/-EUR 1.09172 14-09-20 (10) +130.2</t>
  </si>
  <si>
    <t>10001686</t>
  </si>
  <si>
    <t>+USD/-EUR 1.1038 08-06-20 (10) +38</t>
  </si>
  <si>
    <t>10001706</t>
  </si>
  <si>
    <t>+USD/-EUR 1.11122 09-04-20 (10) +98.2</t>
  </si>
  <si>
    <t>10001595</t>
  </si>
  <si>
    <t>+USD/-EUR 1.11142 27-04-20 (10) +157.2</t>
  </si>
  <si>
    <t>10001557</t>
  </si>
  <si>
    <t>+USD/-EUR 1.1123 04-05-20 (12) +153</t>
  </si>
  <si>
    <t>10000069</t>
  </si>
  <si>
    <t>+USD/-EUR 1.1123 04-05-20 (20) +153</t>
  </si>
  <si>
    <t>+USD/-EUR 1.1158 04-05-20 (20) +144</t>
  </si>
  <si>
    <t>10000046</t>
  </si>
  <si>
    <t>+USD/-EUR 1.1171 04-05-20 (20) +95</t>
  </si>
  <si>
    <t>+USD/-EUR 1.11712 09-04-20 (10) +54.2</t>
  </si>
  <si>
    <t>10001647</t>
  </si>
  <si>
    <t>+USD/-EUR 1.1189 10-08-20 (10) +124</t>
  </si>
  <si>
    <t>10001660</t>
  </si>
  <si>
    <t>+USD/-EUR 1.1192 23-06-20 (12) +104</t>
  </si>
  <si>
    <t>10000126</t>
  </si>
  <si>
    <t>+USD/-EUR 1.1195 23-06-20 (20) +105</t>
  </si>
  <si>
    <t>10000124</t>
  </si>
  <si>
    <t>+USD/-EUR 1.12072 20-04-20 (10) +118.2</t>
  </si>
  <si>
    <t>10001583</t>
  </si>
  <si>
    <t>+USD/-EUR 1.1218 04-05-20 (12) +193</t>
  </si>
  <si>
    <t>+USD/-EUR 1.12187 04-05-20 (20) +193.7</t>
  </si>
  <si>
    <t>10000063</t>
  </si>
  <si>
    <t>+USD/-EUR 1.1219 20-04-20 (10) +129</t>
  </si>
  <si>
    <t>10001569</t>
  </si>
  <si>
    <t>+USD/-EUR 1.1224 20-04-20 (10) +119</t>
  </si>
  <si>
    <t>10001581</t>
  </si>
  <si>
    <t>+USD/-EUR 1.12251 08-06-20 (10) +139.1</t>
  </si>
  <si>
    <t>10001593</t>
  </si>
  <si>
    <t>+USD/-EUR 1.1228 20-07-20 (10) +156</t>
  </si>
  <si>
    <t>10001611</t>
  </si>
  <si>
    <t>+USD/-EUR 1.12283 20-07-20 (10) +157.3</t>
  </si>
  <si>
    <t>10001610</t>
  </si>
  <si>
    <t>+USD/-EUR 1.123 08-06-20 (10) +100</t>
  </si>
  <si>
    <t>10001640</t>
  </si>
  <si>
    <t>+USD/-EUR 1.12321 29-06-20 (10) +142.1</t>
  </si>
  <si>
    <t>10001606</t>
  </si>
  <si>
    <t>+USD/-EUR 1.12505 04-05-20 (12) +136.5</t>
  </si>
  <si>
    <t>10000084</t>
  </si>
  <si>
    <t>+USD/-EUR 1.1255 22-09-20 (12) +90</t>
  </si>
  <si>
    <t>10000170</t>
  </si>
  <si>
    <t>+USD/-EUR 1.1256 22-09-20 (20) +91</t>
  </si>
  <si>
    <t>10000172</t>
  </si>
  <si>
    <t>+USD/-EUR 1.1258 22-09-20 (10) +90</t>
  </si>
  <si>
    <t>10000174</t>
  </si>
  <si>
    <t>+USD/-EUR 1.1259 20-04-20 (10) +133</t>
  </si>
  <si>
    <t>10001567</t>
  </si>
  <si>
    <t>+USD/-EUR 1.12622 20-04-20 (10) +225.2</t>
  </si>
  <si>
    <t>10001527</t>
  </si>
  <si>
    <t>+USD/-EUR 1.12684 19-10-20 (10) +102.4</t>
  </si>
  <si>
    <t>10000177</t>
  </si>
  <si>
    <t>+USD/-EUR 1.1282 04-05-20 (12) +239</t>
  </si>
  <si>
    <t>10000022</t>
  </si>
  <si>
    <t>+USD/-EUR 1.1284 20-07-20 (10) +155</t>
  </si>
  <si>
    <t>10001616</t>
  </si>
  <si>
    <t>+USD/-EUR 1.1289 21-10-20 (20) +99</t>
  </si>
  <si>
    <t>10000181</t>
  </si>
  <si>
    <t>+USD/-EUR 1.129 21-10-20 (12) +99</t>
  </si>
  <si>
    <t>10000179</t>
  </si>
  <si>
    <t>+USD/-EUR 1.12944 10-08-20 (10) +139.4</t>
  </si>
  <si>
    <t>10001641</t>
  </si>
  <si>
    <t>+USD/-EUR 1.1334 20-07-20 (10) +138</t>
  </si>
  <si>
    <t>10001624</t>
  </si>
  <si>
    <t>+USD/-EUR 1.14503 20-04-20 (10) +238.3</t>
  </si>
  <si>
    <t>10001517</t>
  </si>
  <si>
    <t>+USD/-EUR 1.14689 27-04-20 (10) +254.9</t>
  </si>
  <si>
    <t>10001510</t>
  </si>
  <si>
    <t>+USD/-EUR 1.1595 27-04-20 (10) +252</t>
  </si>
  <si>
    <t>10001503</t>
  </si>
  <si>
    <t>+USD/-GBP 1.1791 06-07-20 (20) +18</t>
  </si>
  <si>
    <t>10000087</t>
  </si>
  <si>
    <t>+USD/-GBP 1.1793 06-07-20 (12) +18</t>
  </si>
  <si>
    <t>10000255</t>
  </si>
  <si>
    <t>+USD/-GBP 1.23785 18-05-20 (10) +88.5</t>
  </si>
  <si>
    <t>10001555</t>
  </si>
  <si>
    <t>+USD/-GBP 1.2927 23-04-20 (10) +69</t>
  </si>
  <si>
    <t>10001570</t>
  </si>
  <si>
    <t>+USD/-GBP 1.29577 18-05-20 (10) +77.7</t>
  </si>
  <si>
    <t>10001564</t>
  </si>
  <si>
    <t>+USD/-GBP 1.2989 11-05-20 (10) +49</t>
  </si>
  <si>
    <t>10001589</t>
  </si>
  <si>
    <t>+USD/-GBP 1.3073 06-07-20 (12) +68</t>
  </si>
  <si>
    <t>10000065</t>
  </si>
  <si>
    <t>+USD/-GBP 1.3078 06-07-20 (20) +68</t>
  </si>
  <si>
    <t>+USD/-JPY 107.03 26-05-20 (10) -135</t>
  </si>
  <si>
    <t>10001576</t>
  </si>
  <si>
    <t>IRS</t>
  </si>
  <si>
    <t>10000000</t>
  </si>
  <si>
    <t>10000005</t>
  </si>
  <si>
    <t>TRS</t>
  </si>
  <si>
    <t>10000129</t>
  </si>
  <si>
    <t>10000134</t>
  </si>
  <si>
    <t>10000261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</si>
  <si>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</si>
  <si>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</si>
  <si>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</si>
  <si>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</si>
  <si>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</si>
  <si>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</si>
  <si>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</si>
  <si>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</si>
  <si>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</si>
  <si>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</si>
  <si>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</si>
  <si>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</si>
  <si>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30010000</t>
  </si>
  <si>
    <t>בנק מזרחי טפחות בע"מ</t>
  </si>
  <si>
    <t>30120000</t>
  </si>
  <si>
    <t>32012000</t>
  </si>
  <si>
    <t>30212000</t>
  </si>
  <si>
    <t>30312000</t>
  </si>
  <si>
    <t>31712000</t>
  </si>
  <si>
    <t>31710000</t>
  </si>
  <si>
    <t>30210000</t>
  </si>
  <si>
    <t>30710000</t>
  </si>
  <si>
    <t>31010000</t>
  </si>
  <si>
    <t>33810000</t>
  </si>
  <si>
    <t>30310000</t>
  </si>
  <si>
    <t>32610000</t>
  </si>
  <si>
    <t>34010000</t>
  </si>
  <si>
    <t>30810000</t>
  </si>
  <si>
    <t>32010000</t>
  </si>
  <si>
    <t>31110000</t>
  </si>
  <si>
    <t>34510000</t>
  </si>
  <si>
    <t>34610000</t>
  </si>
  <si>
    <t>31210000</t>
  </si>
  <si>
    <t>34520000</t>
  </si>
  <si>
    <t>30820000</t>
  </si>
  <si>
    <t>31220000</t>
  </si>
  <si>
    <t>32020000</t>
  </si>
  <si>
    <t>34020000</t>
  </si>
  <si>
    <t>31720000</t>
  </si>
  <si>
    <t>32011000</t>
  </si>
  <si>
    <t>30211000</t>
  </si>
  <si>
    <t>30311000</t>
  </si>
  <si>
    <t>דירוג פנימי</t>
  </si>
  <si>
    <t>לא</t>
  </si>
  <si>
    <t>AA</t>
  </si>
  <si>
    <t>כן</t>
  </si>
  <si>
    <t>11898602</t>
  </si>
  <si>
    <t>תשתיות</t>
  </si>
  <si>
    <t>11898601</t>
  </si>
  <si>
    <t>11898600</t>
  </si>
  <si>
    <t>11898603</t>
  </si>
  <si>
    <t>11898604</t>
  </si>
  <si>
    <t>11898606</t>
  </si>
  <si>
    <t>11898607</t>
  </si>
  <si>
    <t>11898608</t>
  </si>
  <si>
    <t>11898609</t>
  </si>
  <si>
    <t>11898610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</si>
  <si>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</si>
  <si>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</si>
  <si>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</si>
  <si>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</si>
  <si>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</si>
  <si>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</si>
  <si>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</si>
  <si>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</si>
  <si>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</si>
  <si>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</si>
  <si>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</si>
  <si>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</si>
  <si>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</si>
  <si>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</si>
  <si>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</si>
  <si>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</si>
  <si>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</si>
  <si>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</si>
  <si>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</si>
  <si>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</si>
  <si>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</si>
  <si>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</si>
  <si>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</si>
  <si>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</si>
  <si>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</si>
  <si>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</si>
  <si>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91102701</t>
  </si>
  <si>
    <t>84666730</t>
  </si>
  <si>
    <t>91040003</t>
  </si>
  <si>
    <t>91040006</t>
  </si>
  <si>
    <t>91040009</t>
  </si>
  <si>
    <t>66679</t>
  </si>
  <si>
    <t>91050039</t>
  </si>
  <si>
    <t>91050040</t>
  </si>
  <si>
    <t>91040012</t>
  </si>
  <si>
    <t>482154</t>
  </si>
  <si>
    <t>482153</t>
  </si>
  <si>
    <t>84666732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</si>
  <si>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</si>
  <si>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</si>
  <si>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</si>
  <si>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</si>
  <si>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</si>
  <si>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</si>
  <si>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</si>
  <si>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</si>
  <si>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</si>
  <si>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</si>
  <si>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</si>
  <si>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9912270</t>
  </si>
  <si>
    <t>508506</t>
  </si>
  <si>
    <t>67859</t>
  </si>
  <si>
    <t>72808</t>
  </si>
  <si>
    <t>נדלן מקרקעין להשכרה - סטריט מול רמת ישי</t>
  </si>
  <si>
    <t>קניון</t>
  </si>
  <si>
    <t>האקליפטוס 3, פינת רח' הצפצפה, א.ת. רמת ישי</t>
  </si>
  <si>
    <t>נדלן אלביט נתניה - עלות</t>
  </si>
  <si>
    <t>השכרה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</si>
  <si>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</si>
  <si>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</si>
  <si>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</si>
  <si>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</si>
  <si>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</si>
  <si>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</si>
  <si>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</si>
  <si>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</si>
  <si>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</si>
  <si>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סה"כ יתרות התחייבות להשקעה</t>
  </si>
  <si>
    <t>Arkin Bio Ventures II, L.P</t>
  </si>
  <si>
    <t>Fortissimo Capital Fund V L.P.</t>
  </si>
  <si>
    <t>PITANGO VIII VINTAGE CO-INVESTMEN</t>
  </si>
  <si>
    <t>tene growth capital IV</t>
  </si>
  <si>
    <t>VINTAGE MIGDAL CO-INVESTMENT F2</t>
  </si>
  <si>
    <t>סה"כ בחו"ל</t>
  </si>
  <si>
    <t>ACE IV</t>
  </si>
  <si>
    <t xml:space="preserve">ADLS </t>
  </si>
  <si>
    <t>ADLS  co-inv</t>
  </si>
  <si>
    <t>apollo  II</t>
  </si>
  <si>
    <t>ARES private credit solutions</t>
  </si>
  <si>
    <t>BCP V BRAND CO-INVEST LP</t>
  </si>
  <si>
    <t>Bluebay SLFI</t>
  </si>
  <si>
    <t>BROOKFIELD HSO CO-INVEST L.P</t>
  </si>
  <si>
    <t>brookfield III F3</t>
  </si>
  <si>
    <t>CAPSII</t>
  </si>
  <si>
    <t>Crescent mezzanine VII</t>
  </si>
  <si>
    <t>EC1 ADLS  co-inv</t>
  </si>
  <si>
    <t>EC2 ADLS  co-inv</t>
  </si>
  <si>
    <t>GLOBAL INFRASTRUCTURE PARTNERS IV</t>
  </si>
  <si>
    <t>harbourvest part' co inv fund IV (Tranche B)</t>
  </si>
  <si>
    <t>ICG SDP III</t>
  </si>
  <si>
    <t>ICGL V</t>
  </si>
  <si>
    <t>infrared infrastructure fund v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</si>
  <si>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</si>
  <si>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</si>
  <si>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</si>
  <si>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</si>
  <si>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</si>
  <si>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KSO I</t>
  </si>
  <si>
    <t>Migdal-HarbourVest 2016 Fund L.P. (Tranche B)</t>
  </si>
  <si>
    <t>Patria VI</t>
  </si>
  <si>
    <t>Permira</t>
  </si>
  <si>
    <t>PERMIRA CREDIT SOLUTIONS IV</t>
  </si>
  <si>
    <t>PGCO IV Co-mingled Fund SCSP</t>
  </si>
  <si>
    <t>Reality IV</t>
  </si>
  <si>
    <t>SPECTRUM</t>
  </si>
  <si>
    <t>SVB IX</t>
  </si>
  <si>
    <t>SVB VIII</t>
  </si>
  <si>
    <t xml:space="preserve">TDLIV </t>
  </si>
  <si>
    <t>TPG ASIA VII L.P</t>
  </si>
  <si>
    <t>Vintage Fund of Funds (access) V</t>
  </si>
  <si>
    <t>VINTAGE MIGDAL CO-INVESTMENT II LP</t>
  </si>
  <si>
    <t>Warburg Pincus China I</t>
  </si>
  <si>
    <t>waterton</t>
  </si>
  <si>
    <t xml:space="preserve">WSREDII </t>
  </si>
  <si>
    <t>נדל"ן מניב בחו"ל</t>
  </si>
  <si>
    <t>נדל"ן מניב בישראל</t>
  </si>
  <si>
    <t>גורם 111</t>
  </si>
  <si>
    <t>גורם 105</t>
  </si>
  <si>
    <t>גורם 155</t>
  </si>
  <si>
    <t>גורם 154</t>
  </si>
  <si>
    <t>גורם 98</t>
  </si>
  <si>
    <t>גורם 158</t>
  </si>
  <si>
    <t>גורם 144</t>
  </si>
  <si>
    <t>גורם 156</t>
  </si>
  <si>
    <t>גורם 104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</si>
  <si>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</si>
  <si>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</si>
  <si>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</si>
  <si>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</si>
  <si>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</si>
  <si>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</si>
  <si>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</si>
  <si>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</si>
  <si>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153</t>
  </si>
  <si>
    <t>גורם 146</t>
  </si>
  <si>
    <t>גורם 157</t>
  </si>
  <si>
    <t>מובטחות משכנתא - גורם 01</t>
  </si>
  <si>
    <t>בבטחונות אחרים - גורם 94</t>
  </si>
  <si>
    <t>בבטחונות אחרים - גורם 111</t>
  </si>
  <si>
    <t>בבטחונות אחרים - גורם 147</t>
  </si>
  <si>
    <t>בבטחונות אחרים - גורם 156</t>
  </si>
  <si>
    <t>בבטחונות אחרים - גורם 41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</si>
  <si>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</si>
  <si>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</si>
  <si>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</si>
  <si>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</si>
  <si>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</si>
  <si>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</si>
  <si>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</si>
  <si>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</si>
  <si>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</si>
  <si>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</si>
  <si>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</si>
  <si>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</si>
  <si>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152</t>
  </si>
  <si>
    <t>בבטחונות אחרים - גורם 144</t>
  </si>
  <si>
    <t>בבטחונות אחרים - גורם 61</t>
  </si>
  <si>
    <t>בבטחונות אחרים - גורם 115*</t>
  </si>
  <si>
    <t>בבטחונות אחרים - גורם 102</t>
  </si>
  <si>
    <t>בבטחונות אחרים - גורם 131</t>
  </si>
  <si>
    <t>בבטחונות אחרים - גורם 133</t>
  </si>
  <si>
    <t>בבטחונות אחרים - גורם 137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</si>
  <si>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</si>
  <si>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</si>
  <si>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</si>
  <si>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</si>
  <si>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</si>
  <si>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</si>
  <si>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</si>
  <si>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</si>
  <si>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</si>
  <si>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</si>
  <si>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160</t>
  </si>
  <si>
    <t>בבטחונות אחרים - גורם 146</t>
  </si>
  <si>
    <t>IL0060404899</t>
  </si>
  <si>
    <t>Baa1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</si>
</sst>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  <numFmt numFmtId="169" formatCode="dd/mm/yyyy;@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theme="1"/>
      <name val="Times New Roman"/>
      <family val="2"/>
      <charset val="177"/>
      <scheme val="maj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7" xfId="13" applyFont="1" applyBorder="1" applyAlignment="1">
      <alignment horizontal="right"/>
    </xf>
    <xf numFmtId="10" fontId="5" fillId="0" borderId="27" xfId="14" applyNumberFormat="1" applyFont="1" applyBorder="1" applyAlignment="1">
      <alignment horizontal="center"/>
    </xf>
    <xf numFmtId="2" fontId="5" fillId="0" borderId="27" xfId="7" applyNumberFormat="1" applyFont="1" applyBorder="1" applyAlignment="1">
      <alignment horizontal="right"/>
    </xf>
    <xf numFmtId="168" fontId="5" fillId="0" borderId="27" xfId="7" applyNumberFormat="1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right"/>
    </xf>
    <xf numFmtId="164" fontId="5" fillId="0" borderId="27" xfId="13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49" fontId="27" fillId="0" borderId="0" xfId="0" applyNumberFormat="1" applyFont="1" applyFill="1" applyBorder="1" applyAlignment="1">
      <alignment horizontal="right"/>
    </xf>
    <xf numFmtId="10" fontId="27" fillId="0" borderId="0" xfId="15" applyNumberFormat="1" applyFont="1" applyFill="1" applyBorder="1" applyAlignment="1">
      <alignment horizontal="right"/>
    </xf>
    <xf numFmtId="169" fontId="26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6" fillId="0" borderId="0" xfId="15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 indent="1"/>
    </xf>
    <xf numFmtId="164" fontId="26" fillId="0" borderId="0" xfId="13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29" fillId="0" borderId="0" xfId="0" applyFont="1" applyFill="1"/>
    <xf numFmtId="2" fontId="29" fillId="0" borderId="0" xfId="0" applyNumberFormat="1" applyFont="1" applyFill="1"/>
    <xf numFmtId="0" fontId="26" fillId="0" borderId="0" xfId="0" applyNumberFormat="1" applyFont="1" applyFill="1" applyBorder="1" applyAlignment="1">
      <alignment horizontal="center"/>
    </xf>
    <xf numFmtId="164" fontId="8" fillId="0" borderId="0" xfId="13" applyFont="1" applyAlignment="1">
      <alignment horizontal="center" wrapText="1"/>
    </xf>
    <xf numFmtId="164" fontId="4" fillId="0" borderId="0" xfId="13" applyFont="1" applyAlignment="1">
      <alignment horizontal="center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/>
    <cellStyle name="Comma 3" xfId="16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Percent 3" xfId="15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198120</xdr:colOff>
      <xdr:row>50</xdr:row>
      <xdr:rowOff>0</xdr:rowOff>
    </xdr:from>
    <xdr:to>
      <xdr:col>27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V66"/>
  <sheetViews>
    <sheetView rightToLeft="1" tabSelected="1" workbookViewId="0">
      <selection activeCell="C10" sqref="C10:C4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2" width="6.7109375" style="9" customWidth="1"/>
    <col min="23" max="25" width="7.7109375" style="9" customWidth="1"/>
    <col min="26" max="26" width="7.140625" style="9" customWidth="1"/>
    <col min="27" max="27" width="6" style="9" customWidth="1"/>
    <col min="28" max="28" width="8.140625" style="9" customWidth="1"/>
    <col min="29" max="29" width="6.28515625" style="9" customWidth="1"/>
    <col min="30" max="30" width="8" style="9" customWidth="1"/>
    <col min="31" max="31" width="8.7109375" style="9" customWidth="1"/>
    <col min="32" max="32" width="10" style="9" customWidth="1"/>
    <col min="33" max="33" width="9.5703125" style="9" customWidth="1"/>
    <col min="34" max="34" width="6.140625" style="9" customWidth="1"/>
    <col min="35" max="36" width="5.7109375" style="9" customWidth="1"/>
    <col min="37" max="37" width="6.85546875" style="9" customWidth="1"/>
    <col min="38" max="38" width="6.42578125" style="9" customWidth="1"/>
    <col min="39" max="39" width="6.7109375" style="9" customWidth="1"/>
    <col min="40" max="40" width="7.28515625" style="9" customWidth="1"/>
    <col min="41" max="52" width="5.7109375" style="9" customWidth="1"/>
    <col min="53" max="16384" width="9.140625" style="9"/>
  </cols>
  <sheetData>
    <row r="1" spans="1:22">
      <c r="B1" s="47" t="s">
        <v>178</v>
      </c>
      <c r="C1" s="68" t="s" vm="1">
        <v>265</v>
      </c>
    </row>
    <row r="2" spans="1:22">
      <c r="B2" s="47" t="s">
        <v>177</v>
      </c>
      <c r="C2" s="68" t="s">
        <v>266</v>
      </c>
    </row>
    <row r="3" spans="1:22">
      <c r="B3" s="47" t="s">
        <v>179</v>
      </c>
      <c r="C3" s="68" t="s">
        <v>267</v>
      </c>
    </row>
    <row r="4" spans="1:22">
      <c r="B4" s="47" t="s">
        <v>180</v>
      </c>
      <c r="C4" s="68">
        <v>8801</v>
      </c>
    </row>
    <row r="6" spans="1:22" ht="26.25" customHeight="1">
      <c r="B6" s="139" t="s">
        <v>194</v>
      </c>
      <c r="C6" s="140"/>
      <c r="D6" s="141"/>
    </row>
    <row r="7" spans="1:22" s="10" customFormat="1">
      <c r="B7" s="22"/>
      <c r="C7" s="23" t="s">
        <v>110</v>
      </c>
      <c r="D7" s="24" t="s">
        <v>108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>
      <c r="B8" s="22"/>
      <c r="C8" s="25" t="s">
        <v>243</v>
      </c>
      <c r="D8" s="26" t="s">
        <v>19</v>
      </c>
    </row>
    <row r="9" spans="1:22" s="11" customFormat="1" ht="18" customHeight="1">
      <c r="B9" s="36"/>
      <c r="C9" s="19" t="s">
        <v>0</v>
      </c>
      <c r="D9" s="27" t="s">
        <v>1</v>
      </c>
    </row>
    <row r="10" spans="1:22" s="11" customFormat="1" ht="18" customHeight="1">
      <c r="B10" s="55" t="s">
        <v>193</v>
      </c>
      <c r="C10" s="107">
        <f>C11+C12+C23+C33+C35+C37</f>
        <v>7247682.1892163837</v>
      </c>
      <c r="D10" s="108">
        <f>C10/$C$42</f>
        <v>1</v>
      </c>
    </row>
    <row r="11" spans="1:22">
      <c r="A11" s="43" t="s">
        <v>140</v>
      </c>
      <c r="B11" s="28" t="s">
        <v>195</v>
      </c>
      <c r="C11" s="107">
        <f>מזומנים!J10</f>
        <v>800407.59814406105</v>
      </c>
      <c r="D11" s="108">
        <f>C11/$C$42</f>
        <v>0.11043635430578956</v>
      </c>
    </row>
    <row r="12" spans="1:22">
      <c r="B12" s="28" t="s">
        <v>196</v>
      </c>
      <c r="C12" s="107">
        <f>C13+C15+C16+C17+C18+C19+C20+C21</f>
        <v>3522728.4514587685</v>
      </c>
      <c r="D12" s="108">
        <f>C12/$C$42</f>
        <v>0.48604896841367218</v>
      </c>
    </row>
    <row r="13" spans="1:22">
      <c r="A13" s="45" t="s">
        <v>140</v>
      </c>
      <c r="B13" s="29" t="s">
        <v>69</v>
      </c>
      <c r="C13" s="107">
        <f>'תעודות התחייבות ממשלתיות'!O11</f>
        <v>226616.94121847305</v>
      </c>
      <c r="D13" s="108">
        <f>C13/$C$42</f>
        <v>3.1267505293713048E-2</v>
      </c>
    </row>
    <row r="14" spans="1:22">
      <c r="A14" s="45" t="s">
        <v>140</v>
      </c>
      <c r="B14" s="29" t="s">
        <v>70</v>
      </c>
      <c r="C14" s="107" t="s" vm="2">
        <v>2438</v>
      </c>
      <c r="D14" s="108" t="s" vm="3">
        <v>2438</v>
      </c>
    </row>
    <row r="15" spans="1:22">
      <c r="A15" s="45" t="s">
        <v>140</v>
      </c>
      <c r="B15" s="29" t="s">
        <v>71</v>
      </c>
      <c r="C15" s="107">
        <f>'אג"ח קונצרני'!R11</f>
        <v>919472.70176201197</v>
      </c>
      <c r="D15" s="108">
        <f t="shared" ref="D15:D21" si="0">C15/$C$42</f>
        <v>0.12686437922596397</v>
      </c>
    </row>
    <row r="16" spans="1:22">
      <c r="A16" s="45" t="s">
        <v>140</v>
      </c>
      <c r="B16" s="29" t="s">
        <v>72</v>
      </c>
      <c r="C16" s="107">
        <f>מניות!L11</f>
        <v>1360609.0324565002</v>
      </c>
      <c r="D16" s="108">
        <f t="shared" si="0"/>
        <v>0.18773022835920025</v>
      </c>
    </row>
    <row r="17" spans="1:4">
      <c r="A17" s="45" t="s">
        <v>140</v>
      </c>
      <c r="B17" s="29" t="s">
        <v>257</v>
      </c>
      <c r="C17" s="107">
        <f>'קרנות סל'!K11</f>
        <v>840394.99452501186</v>
      </c>
      <c r="D17" s="108">
        <f t="shared" si="0"/>
        <v>0.11595362111426619</v>
      </c>
    </row>
    <row r="18" spans="1:4">
      <c r="A18" s="45" t="s">
        <v>140</v>
      </c>
      <c r="B18" s="29" t="s">
        <v>73</v>
      </c>
      <c r="C18" s="107">
        <f>'קרנות נאמנות'!L11</f>
        <v>220557.4364081439</v>
      </c>
      <c r="D18" s="108">
        <f t="shared" si="0"/>
        <v>3.0431444239691539E-2</v>
      </c>
    </row>
    <row r="19" spans="1:4">
      <c r="A19" s="45" t="s">
        <v>140</v>
      </c>
      <c r="B19" s="29" t="s">
        <v>74</v>
      </c>
      <c r="C19" s="107">
        <f>'כתבי אופציה'!I11</f>
        <v>113.55521376</v>
      </c>
      <c r="D19" s="108">
        <f t="shared" si="0"/>
        <v>1.5667797068827811E-5</v>
      </c>
    </row>
    <row r="20" spans="1:4">
      <c r="A20" s="45" t="s">
        <v>140</v>
      </c>
      <c r="B20" s="29" t="s">
        <v>75</v>
      </c>
      <c r="C20" s="107">
        <f>אופציות!I11</f>
        <v>3743.7833683469999</v>
      </c>
      <c r="D20" s="108">
        <f t="shared" si="0"/>
        <v>5.1654905259467183E-4</v>
      </c>
    </row>
    <row r="21" spans="1:4">
      <c r="A21" s="45" t="s">
        <v>140</v>
      </c>
      <c r="B21" s="29" t="s">
        <v>76</v>
      </c>
      <c r="C21" s="107">
        <f>'חוזים עתידיים'!I11</f>
        <v>-48779.993493479997</v>
      </c>
      <c r="D21" s="108">
        <f t="shared" si="0"/>
        <v>-6.7304266688263921E-3</v>
      </c>
    </row>
    <row r="22" spans="1:4">
      <c r="A22" s="45" t="s">
        <v>140</v>
      </c>
      <c r="B22" s="29" t="s">
        <v>77</v>
      </c>
      <c r="C22" s="107" t="s" vm="4">
        <v>2438</v>
      </c>
      <c r="D22" s="108" t="s" vm="5">
        <v>2438</v>
      </c>
    </row>
    <row r="23" spans="1:4">
      <c r="B23" s="28" t="s">
        <v>197</v>
      </c>
      <c r="C23" s="107">
        <f>C24+C26+C27+C28+C29+C31</f>
        <v>2554276.4411843638</v>
      </c>
      <c r="D23" s="108">
        <f>C23/$C$42</f>
        <v>0.35242666200027339</v>
      </c>
    </row>
    <row r="24" spans="1:4">
      <c r="A24" s="45" t="s">
        <v>140</v>
      </c>
      <c r="B24" s="29" t="s">
        <v>78</v>
      </c>
      <c r="C24" s="107">
        <f>'לא סחיר- תעודות התחייבות ממשלתי'!M11</f>
        <v>2173272.2019799999</v>
      </c>
      <c r="D24" s="108">
        <f>C24/$C$42</f>
        <v>0.2998575469014837</v>
      </c>
    </row>
    <row r="25" spans="1:4">
      <c r="A25" s="45" t="s">
        <v>140</v>
      </c>
      <c r="B25" s="29" t="s">
        <v>79</v>
      </c>
      <c r="C25" s="107" t="s" vm="6">
        <v>2438</v>
      </c>
      <c r="D25" s="108" t="s" vm="7">
        <v>2438</v>
      </c>
    </row>
    <row r="26" spans="1:4">
      <c r="A26" s="45" t="s">
        <v>140</v>
      </c>
      <c r="B26" s="29" t="s">
        <v>71</v>
      </c>
      <c r="C26" s="107">
        <f>'לא סחיר - אג"ח קונצרני'!P11</f>
        <v>31057.867620000001</v>
      </c>
      <c r="D26" s="108">
        <f>C26/$C$42</f>
        <v>4.2852137840991567E-3</v>
      </c>
    </row>
    <row r="27" spans="1:4">
      <c r="A27" s="45" t="s">
        <v>140</v>
      </c>
      <c r="B27" s="29" t="s">
        <v>80</v>
      </c>
      <c r="C27" s="107">
        <f>'לא סחיר - מניות'!J11</f>
        <v>96320.325810000009</v>
      </c>
      <c r="D27" s="108">
        <f>C27/$C$42</f>
        <v>1.3289810907176949E-2</v>
      </c>
    </row>
    <row r="28" spans="1:4">
      <c r="A28" s="45" t="s">
        <v>140</v>
      </c>
      <c r="B28" s="29" t="s">
        <v>81</v>
      </c>
      <c r="C28" s="107">
        <f>'לא סחיר - קרנות השקעה'!H11</f>
        <v>273873.67005999992</v>
      </c>
      <c r="D28" s="108">
        <f>C28/$C$42</f>
        <v>3.778775930151692E-2</v>
      </c>
    </row>
    <row r="29" spans="1:4">
      <c r="A29" s="45" t="s">
        <v>140</v>
      </c>
      <c r="B29" s="29" t="s">
        <v>82</v>
      </c>
      <c r="C29" s="107">
        <f>'לא סחיר - כתבי אופציה'!I11</f>
        <v>6.9798088470000001</v>
      </c>
      <c r="D29" s="108">
        <f>C29/$C$42</f>
        <v>9.6304013680194966E-7</v>
      </c>
    </row>
    <row r="30" spans="1:4">
      <c r="A30" s="45" t="s">
        <v>140</v>
      </c>
      <c r="B30" s="29" t="s">
        <v>220</v>
      </c>
      <c r="C30" s="107" t="s" vm="8">
        <v>2438</v>
      </c>
      <c r="D30" s="108" t="s" vm="9">
        <v>2438</v>
      </c>
    </row>
    <row r="31" spans="1:4">
      <c r="A31" s="45" t="s">
        <v>140</v>
      </c>
      <c r="B31" s="29" t="s">
        <v>105</v>
      </c>
      <c r="C31" s="107">
        <f>'לא סחיר - חוזים עתידיים'!I11</f>
        <v>-20254.604094482995</v>
      </c>
      <c r="D31" s="108">
        <f>C31/$C$42</f>
        <v>-2.7946319341401633E-3</v>
      </c>
    </row>
    <row r="32" spans="1:4">
      <c r="A32" s="45" t="s">
        <v>140</v>
      </c>
      <c r="B32" s="29" t="s">
        <v>83</v>
      </c>
      <c r="C32" s="107" t="s" vm="10">
        <v>2438</v>
      </c>
      <c r="D32" s="108" t="s" vm="11">
        <v>2438</v>
      </c>
    </row>
    <row r="33" spans="1:4">
      <c r="A33" s="45" t="s">
        <v>140</v>
      </c>
      <c r="B33" s="28" t="s">
        <v>198</v>
      </c>
      <c r="C33" s="107">
        <f>הלוואות!P10</f>
        <v>297917.07420000003</v>
      </c>
      <c r="D33" s="108">
        <f>C33/$C$42</f>
        <v>4.1105151470805686E-2</v>
      </c>
    </row>
    <row r="34" spans="1:4">
      <c r="A34" s="45" t="s">
        <v>140</v>
      </c>
      <c r="B34" s="28" t="s">
        <v>199</v>
      </c>
      <c r="C34" s="107" t="s" vm="12">
        <v>2438</v>
      </c>
      <c r="D34" s="108" t="s" vm="13">
        <v>2438</v>
      </c>
    </row>
    <row r="35" spans="1:4">
      <c r="A35" s="45" t="s">
        <v>140</v>
      </c>
      <c r="B35" s="28" t="s">
        <v>200</v>
      </c>
      <c r="C35" s="107">
        <f>'זכויות מקרקעין'!G10</f>
        <v>72300.543030000001</v>
      </c>
      <c r="D35" s="108">
        <f>C35/$C$42</f>
        <v>9.9756778984561277E-3</v>
      </c>
    </row>
    <row r="36" spans="1:4">
      <c r="A36" s="45" t="s">
        <v>140</v>
      </c>
      <c r="B36" s="46" t="s">
        <v>201</v>
      </c>
      <c r="C36" s="107" t="s" vm="14">
        <v>2438</v>
      </c>
      <c r="D36" s="108" t="s" vm="15">
        <v>2438</v>
      </c>
    </row>
    <row r="37" spans="1:4">
      <c r="A37" s="45" t="s">
        <v>140</v>
      </c>
      <c r="B37" s="28" t="s">
        <v>202</v>
      </c>
      <c r="C37" s="107">
        <f>'השקעות אחרות '!I10</f>
        <v>52.081199190999989</v>
      </c>
      <c r="D37" s="108">
        <f>C37/$C$42</f>
        <v>7.1859110031742418E-6</v>
      </c>
    </row>
    <row r="38" spans="1:4">
      <c r="A38" s="45"/>
      <c r="B38" s="56" t="s">
        <v>204</v>
      </c>
      <c r="C38" s="107">
        <v>0</v>
      </c>
      <c r="D38" s="108">
        <f>C38/$C$42</f>
        <v>0</v>
      </c>
    </row>
    <row r="39" spans="1:4">
      <c r="A39" s="45" t="s">
        <v>140</v>
      </c>
      <c r="B39" s="57" t="s">
        <v>205</v>
      </c>
      <c r="C39" s="107" t="s" vm="16">
        <v>2438</v>
      </c>
      <c r="D39" s="108"/>
    </row>
    <row r="40" spans="1:4">
      <c r="A40" s="45" t="s">
        <v>140</v>
      </c>
      <c r="B40" s="57" t="s">
        <v>241</v>
      </c>
      <c r="C40" s="107" t="s" vm="17">
        <v>2438</v>
      </c>
      <c r="D40" s="108" t="s" vm="18">
        <v>2438</v>
      </c>
    </row>
    <row r="41" spans="1:4">
      <c r="A41" s="45" t="s">
        <v>140</v>
      </c>
      <c r="B41" s="57" t="s">
        <v>206</v>
      </c>
      <c r="C41" s="107" t="s" vm="19">
        <v>2438</v>
      </c>
      <c r="D41" s="108" t="s" vm="20">
        <v>2438</v>
      </c>
    </row>
    <row r="42" spans="1:4">
      <c r="B42" s="57" t="s">
        <v>84</v>
      </c>
      <c r="C42" s="107">
        <f>C38+C10</f>
        <v>7247682.1892163837</v>
      </c>
      <c r="D42" s="108">
        <f>C42/$C$42</f>
        <v>1</v>
      </c>
    </row>
    <row r="43" spans="1:4">
      <c r="A43" s="45" t="s">
        <v>140</v>
      </c>
      <c r="B43" s="57" t="s">
        <v>203</v>
      </c>
      <c r="C43" s="112">
        <f>'יתרת התחייבות להשקעה'!C10</f>
        <v>654049.19709104439</v>
      </c>
      <c r="D43" s="108"/>
    </row>
    <row r="44" spans="1:4">
      <c r="B44" s="6" t="s">
        <v>109</v>
      </c>
    </row>
    <row r="45" spans="1:4">
      <c r="C45" s="63" t="s">
        <v>185</v>
      </c>
      <c r="D45" s="35" t="s">
        <v>104</v>
      </c>
    </row>
    <row r="46" spans="1:4">
      <c r="C46" s="64" t="s">
        <v>0</v>
      </c>
      <c r="D46" s="24" t="s">
        <v>1</v>
      </c>
    </row>
    <row r="47" spans="1:4">
      <c r="C47" s="109" t="s">
        <v>166</v>
      </c>
      <c r="D47" s="110" vm="21">
        <v>2.1722000000000001</v>
      </c>
    </row>
    <row r="48" spans="1:4">
      <c r="C48" s="109" t="s">
        <v>175</v>
      </c>
      <c r="D48" s="110">
        <v>0.6860650847718569</v>
      </c>
    </row>
    <row r="49" spans="2:4">
      <c r="C49" s="109" t="s">
        <v>171</v>
      </c>
      <c r="D49" s="110" vm="22">
        <v>2.5002</v>
      </c>
    </row>
    <row r="50" spans="2:4">
      <c r="B50" s="12"/>
      <c r="C50" s="109" t="s">
        <v>1524</v>
      </c>
      <c r="D50" s="110" vm="23">
        <v>3.6854</v>
      </c>
    </row>
    <row r="51" spans="2:4">
      <c r="C51" s="109" t="s">
        <v>164</v>
      </c>
      <c r="D51" s="110" vm="24">
        <v>3.9003000000000001</v>
      </c>
    </row>
    <row r="52" spans="2:4">
      <c r="C52" s="109" t="s">
        <v>165</v>
      </c>
      <c r="D52" s="110" vm="25">
        <v>4.3986000000000001</v>
      </c>
    </row>
    <row r="53" spans="2:4">
      <c r="C53" s="109" t="s">
        <v>167</v>
      </c>
      <c r="D53" s="110">
        <v>0.45987538860437815</v>
      </c>
    </row>
    <row r="54" spans="2:4">
      <c r="C54" s="109" t="s">
        <v>172</v>
      </c>
      <c r="D54" s="110" vm="26">
        <v>3.2787999999999999</v>
      </c>
    </row>
    <row r="55" spans="2:4">
      <c r="C55" s="109" t="s">
        <v>173</v>
      </c>
      <c r="D55" s="110">
        <v>0.14994931586939056</v>
      </c>
    </row>
    <row r="56" spans="2:4">
      <c r="C56" s="109" t="s">
        <v>170</v>
      </c>
      <c r="D56" s="110" vm="27">
        <v>0.52229999999999999</v>
      </c>
    </row>
    <row r="57" spans="2:4">
      <c r="C57" s="109" t="s">
        <v>2439</v>
      </c>
      <c r="D57" s="110">
        <v>2.121175</v>
      </c>
    </row>
    <row r="58" spans="2:4">
      <c r="C58" s="109" t="s">
        <v>169</v>
      </c>
      <c r="D58" s="110" vm="28">
        <v>0.35189999999999999</v>
      </c>
    </row>
    <row r="59" spans="2:4">
      <c r="C59" s="109" t="s">
        <v>162</v>
      </c>
      <c r="D59" s="110" vm="29">
        <v>3.5649999999999999</v>
      </c>
    </row>
    <row r="60" spans="2:4">
      <c r="C60" s="109" t="s">
        <v>176</v>
      </c>
      <c r="D60" s="110" vm="30">
        <v>0.19939999999999999</v>
      </c>
    </row>
    <row r="61" spans="2:4">
      <c r="C61" s="109" t="s">
        <v>2440</v>
      </c>
      <c r="D61" s="110" vm="31">
        <v>0.3402</v>
      </c>
    </row>
    <row r="62" spans="2:4">
      <c r="C62" s="109" t="s">
        <v>2441</v>
      </c>
      <c r="D62" s="110">
        <v>4.5403370420181763E-2</v>
      </c>
    </row>
    <row r="63" spans="2:4">
      <c r="C63" s="109" t="s">
        <v>2442</v>
      </c>
      <c r="D63" s="110">
        <v>0.50337465759227351</v>
      </c>
    </row>
    <row r="64" spans="2:4">
      <c r="C64" s="109" t="s">
        <v>163</v>
      </c>
      <c r="D64" s="110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topLeftCell="A10" workbookViewId="0">
      <selection activeCell="L19" sqref="L19:L27"/>
    </sheetView>
  </sheetViews>
  <sheetFormatPr defaultColWidth="9.140625" defaultRowHeight="18"/>
  <cols>
    <col min="1" max="1" width="6.28515625" style="1" customWidth="1"/>
    <col min="2" max="2" width="30" style="2" bestFit="1" customWidth="1"/>
    <col min="3" max="3" width="57.140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1.85546875" style="1" bestFit="1" customWidth="1"/>
    <col min="9" max="9" width="10.140625" style="1" bestFit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178</v>
      </c>
      <c r="C1" s="68" t="s" vm="1">
        <v>265</v>
      </c>
    </row>
    <row r="2" spans="2:61">
      <c r="B2" s="47" t="s">
        <v>177</v>
      </c>
      <c r="C2" s="68" t="s">
        <v>266</v>
      </c>
    </row>
    <row r="3" spans="2:61">
      <c r="B3" s="47" t="s">
        <v>179</v>
      </c>
      <c r="C3" s="68" t="s">
        <v>267</v>
      </c>
    </row>
    <row r="4" spans="2:61">
      <c r="B4" s="47" t="s">
        <v>180</v>
      </c>
      <c r="C4" s="68">
        <v>8801</v>
      </c>
    </row>
    <row r="6" spans="2:61" ht="26.25" customHeight="1">
      <c r="B6" s="142" t="s">
        <v>208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61" ht="26.25" customHeight="1">
      <c r="B7" s="142" t="s">
        <v>94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  <c r="BI7" s="3"/>
    </row>
    <row r="8" spans="2:61" s="3" customFormat="1" ht="78.75">
      <c r="B8" s="22" t="s">
        <v>115</v>
      </c>
      <c r="C8" s="30" t="s">
        <v>45</v>
      </c>
      <c r="D8" s="30" t="s">
        <v>118</v>
      </c>
      <c r="E8" s="30" t="s">
        <v>66</v>
      </c>
      <c r="F8" s="30" t="s">
        <v>102</v>
      </c>
      <c r="G8" s="30" t="s">
        <v>240</v>
      </c>
      <c r="H8" s="30" t="s">
        <v>239</v>
      </c>
      <c r="I8" s="30" t="s">
        <v>62</v>
      </c>
      <c r="J8" s="30" t="s">
        <v>59</v>
      </c>
      <c r="K8" s="30" t="s">
        <v>181</v>
      </c>
      <c r="L8" s="31" t="s">
        <v>183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247</v>
      </c>
      <c r="H9" s="16"/>
      <c r="I9" s="16" t="s">
        <v>243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6" t="s">
        <v>50</v>
      </c>
      <c r="C11" s="72"/>
      <c r="D11" s="72"/>
      <c r="E11" s="72"/>
      <c r="F11" s="72"/>
      <c r="G11" s="81"/>
      <c r="H11" s="83"/>
      <c r="I11" s="81">
        <v>3743.7833683469999</v>
      </c>
      <c r="J11" s="72"/>
      <c r="K11" s="82">
        <v>1</v>
      </c>
      <c r="L11" s="82">
        <f>I11/'סכום נכסי הקרן'!$C$42</f>
        <v>5.1654905259467183E-4</v>
      </c>
      <c r="BD11" s="1"/>
      <c r="BE11" s="3"/>
      <c r="BF11" s="1"/>
      <c r="BH11" s="1"/>
    </row>
    <row r="12" spans="2:61">
      <c r="B12" s="95" t="s">
        <v>233</v>
      </c>
      <c r="C12" s="74"/>
      <c r="D12" s="74"/>
      <c r="E12" s="74"/>
      <c r="F12" s="74"/>
      <c r="G12" s="84"/>
      <c r="H12" s="86"/>
      <c r="I12" s="84">
        <v>-1987.5169696499997</v>
      </c>
      <c r="J12" s="74"/>
      <c r="K12" s="85">
        <v>-0.53088460899049084</v>
      </c>
      <c r="L12" s="85">
        <f>I12/'סכום נכסי הקרן'!$C$42</f>
        <v>-2.7422794181113081E-4</v>
      </c>
      <c r="BE12" s="3"/>
    </row>
    <row r="13" spans="2:61" ht="20.25">
      <c r="B13" s="92" t="s">
        <v>226</v>
      </c>
      <c r="C13" s="72"/>
      <c r="D13" s="72"/>
      <c r="E13" s="72"/>
      <c r="F13" s="72"/>
      <c r="G13" s="81"/>
      <c r="H13" s="83"/>
      <c r="I13" s="81">
        <v>-1987.5169696499997</v>
      </c>
      <c r="J13" s="72"/>
      <c r="K13" s="82">
        <v>-0.53088460899049084</v>
      </c>
      <c r="L13" s="82">
        <f>I13/'סכום נכסי הקרן'!$C$42</f>
        <v>-2.7422794181113081E-4</v>
      </c>
      <c r="BE13" s="4"/>
    </row>
    <row r="14" spans="2:61">
      <c r="B14" s="77" t="s">
        <v>1850</v>
      </c>
      <c r="C14" s="74" t="s">
        <v>1851</v>
      </c>
      <c r="D14" s="87" t="s">
        <v>119</v>
      </c>
      <c r="E14" s="87" t="s">
        <v>1852</v>
      </c>
      <c r="F14" s="87" t="s">
        <v>163</v>
      </c>
      <c r="G14" s="84">
        <v>16.038872000000001</v>
      </c>
      <c r="H14" s="86">
        <v>1309000</v>
      </c>
      <c r="I14" s="84">
        <v>209.94883447999999</v>
      </c>
      <c r="J14" s="74"/>
      <c r="K14" s="85">
        <v>5.6079322392176528E-2</v>
      </c>
      <c r="L14" s="85">
        <f>I14/'סכום נכסי הקרן'!$C$42</f>
        <v>2.8967720851829951E-5</v>
      </c>
    </row>
    <row r="15" spans="2:61">
      <c r="B15" s="77" t="s">
        <v>1853</v>
      </c>
      <c r="C15" s="74" t="s">
        <v>1854</v>
      </c>
      <c r="D15" s="87" t="s">
        <v>119</v>
      </c>
      <c r="E15" s="87" t="s">
        <v>1852</v>
      </c>
      <c r="F15" s="87" t="s">
        <v>163</v>
      </c>
      <c r="G15" s="84">
        <v>-16.038872000000001</v>
      </c>
      <c r="H15" s="86">
        <v>529000</v>
      </c>
      <c r="I15" s="84">
        <v>-84.845632880000011</v>
      </c>
      <c r="J15" s="74"/>
      <c r="K15" s="85">
        <v>-2.2663072227243231E-2</v>
      </c>
      <c r="L15" s="85">
        <f>I15/'סכום נכסי הקרן'!$C$42</f>
        <v>-1.1706588487867109E-5</v>
      </c>
    </row>
    <row r="16" spans="2:61">
      <c r="B16" s="77" t="s">
        <v>1855</v>
      </c>
      <c r="C16" s="74" t="s">
        <v>1856</v>
      </c>
      <c r="D16" s="87" t="s">
        <v>119</v>
      </c>
      <c r="E16" s="87" t="s">
        <v>1852</v>
      </c>
      <c r="F16" s="87" t="s">
        <v>163</v>
      </c>
      <c r="G16" s="84">
        <v>501.21474999999998</v>
      </c>
      <c r="H16" s="86">
        <v>16500</v>
      </c>
      <c r="I16" s="84">
        <v>82.700433750000002</v>
      </c>
      <c r="J16" s="74"/>
      <c r="K16" s="85">
        <v>2.2090069219607354E-2</v>
      </c>
      <c r="L16" s="85">
        <f>I16/'סכום נכסי הקרן'!$C$42</f>
        <v>1.14106043271389E-5</v>
      </c>
    </row>
    <row r="17" spans="2:56">
      <c r="B17" s="77" t="s">
        <v>1857</v>
      </c>
      <c r="C17" s="74" t="s">
        <v>1858</v>
      </c>
      <c r="D17" s="87" t="s">
        <v>119</v>
      </c>
      <c r="E17" s="87" t="s">
        <v>1852</v>
      </c>
      <c r="F17" s="87" t="s">
        <v>163</v>
      </c>
      <c r="G17" s="84">
        <v>-501.21474999999998</v>
      </c>
      <c r="H17" s="86">
        <v>438000</v>
      </c>
      <c r="I17" s="84">
        <v>-2195.3206049999999</v>
      </c>
      <c r="J17" s="74"/>
      <c r="K17" s="85">
        <v>-0.58639092837503148</v>
      </c>
      <c r="L17" s="85">
        <f>I17/'סכום נכסי הקרן'!$C$42</f>
        <v>-3.0289967850223256E-4</v>
      </c>
    </row>
    <row r="18" spans="2:56" ht="20.25">
      <c r="B18" s="73"/>
      <c r="C18" s="74"/>
      <c r="D18" s="74"/>
      <c r="E18" s="74"/>
      <c r="F18" s="74"/>
      <c r="G18" s="84"/>
      <c r="H18" s="86"/>
      <c r="I18" s="74"/>
      <c r="J18" s="74"/>
      <c r="K18" s="85"/>
      <c r="L18" s="74"/>
      <c r="BD18" s="4"/>
    </row>
    <row r="19" spans="2:56">
      <c r="B19" s="95" t="s">
        <v>232</v>
      </c>
      <c r="C19" s="74"/>
      <c r="D19" s="74"/>
      <c r="E19" s="74"/>
      <c r="F19" s="74"/>
      <c r="G19" s="84"/>
      <c r="H19" s="86"/>
      <c r="I19" s="84">
        <v>5731.3003379970005</v>
      </c>
      <c r="J19" s="74"/>
      <c r="K19" s="85">
        <v>1.5308846089904911</v>
      </c>
      <c r="L19" s="85">
        <f>I19/'סכום נכסי הקרן'!$C$42</f>
        <v>7.907769944058028E-4</v>
      </c>
    </row>
    <row r="20" spans="2:56">
      <c r="B20" s="92" t="s">
        <v>226</v>
      </c>
      <c r="C20" s="72"/>
      <c r="D20" s="72"/>
      <c r="E20" s="72"/>
      <c r="F20" s="72"/>
      <c r="G20" s="81"/>
      <c r="H20" s="83"/>
      <c r="I20" s="81">
        <v>5731.3003379970005</v>
      </c>
      <c r="J20" s="72"/>
      <c r="K20" s="82">
        <v>1.5308846089904911</v>
      </c>
      <c r="L20" s="82">
        <f>I20/'סכום נכסי הקרן'!$C$42</f>
        <v>7.907769944058028E-4</v>
      </c>
    </row>
    <row r="21" spans="2:56">
      <c r="B21" s="77" t="s">
        <v>1859</v>
      </c>
      <c r="C21" s="74" t="s">
        <v>1860</v>
      </c>
      <c r="D21" s="87" t="s">
        <v>1469</v>
      </c>
      <c r="E21" s="87" t="s">
        <v>1852</v>
      </c>
      <c r="F21" s="87" t="s">
        <v>162</v>
      </c>
      <c r="G21" s="84">
        <v>-23.024083999999998</v>
      </c>
      <c r="H21" s="86">
        <v>10</v>
      </c>
      <c r="I21" s="84">
        <v>-0.82080861199999999</v>
      </c>
      <c r="J21" s="74"/>
      <c r="K21" s="85">
        <v>-2.1924575522712822E-4</v>
      </c>
      <c r="L21" s="85">
        <f>I21/'סכום נכסי הקרן'!$C$42</f>
        <v>-1.1325118714797641E-7</v>
      </c>
      <c r="BD21" s="3"/>
    </row>
    <row r="22" spans="2:56">
      <c r="B22" s="77" t="s">
        <v>1861</v>
      </c>
      <c r="C22" s="74" t="s">
        <v>1862</v>
      </c>
      <c r="D22" s="87" t="s">
        <v>1469</v>
      </c>
      <c r="E22" s="87" t="s">
        <v>1852</v>
      </c>
      <c r="F22" s="87" t="s">
        <v>162</v>
      </c>
      <c r="G22" s="84">
        <v>-24.439499999999999</v>
      </c>
      <c r="H22" s="86">
        <v>15</v>
      </c>
      <c r="I22" s="84">
        <v>-1.3069022370000001</v>
      </c>
      <c r="J22" s="74"/>
      <c r="K22" s="85">
        <v>-3.4908596689905145E-4</v>
      </c>
      <c r="L22" s="85">
        <f>I22/'סכום נכסי הקרן'!$C$42</f>
        <v>-1.8032002547579998E-7</v>
      </c>
    </row>
    <row r="23" spans="2:56">
      <c r="B23" s="77" t="s">
        <v>1863</v>
      </c>
      <c r="C23" s="74" t="s">
        <v>1864</v>
      </c>
      <c r="D23" s="87" t="s">
        <v>1469</v>
      </c>
      <c r="E23" s="87" t="s">
        <v>1852</v>
      </c>
      <c r="F23" s="87" t="s">
        <v>162</v>
      </c>
      <c r="G23" s="84">
        <v>-61.334651000000001</v>
      </c>
      <c r="H23" s="86">
        <v>390</v>
      </c>
      <c r="I23" s="84">
        <v>-85.276632434999996</v>
      </c>
      <c r="J23" s="74"/>
      <c r="K23" s="85">
        <v>-2.2778196290949484E-2</v>
      </c>
      <c r="L23" s="85">
        <f>I23/'סכום נכסי הקרן'!$C$42</f>
        <v>-1.1766055713905424E-5</v>
      </c>
    </row>
    <row r="24" spans="2:56">
      <c r="B24" s="77" t="s">
        <v>1865</v>
      </c>
      <c r="C24" s="74" t="s">
        <v>1866</v>
      </c>
      <c r="D24" s="87" t="s">
        <v>1469</v>
      </c>
      <c r="E24" s="87" t="s">
        <v>1852</v>
      </c>
      <c r="F24" s="87" t="s">
        <v>162</v>
      </c>
      <c r="G24" s="84">
        <v>-182.35263599999999</v>
      </c>
      <c r="H24" s="86">
        <v>5</v>
      </c>
      <c r="I24" s="84">
        <v>-3.2504359789999997</v>
      </c>
      <c r="J24" s="74"/>
      <c r="K24" s="85">
        <v>-8.6822223916101508E-4</v>
      </c>
      <c r="L24" s="85">
        <f>I24/'סכום נכסי הקרן'!$C$42</f>
        <v>-4.4847937508024691E-7</v>
      </c>
    </row>
    <row r="25" spans="2:56">
      <c r="B25" s="77" t="s">
        <v>1867</v>
      </c>
      <c r="C25" s="74" t="s">
        <v>1868</v>
      </c>
      <c r="D25" s="87" t="s">
        <v>28</v>
      </c>
      <c r="E25" s="87" t="s">
        <v>1852</v>
      </c>
      <c r="F25" s="87" t="s">
        <v>162</v>
      </c>
      <c r="G25" s="84">
        <v>-184.94756399999997</v>
      </c>
      <c r="H25" s="86">
        <v>4800</v>
      </c>
      <c r="I25" s="84">
        <v>-3164.8227137989998</v>
      </c>
      <c r="J25" s="74"/>
      <c r="K25" s="85">
        <v>-0.84535412506957375</v>
      </c>
      <c r="L25" s="85">
        <f>I25/'סכום נכסי הקרן'!$C$42</f>
        <v>-4.3666687241168602E-4</v>
      </c>
    </row>
    <row r="26" spans="2:56">
      <c r="B26" s="77" t="s">
        <v>1869</v>
      </c>
      <c r="C26" s="74" t="s">
        <v>1870</v>
      </c>
      <c r="D26" s="87" t="s">
        <v>28</v>
      </c>
      <c r="E26" s="87" t="s">
        <v>1852</v>
      </c>
      <c r="F26" s="87" t="s">
        <v>162</v>
      </c>
      <c r="G26" s="84">
        <v>184.94756399999997</v>
      </c>
      <c r="H26" s="86">
        <v>20600</v>
      </c>
      <c r="I26" s="84">
        <v>13582.364146721</v>
      </c>
      <c r="J26" s="74"/>
      <c r="K26" s="85">
        <v>3.627978120090332</v>
      </c>
      <c r="L26" s="85">
        <f>I26/'סכום נכסי הקרן'!$C$42</f>
        <v>1.8740286607668594E-3</v>
      </c>
    </row>
    <row r="27" spans="2:56">
      <c r="B27" s="77" t="s">
        <v>1871</v>
      </c>
      <c r="C27" s="74" t="s">
        <v>1872</v>
      </c>
      <c r="D27" s="87" t="s">
        <v>28</v>
      </c>
      <c r="E27" s="87" t="s">
        <v>1852</v>
      </c>
      <c r="F27" s="87" t="s">
        <v>162</v>
      </c>
      <c r="G27" s="84">
        <v>-184.94756399999997</v>
      </c>
      <c r="H27" s="86">
        <v>6970</v>
      </c>
      <c r="I27" s="84">
        <v>-4595.5863156620007</v>
      </c>
      <c r="J27" s="74"/>
      <c r="K27" s="85">
        <v>-1.2275246357780309</v>
      </c>
      <c r="L27" s="85">
        <f>I27/'סכום נכסי הקרן'!$C$42</f>
        <v>-6.3407668764776145E-4</v>
      </c>
    </row>
    <row r="28" spans="2:56">
      <c r="B28" s="73"/>
      <c r="C28" s="74"/>
      <c r="D28" s="74"/>
      <c r="E28" s="74"/>
      <c r="F28" s="74"/>
      <c r="G28" s="84"/>
      <c r="H28" s="86"/>
      <c r="I28" s="74"/>
      <c r="J28" s="74"/>
      <c r="K28" s="85"/>
      <c r="L28" s="74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89" t="s">
        <v>256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89" t="s">
        <v>111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89" t="s">
        <v>238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89" t="s">
        <v>246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K12" sqref="K12:K15"/>
    </sheetView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57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0.7109375" style="1" bestFit="1" customWidth="1"/>
    <col min="9" max="9" width="10.85546875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178</v>
      </c>
      <c r="C1" s="68" t="s" vm="1">
        <v>265</v>
      </c>
    </row>
    <row r="2" spans="1:60">
      <c r="B2" s="47" t="s">
        <v>177</v>
      </c>
      <c r="C2" s="68" t="s">
        <v>266</v>
      </c>
    </row>
    <row r="3" spans="1:60">
      <c r="B3" s="47" t="s">
        <v>179</v>
      </c>
      <c r="C3" s="68" t="s">
        <v>267</v>
      </c>
    </row>
    <row r="4" spans="1:60">
      <c r="B4" s="47" t="s">
        <v>180</v>
      </c>
      <c r="C4" s="68">
        <v>8801</v>
      </c>
    </row>
    <row r="6" spans="1:60" ht="26.25" customHeight="1">
      <c r="B6" s="142" t="s">
        <v>208</v>
      </c>
      <c r="C6" s="143"/>
      <c r="D6" s="143"/>
      <c r="E6" s="143"/>
      <c r="F6" s="143"/>
      <c r="G6" s="143"/>
      <c r="H6" s="143"/>
      <c r="I6" s="143"/>
      <c r="J6" s="143"/>
      <c r="K6" s="144"/>
      <c r="BD6" s="1" t="s">
        <v>119</v>
      </c>
      <c r="BF6" s="1" t="s">
        <v>186</v>
      </c>
      <c r="BH6" s="3" t="s">
        <v>163</v>
      </c>
    </row>
    <row r="7" spans="1:60" ht="26.25" customHeight="1">
      <c r="B7" s="142" t="s">
        <v>95</v>
      </c>
      <c r="C7" s="143"/>
      <c r="D7" s="143"/>
      <c r="E7" s="143"/>
      <c r="F7" s="143"/>
      <c r="G7" s="143"/>
      <c r="H7" s="143"/>
      <c r="I7" s="143"/>
      <c r="J7" s="143"/>
      <c r="K7" s="144"/>
      <c r="BD7" s="3" t="s">
        <v>121</v>
      </c>
      <c r="BF7" s="1" t="s">
        <v>141</v>
      </c>
      <c r="BH7" s="3" t="s">
        <v>162</v>
      </c>
    </row>
    <row r="8" spans="1:60" s="3" customFormat="1" ht="78.75">
      <c r="A8" s="2"/>
      <c r="B8" s="22" t="s">
        <v>115</v>
      </c>
      <c r="C8" s="30" t="s">
        <v>45</v>
      </c>
      <c r="D8" s="30" t="s">
        <v>118</v>
      </c>
      <c r="E8" s="30" t="s">
        <v>66</v>
      </c>
      <c r="F8" s="30" t="s">
        <v>102</v>
      </c>
      <c r="G8" s="30" t="s">
        <v>240</v>
      </c>
      <c r="H8" s="30" t="s">
        <v>239</v>
      </c>
      <c r="I8" s="30" t="s">
        <v>62</v>
      </c>
      <c r="J8" s="30" t="s">
        <v>181</v>
      </c>
      <c r="K8" s="31" t="s">
        <v>183</v>
      </c>
      <c r="BC8" s="1" t="s">
        <v>134</v>
      </c>
      <c r="BD8" s="1" t="s">
        <v>135</v>
      </c>
      <c r="BE8" s="1" t="s">
        <v>142</v>
      </c>
      <c r="BG8" s="4" t="s">
        <v>164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247</v>
      </c>
      <c r="H9" s="16"/>
      <c r="I9" s="16" t="s">
        <v>243</v>
      </c>
      <c r="J9" s="32" t="s">
        <v>19</v>
      </c>
      <c r="K9" s="33" t="s">
        <v>19</v>
      </c>
      <c r="BC9" s="1" t="s">
        <v>131</v>
      </c>
      <c r="BE9" s="1" t="s">
        <v>143</v>
      </c>
      <c r="BG9" s="4" t="s">
        <v>165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127</v>
      </c>
      <c r="BD10" s="3"/>
      <c r="BE10" s="1" t="s">
        <v>187</v>
      </c>
      <c r="BG10" s="1" t="s">
        <v>171</v>
      </c>
    </row>
    <row r="11" spans="1:60" s="4" customFormat="1" ht="18" customHeight="1">
      <c r="A11" s="2"/>
      <c r="B11" s="91" t="s">
        <v>49</v>
      </c>
      <c r="C11" s="74"/>
      <c r="D11" s="74"/>
      <c r="E11" s="74"/>
      <c r="F11" s="74"/>
      <c r="G11" s="84"/>
      <c r="H11" s="86"/>
      <c r="I11" s="84">
        <v>-48779.993493479997</v>
      </c>
      <c r="J11" s="85">
        <v>1</v>
      </c>
      <c r="K11" s="85">
        <f>I11/'סכום נכסי הקרן'!$C$42</f>
        <v>-6.7304266688263921E-3</v>
      </c>
      <c r="L11" s="3"/>
      <c r="M11" s="3"/>
      <c r="N11" s="3"/>
      <c r="O11" s="3"/>
      <c r="BC11" s="1" t="s">
        <v>126</v>
      </c>
      <c r="BD11" s="3"/>
      <c r="BE11" s="1" t="s">
        <v>144</v>
      </c>
      <c r="BG11" s="1" t="s">
        <v>166</v>
      </c>
    </row>
    <row r="12" spans="1:60" ht="20.25">
      <c r="B12" s="95" t="s">
        <v>235</v>
      </c>
      <c r="C12" s="74"/>
      <c r="D12" s="74"/>
      <c r="E12" s="74"/>
      <c r="F12" s="74"/>
      <c r="G12" s="84"/>
      <c r="H12" s="86"/>
      <c r="I12" s="84">
        <v>-48779.993493479997</v>
      </c>
      <c r="J12" s="85">
        <v>1</v>
      </c>
      <c r="K12" s="85">
        <f>I12/'סכום נכסי הקרן'!$C$42</f>
        <v>-6.7304266688263921E-3</v>
      </c>
      <c r="P12" s="1"/>
      <c r="BC12" s="1" t="s">
        <v>124</v>
      </c>
      <c r="BD12" s="4"/>
      <c r="BE12" s="1" t="s">
        <v>145</v>
      </c>
      <c r="BG12" s="1" t="s">
        <v>167</v>
      </c>
    </row>
    <row r="13" spans="1:60">
      <c r="B13" s="73" t="s">
        <v>1873</v>
      </c>
      <c r="C13" s="74" t="s">
        <v>1874</v>
      </c>
      <c r="D13" s="87" t="s">
        <v>28</v>
      </c>
      <c r="E13" s="87" t="s">
        <v>1852</v>
      </c>
      <c r="F13" s="87" t="s">
        <v>164</v>
      </c>
      <c r="G13" s="84">
        <v>405.75230900000003</v>
      </c>
      <c r="H13" s="86">
        <v>274700</v>
      </c>
      <c r="I13" s="84">
        <v>2995.9338939669997</v>
      </c>
      <c r="J13" s="85">
        <v>-6.1417267191055294E-2</v>
      </c>
      <c r="K13" s="85">
        <f>I13/'סכום נכסי הקרן'!$C$42</f>
        <v>4.133644130291147E-4</v>
      </c>
      <c r="P13" s="1"/>
      <c r="BC13" s="1" t="s">
        <v>128</v>
      </c>
      <c r="BE13" s="1" t="s">
        <v>146</v>
      </c>
      <c r="BG13" s="1" t="s">
        <v>168</v>
      </c>
    </row>
    <row r="14" spans="1:60">
      <c r="B14" s="73" t="s">
        <v>1875</v>
      </c>
      <c r="C14" s="74" t="s">
        <v>1876</v>
      </c>
      <c r="D14" s="87" t="s">
        <v>28</v>
      </c>
      <c r="E14" s="87" t="s">
        <v>1852</v>
      </c>
      <c r="F14" s="87" t="s">
        <v>162</v>
      </c>
      <c r="G14" s="84">
        <v>1377.529088</v>
      </c>
      <c r="H14" s="86">
        <v>256975</v>
      </c>
      <c r="I14" s="84">
        <v>-59921.599351158002</v>
      </c>
      <c r="J14" s="85">
        <v>1.2284052346002712</v>
      </c>
      <c r="K14" s="85">
        <f>I14/'סכום נכסי הקרן'!$C$42</f>
        <v>-8.267691351079607E-3</v>
      </c>
      <c r="P14" s="1"/>
      <c r="BC14" s="1" t="s">
        <v>125</v>
      </c>
      <c r="BE14" s="1" t="s">
        <v>147</v>
      </c>
      <c r="BG14" s="1" t="s">
        <v>170</v>
      </c>
    </row>
    <row r="15" spans="1:60">
      <c r="B15" s="73" t="s">
        <v>1877</v>
      </c>
      <c r="C15" s="74" t="s">
        <v>1878</v>
      </c>
      <c r="D15" s="87" t="s">
        <v>28</v>
      </c>
      <c r="E15" s="87" t="s">
        <v>1852</v>
      </c>
      <c r="F15" s="87" t="s">
        <v>164</v>
      </c>
      <c r="G15" s="84">
        <v>1800.4079180000001</v>
      </c>
      <c r="H15" s="86">
        <v>31590</v>
      </c>
      <c r="I15" s="84">
        <v>8145.6719637109991</v>
      </c>
      <c r="J15" s="85">
        <v>-0.16698796740921584</v>
      </c>
      <c r="K15" s="85">
        <f>I15/'סכום נכסי הקרן'!$C$42</f>
        <v>1.1239002692240987E-3</v>
      </c>
      <c r="P15" s="1"/>
      <c r="BC15" s="1" t="s">
        <v>136</v>
      </c>
      <c r="BE15" s="1" t="s">
        <v>188</v>
      </c>
      <c r="BG15" s="1" t="s">
        <v>172</v>
      </c>
    </row>
    <row r="16" spans="1:60" ht="20.25">
      <c r="B16" s="95"/>
      <c r="C16" s="74"/>
      <c r="D16" s="74"/>
      <c r="E16" s="74"/>
      <c r="F16" s="74"/>
      <c r="G16" s="84"/>
      <c r="H16" s="86"/>
      <c r="I16" s="74"/>
      <c r="J16" s="85"/>
      <c r="K16" s="74"/>
      <c r="P16" s="1"/>
      <c r="BC16" s="4" t="s">
        <v>122</v>
      </c>
      <c r="BD16" s="1" t="s">
        <v>137</v>
      </c>
      <c r="BE16" s="1" t="s">
        <v>148</v>
      </c>
      <c r="BG16" s="1" t="s">
        <v>173</v>
      </c>
    </row>
    <row r="17" spans="2:60">
      <c r="B17" s="91"/>
      <c r="C17" s="91"/>
      <c r="D17" s="91"/>
      <c r="E17" s="91"/>
      <c r="F17" s="91"/>
      <c r="G17" s="91"/>
      <c r="H17" s="91"/>
      <c r="I17" s="91"/>
      <c r="J17" s="91"/>
      <c r="K17" s="91"/>
      <c r="P17" s="1"/>
      <c r="BC17" s="1" t="s">
        <v>132</v>
      </c>
      <c r="BE17" s="1" t="s">
        <v>149</v>
      </c>
      <c r="BG17" s="1" t="s">
        <v>174</v>
      </c>
    </row>
    <row r="18" spans="2:60">
      <c r="B18" s="91"/>
      <c r="C18" s="91"/>
      <c r="D18" s="91"/>
      <c r="E18" s="91"/>
      <c r="F18" s="91"/>
      <c r="G18" s="91"/>
      <c r="H18" s="91"/>
      <c r="I18" s="91"/>
      <c r="J18" s="91"/>
      <c r="K18" s="91"/>
      <c r="BD18" s="1" t="s">
        <v>120</v>
      </c>
      <c r="BF18" s="1" t="s">
        <v>150</v>
      </c>
      <c r="BH18" s="1" t="s">
        <v>28</v>
      </c>
    </row>
    <row r="19" spans="2:60">
      <c r="B19" s="89" t="s">
        <v>256</v>
      </c>
      <c r="C19" s="91"/>
      <c r="D19" s="91"/>
      <c r="E19" s="91"/>
      <c r="F19" s="91"/>
      <c r="G19" s="91"/>
      <c r="H19" s="91"/>
      <c r="I19" s="91"/>
      <c r="J19" s="91"/>
      <c r="K19" s="91"/>
      <c r="BD19" s="1" t="s">
        <v>133</v>
      </c>
      <c r="BF19" s="1" t="s">
        <v>151</v>
      </c>
    </row>
    <row r="20" spans="2:60">
      <c r="B20" s="89" t="s">
        <v>111</v>
      </c>
      <c r="C20" s="91"/>
      <c r="D20" s="91"/>
      <c r="E20" s="91"/>
      <c r="F20" s="91"/>
      <c r="G20" s="91"/>
      <c r="H20" s="91"/>
      <c r="I20" s="91"/>
      <c r="J20" s="91"/>
      <c r="K20" s="91"/>
      <c r="BD20" s="1" t="s">
        <v>138</v>
      </c>
      <c r="BF20" s="1" t="s">
        <v>152</v>
      </c>
    </row>
    <row r="21" spans="2:60">
      <c r="B21" s="89" t="s">
        <v>238</v>
      </c>
      <c r="C21" s="91"/>
      <c r="D21" s="91"/>
      <c r="E21" s="91"/>
      <c r="F21" s="91"/>
      <c r="G21" s="91"/>
      <c r="H21" s="91"/>
      <c r="I21" s="91"/>
      <c r="J21" s="91"/>
      <c r="K21" s="91"/>
      <c r="BD21" s="1" t="s">
        <v>123</v>
      </c>
      <c r="BE21" s="1" t="s">
        <v>139</v>
      </c>
      <c r="BF21" s="1" t="s">
        <v>153</v>
      </c>
    </row>
    <row r="22" spans="2:60">
      <c r="B22" s="89" t="s">
        <v>246</v>
      </c>
      <c r="C22" s="91"/>
      <c r="D22" s="91"/>
      <c r="E22" s="91"/>
      <c r="F22" s="91"/>
      <c r="G22" s="91"/>
      <c r="H22" s="91"/>
      <c r="I22" s="91"/>
      <c r="J22" s="91"/>
      <c r="K22" s="91"/>
      <c r="BD22" s="1" t="s">
        <v>129</v>
      </c>
      <c r="BF22" s="1" t="s">
        <v>154</v>
      </c>
    </row>
    <row r="23" spans="2:60">
      <c r="B23" s="91"/>
      <c r="C23" s="91"/>
      <c r="D23" s="91"/>
      <c r="E23" s="91"/>
      <c r="F23" s="91"/>
      <c r="G23" s="91"/>
      <c r="H23" s="91"/>
      <c r="I23" s="91"/>
      <c r="J23" s="91"/>
      <c r="K23" s="91"/>
      <c r="BD23" s="1" t="s">
        <v>28</v>
      </c>
      <c r="BE23" s="1" t="s">
        <v>130</v>
      </c>
      <c r="BF23" s="1" t="s">
        <v>189</v>
      </c>
    </row>
    <row r="24" spans="2:60">
      <c r="B24" s="91"/>
      <c r="C24" s="91"/>
      <c r="D24" s="91"/>
      <c r="E24" s="91"/>
      <c r="F24" s="91"/>
      <c r="G24" s="91"/>
      <c r="H24" s="91"/>
      <c r="I24" s="91"/>
      <c r="J24" s="91"/>
      <c r="K24" s="91"/>
      <c r="BF24" s="1" t="s">
        <v>192</v>
      </c>
    </row>
    <row r="25" spans="2:60">
      <c r="B25" s="91"/>
      <c r="C25" s="91"/>
      <c r="D25" s="91"/>
      <c r="E25" s="91"/>
      <c r="F25" s="91"/>
      <c r="G25" s="91"/>
      <c r="H25" s="91"/>
      <c r="I25" s="91"/>
      <c r="J25" s="91"/>
      <c r="K25" s="91"/>
      <c r="BF25" s="1" t="s">
        <v>155</v>
      </c>
    </row>
    <row r="26" spans="2:60">
      <c r="B26" s="91"/>
      <c r="C26" s="91"/>
      <c r="D26" s="91"/>
      <c r="E26" s="91"/>
      <c r="F26" s="91"/>
      <c r="G26" s="91"/>
      <c r="H26" s="91"/>
      <c r="I26" s="91"/>
      <c r="J26" s="91"/>
      <c r="K26" s="91"/>
      <c r="BF26" s="1" t="s">
        <v>156</v>
      </c>
    </row>
    <row r="27" spans="2:60">
      <c r="B27" s="91"/>
      <c r="C27" s="91"/>
      <c r="D27" s="91"/>
      <c r="E27" s="91"/>
      <c r="F27" s="91"/>
      <c r="G27" s="91"/>
      <c r="H27" s="91"/>
      <c r="I27" s="91"/>
      <c r="J27" s="91"/>
      <c r="K27" s="91"/>
      <c r="BF27" s="1" t="s">
        <v>191</v>
      </c>
    </row>
    <row r="28" spans="2:60">
      <c r="B28" s="91"/>
      <c r="C28" s="91"/>
      <c r="D28" s="91"/>
      <c r="E28" s="91"/>
      <c r="F28" s="91"/>
      <c r="G28" s="91"/>
      <c r="H28" s="91"/>
      <c r="I28" s="91"/>
      <c r="J28" s="91"/>
      <c r="K28" s="91"/>
      <c r="BF28" s="1" t="s">
        <v>157</v>
      </c>
    </row>
    <row r="29" spans="2:60">
      <c r="B29" s="91"/>
      <c r="C29" s="91"/>
      <c r="D29" s="91"/>
      <c r="E29" s="91"/>
      <c r="F29" s="91"/>
      <c r="G29" s="91"/>
      <c r="H29" s="91"/>
      <c r="I29" s="91"/>
      <c r="J29" s="91"/>
      <c r="K29" s="91"/>
      <c r="BF29" s="1" t="s">
        <v>158</v>
      </c>
    </row>
    <row r="30" spans="2:60">
      <c r="B30" s="91"/>
      <c r="C30" s="91"/>
      <c r="D30" s="91"/>
      <c r="E30" s="91"/>
      <c r="F30" s="91"/>
      <c r="G30" s="91"/>
      <c r="H30" s="91"/>
      <c r="I30" s="91"/>
      <c r="J30" s="91"/>
      <c r="K30" s="91"/>
      <c r="BF30" s="1" t="s">
        <v>190</v>
      </c>
    </row>
    <row r="31" spans="2:60">
      <c r="B31" s="91"/>
      <c r="C31" s="91"/>
      <c r="D31" s="91"/>
      <c r="E31" s="91"/>
      <c r="F31" s="91"/>
      <c r="G31" s="91"/>
      <c r="H31" s="91"/>
      <c r="I31" s="91"/>
      <c r="J31" s="91"/>
      <c r="K31" s="91"/>
      <c r="BF31" s="1" t="s">
        <v>28</v>
      </c>
    </row>
    <row r="32" spans="2:60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178</v>
      </c>
      <c r="C1" s="68" t="s" vm="1">
        <v>265</v>
      </c>
    </row>
    <row r="2" spans="2:81">
      <c r="B2" s="47" t="s">
        <v>177</v>
      </c>
      <c r="C2" s="68" t="s">
        <v>266</v>
      </c>
    </row>
    <row r="3" spans="2:81">
      <c r="B3" s="47" t="s">
        <v>179</v>
      </c>
      <c r="C3" s="68" t="s">
        <v>267</v>
      </c>
      <c r="E3" s="2"/>
    </row>
    <row r="4" spans="2:81">
      <c r="B4" s="47" t="s">
        <v>180</v>
      </c>
      <c r="C4" s="68">
        <v>8801</v>
      </c>
    </row>
    <row r="6" spans="2:81" ht="26.25" customHeight="1">
      <c r="B6" s="142" t="s">
        <v>208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81" ht="26.25" customHeight="1">
      <c r="B7" s="142" t="s">
        <v>96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2:81" s="3" customFormat="1" ht="47.25">
      <c r="B8" s="22" t="s">
        <v>115</v>
      </c>
      <c r="C8" s="30" t="s">
        <v>45</v>
      </c>
      <c r="D8" s="13" t="s">
        <v>51</v>
      </c>
      <c r="E8" s="30" t="s">
        <v>14</v>
      </c>
      <c r="F8" s="30" t="s">
        <v>67</v>
      </c>
      <c r="G8" s="30" t="s">
        <v>103</v>
      </c>
      <c r="H8" s="30" t="s">
        <v>17</v>
      </c>
      <c r="I8" s="30" t="s">
        <v>102</v>
      </c>
      <c r="J8" s="30" t="s">
        <v>16</v>
      </c>
      <c r="K8" s="30" t="s">
        <v>18</v>
      </c>
      <c r="L8" s="30" t="s">
        <v>240</v>
      </c>
      <c r="M8" s="30" t="s">
        <v>239</v>
      </c>
      <c r="N8" s="30" t="s">
        <v>62</v>
      </c>
      <c r="O8" s="30" t="s">
        <v>59</v>
      </c>
      <c r="P8" s="30" t="s">
        <v>181</v>
      </c>
      <c r="Q8" s="31" t="s">
        <v>183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247</v>
      </c>
      <c r="M9" s="32"/>
      <c r="N9" s="32" t="s">
        <v>243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112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9" t="s">
        <v>256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81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81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81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8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70"/>
  <sheetViews>
    <sheetView rightToLeft="1" topLeftCell="A26" workbookViewId="0">
      <selection activeCell="D53" sqref="D53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57.140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178</v>
      </c>
      <c r="C1" s="68" t="s" vm="1">
        <v>265</v>
      </c>
    </row>
    <row r="2" spans="2:72">
      <c r="B2" s="47" t="s">
        <v>177</v>
      </c>
      <c r="C2" s="68" t="s">
        <v>266</v>
      </c>
    </row>
    <row r="3" spans="2:72">
      <c r="B3" s="47" t="s">
        <v>179</v>
      </c>
      <c r="C3" s="68" t="s">
        <v>267</v>
      </c>
    </row>
    <row r="4" spans="2:72">
      <c r="B4" s="47" t="s">
        <v>180</v>
      </c>
      <c r="C4" s="68">
        <v>8801</v>
      </c>
    </row>
    <row r="6" spans="2:72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72" ht="26.25" customHeight="1">
      <c r="B7" s="142" t="s">
        <v>88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4"/>
    </row>
    <row r="8" spans="2:72" s="3" customFormat="1" ht="78.75">
      <c r="B8" s="22" t="s">
        <v>115</v>
      </c>
      <c r="C8" s="30" t="s">
        <v>45</v>
      </c>
      <c r="D8" s="30" t="s">
        <v>14</v>
      </c>
      <c r="E8" s="30" t="s">
        <v>67</v>
      </c>
      <c r="F8" s="30" t="s">
        <v>103</v>
      </c>
      <c r="G8" s="30" t="s">
        <v>17</v>
      </c>
      <c r="H8" s="30" t="s">
        <v>102</v>
      </c>
      <c r="I8" s="30" t="s">
        <v>16</v>
      </c>
      <c r="J8" s="30" t="s">
        <v>18</v>
      </c>
      <c r="K8" s="30" t="s">
        <v>240</v>
      </c>
      <c r="L8" s="30" t="s">
        <v>239</v>
      </c>
      <c r="M8" s="30" t="s">
        <v>110</v>
      </c>
      <c r="N8" s="30" t="s">
        <v>59</v>
      </c>
      <c r="O8" s="30" t="s">
        <v>181</v>
      </c>
      <c r="P8" s="31" t="s">
        <v>183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247</v>
      </c>
      <c r="L9" s="32"/>
      <c r="M9" s="32" t="s">
        <v>243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69" t="s">
        <v>27</v>
      </c>
      <c r="C11" s="70"/>
      <c r="D11" s="70"/>
      <c r="E11" s="70"/>
      <c r="F11" s="70"/>
      <c r="G11" s="78">
        <v>9.6983507735261458</v>
      </c>
      <c r="H11" s="70"/>
      <c r="I11" s="70"/>
      <c r="J11" s="93">
        <v>4.8504502515210976E-2</v>
      </c>
      <c r="K11" s="78"/>
      <c r="L11" s="80"/>
      <c r="M11" s="78">
        <v>2173272.2019799999</v>
      </c>
      <c r="N11" s="70"/>
      <c r="O11" s="79">
        <v>1</v>
      </c>
      <c r="P11" s="79">
        <f>M11/'סכום נכסי הקרן'!$C$42</f>
        <v>0.2998575469014837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71" t="s">
        <v>233</v>
      </c>
      <c r="C12" s="72"/>
      <c r="D12" s="72"/>
      <c r="E12" s="72"/>
      <c r="F12" s="72"/>
      <c r="G12" s="81">
        <v>9.6983507735261441</v>
      </c>
      <c r="H12" s="72"/>
      <c r="I12" s="72"/>
      <c r="J12" s="94">
        <v>4.8504502515210962E-2</v>
      </c>
      <c r="K12" s="81"/>
      <c r="L12" s="83"/>
      <c r="M12" s="81">
        <v>2173272.2019799999</v>
      </c>
      <c r="N12" s="72"/>
      <c r="O12" s="82">
        <v>1</v>
      </c>
      <c r="P12" s="82">
        <f>M12/'סכום נכסי הקרן'!$C$42</f>
        <v>0.2998575469014837</v>
      </c>
    </row>
    <row r="13" spans="2:72">
      <c r="B13" s="92" t="s">
        <v>68</v>
      </c>
      <c r="C13" s="72"/>
      <c r="D13" s="72"/>
      <c r="E13" s="72"/>
      <c r="F13" s="72"/>
      <c r="G13" s="81">
        <v>9.6983507735261441</v>
      </c>
      <c r="H13" s="72"/>
      <c r="I13" s="72"/>
      <c r="J13" s="94">
        <v>4.8504502515210962E-2</v>
      </c>
      <c r="K13" s="81"/>
      <c r="L13" s="83"/>
      <c r="M13" s="81">
        <v>2173272.2019799999</v>
      </c>
      <c r="N13" s="72"/>
      <c r="O13" s="82">
        <v>1</v>
      </c>
      <c r="P13" s="82">
        <f>M13/'סכום נכסי הקרן'!$C$42</f>
        <v>0.2998575469014837</v>
      </c>
    </row>
    <row r="14" spans="2:72">
      <c r="B14" s="77" t="s">
        <v>1879</v>
      </c>
      <c r="C14" s="74" t="s">
        <v>1880</v>
      </c>
      <c r="D14" s="74" t="s">
        <v>270</v>
      </c>
      <c r="E14" s="74"/>
      <c r="F14" s="97">
        <v>40909</v>
      </c>
      <c r="G14" s="84">
        <v>5.7799999999999994</v>
      </c>
      <c r="H14" s="87" t="s">
        <v>163</v>
      </c>
      <c r="I14" s="88">
        <v>4.8000000000000001E-2</v>
      </c>
      <c r="J14" s="88">
        <v>4.8600000000000004E-2</v>
      </c>
      <c r="K14" s="84">
        <v>31000</v>
      </c>
      <c r="L14" s="86">
        <v>104.6032</v>
      </c>
      <c r="M14" s="84">
        <v>32.417139999999996</v>
      </c>
      <c r="N14" s="74"/>
      <c r="O14" s="85">
        <v>1.4916281527213094E-5</v>
      </c>
      <c r="P14" s="85">
        <f>M14/'סכום נכסי הקרן'!$C$42</f>
        <v>4.4727595876420355E-6</v>
      </c>
    </row>
    <row r="15" spans="2:72">
      <c r="B15" s="77" t="s">
        <v>1881</v>
      </c>
      <c r="C15" s="74">
        <v>8790</v>
      </c>
      <c r="D15" s="74" t="s">
        <v>270</v>
      </c>
      <c r="E15" s="74"/>
      <c r="F15" s="97">
        <v>41030</v>
      </c>
      <c r="G15" s="84">
        <v>5.97</v>
      </c>
      <c r="H15" s="87" t="s">
        <v>163</v>
      </c>
      <c r="I15" s="88">
        <v>4.8000000000000001E-2</v>
      </c>
      <c r="J15" s="88">
        <v>4.8600000000000004E-2</v>
      </c>
      <c r="K15" s="84">
        <v>3059000</v>
      </c>
      <c r="L15" s="86">
        <v>104.9873</v>
      </c>
      <c r="M15" s="84">
        <v>3211.4284600000001</v>
      </c>
      <c r="N15" s="74"/>
      <c r="O15" s="85">
        <v>1.4776926963286829E-3</v>
      </c>
      <c r="P15" s="85">
        <f>M15/'סכום נכסי הקרן'!$C$42</f>
        <v>4.4309730699535794E-4</v>
      </c>
    </row>
    <row r="16" spans="2:72">
      <c r="B16" s="77" t="s">
        <v>1882</v>
      </c>
      <c r="C16" s="74" t="s">
        <v>1883</v>
      </c>
      <c r="D16" s="74" t="s">
        <v>270</v>
      </c>
      <c r="E16" s="74"/>
      <c r="F16" s="97">
        <v>41091</v>
      </c>
      <c r="G16" s="84">
        <v>6.1400000000000006</v>
      </c>
      <c r="H16" s="87" t="s">
        <v>163</v>
      </c>
      <c r="I16" s="88">
        <v>4.8000000000000001E-2</v>
      </c>
      <c r="J16" s="88">
        <v>4.87E-2</v>
      </c>
      <c r="K16" s="84">
        <v>7845000</v>
      </c>
      <c r="L16" s="86">
        <v>103.304073</v>
      </c>
      <c r="M16" s="84">
        <v>8095.4482099999996</v>
      </c>
      <c r="N16" s="74"/>
      <c r="O16" s="85">
        <v>3.7250042597629933E-3</v>
      </c>
      <c r="P16" s="85">
        <f>M16/'סכום נכסי הקרן'!$C$42</f>
        <v>1.1169706395301082E-3</v>
      </c>
    </row>
    <row r="17" spans="2:16">
      <c r="B17" s="77" t="s">
        <v>1884</v>
      </c>
      <c r="C17" s="74">
        <v>8805</v>
      </c>
      <c r="D17" s="74" t="s">
        <v>270</v>
      </c>
      <c r="E17" s="74"/>
      <c r="F17" s="97">
        <v>41487</v>
      </c>
      <c r="G17" s="84">
        <v>6.92</v>
      </c>
      <c r="H17" s="87" t="s">
        <v>163</v>
      </c>
      <c r="I17" s="88">
        <v>4.8000000000000001E-2</v>
      </c>
      <c r="J17" s="88">
        <v>4.8500000000000008E-2</v>
      </c>
      <c r="K17" s="84">
        <v>12598000</v>
      </c>
      <c r="L17" s="86">
        <v>101.16840000000001</v>
      </c>
      <c r="M17" s="84">
        <v>12745.66001</v>
      </c>
      <c r="N17" s="74"/>
      <c r="O17" s="85">
        <v>5.8647324520084646E-3</v>
      </c>
      <c r="P17" s="85">
        <f>M17/'סכום נכסי הקרן'!$C$42</f>
        <v>1.7585842862927817E-3</v>
      </c>
    </row>
    <row r="18" spans="2:16">
      <c r="B18" s="77" t="s">
        <v>1885</v>
      </c>
      <c r="C18" s="74" t="s">
        <v>1886</v>
      </c>
      <c r="D18" s="74" t="s">
        <v>270</v>
      </c>
      <c r="E18" s="74"/>
      <c r="F18" s="97">
        <v>41609</v>
      </c>
      <c r="G18" s="84">
        <v>7.0899999999999981</v>
      </c>
      <c r="H18" s="87" t="s">
        <v>163</v>
      </c>
      <c r="I18" s="88">
        <v>4.8000000000000001E-2</v>
      </c>
      <c r="J18" s="88">
        <v>4.8499999999999995E-2</v>
      </c>
      <c r="K18" s="84">
        <v>33676000</v>
      </c>
      <c r="L18" s="86">
        <v>101.583349</v>
      </c>
      <c r="M18" s="84">
        <v>34205.043810000003</v>
      </c>
      <c r="N18" s="74"/>
      <c r="O18" s="85">
        <v>1.573895979474493E-2</v>
      </c>
      <c r="P18" s="85">
        <f>M18/'סכום נכסי הקרן'!$C$42</f>
        <v>4.7194458748332944E-3</v>
      </c>
    </row>
    <row r="19" spans="2:16">
      <c r="B19" s="77" t="s">
        <v>1887</v>
      </c>
      <c r="C19" s="74" t="s">
        <v>1888</v>
      </c>
      <c r="D19" s="74" t="s">
        <v>270</v>
      </c>
      <c r="E19" s="74"/>
      <c r="F19" s="97">
        <v>42218</v>
      </c>
      <c r="G19" s="84">
        <v>8.2099999999999991</v>
      </c>
      <c r="H19" s="87" t="s">
        <v>163</v>
      </c>
      <c r="I19" s="88">
        <v>4.8000000000000001E-2</v>
      </c>
      <c r="J19" s="88">
        <v>4.8499999999999995E-2</v>
      </c>
      <c r="K19" s="84">
        <v>132000</v>
      </c>
      <c r="L19" s="86">
        <v>101.0615</v>
      </c>
      <c r="M19" s="84">
        <v>133.40129000000002</v>
      </c>
      <c r="N19" s="74"/>
      <c r="O19" s="85">
        <v>6.1382688223988828E-5</v>
      </c>
      <c r="P19" s="85">
        <f>M19/'סכום נכסי הקרן'!$C$42</f>
        <v>1.8406062313063881E-5</v>
      </c>
    </row>
    <row r="20" spans="2:16">
      <c r="B20" s="77" t="s">
        <v>1889</v>
      </c>
      <c r="C20" s="74" t="s">
        <v>1890</v>
      </c>
      <c r="D20" s="74" t="s">
        <v>270</v>
      </c>
      <c r="E20" s="74"/>
      <c r="F20" s="97">
        <v>42309</v>
      </c>
      <c r="G20" s="84">
        <v>8.26</v>
      </c>
      <c r="H20" s="87" t="s">
        <v>163</v>
      </c>
      <c r="I20" s="88">
        <v>4.8000000000000001E-2</v>
      </c>
      <c r="J20" s="88">
        <v>4.8500000000000008E-2</v>
      </c>
      <c r="K20" s="84">
        <v>757000</v>
      </c>
      <c r="L20" s="86">
        <v>102.6917</v>
      </c>
      <c r="M20" s="84">
        <v>777.37588000000005</v>
      </c>
      <c r="N20" s="74"/>
      <c r="O20" s="85">
        <v>3.576983496553066E-4</v>
      </c>
      <c r="P20" s="85">
        <f>M20/'סכום נכסי הקרן'!$C$42</f>
        <v>1.072585496583494E-4</v>
      </c>
    </row>
    <row r="21" spans="2:16">
      <c r="B21" s="77" t="s">
        <v>1891</v>
      </c>
      <c r="C21" s="74" t="s">
        <v>1892</v>
      </c>
      <c r="D21" s="74" t="s">
        <v>270</v>
      </c>
      <c r="E21" s="74"/>
      <c r="F21" s="97">
        <v>42339</v>
      </c>
      <c r="G21" s="84">
        <v>8.35</v>
      </c>
      <c r="H21" s="87" t="s">
        <v>163</v>
      </c>
      <c r="I21" s="88">
        <v>4.8000000000000001E-2</v>
      </c>
      <c r="J21" s="88">
        <v>4.8499999999999995E-2</v>
      </c>
      <c r="K21" s="84">
        <v>978000</v>
      </c>
      <c r="L21" s="86">
        <v>102.1837</v>
      </c>
      <c r="M21" s="84">
        <v>999.35681999999997</v>
      </c>
      <c r="N21" s="74"/>
      <c r="O21" s="85">
        <v>4.5983969200430458E-4</v>
      </c>
      <c r="P21" s="85">
        <f>M21/'סכום נכסי הקרן'!$C$42</f>
        <v>1.3788640201234457E-4</v>
      </c>
    </row>
    <row r="22" spans="2:16">
      <c r="B22" s="77" t="s">
        <v>1893</v>
      </c>
      <c r="C22" s="74" t="s">
        <v>1894</v>
      </c>
      <c r="D22" s="74" t="s">
        <v>270</v>
      </c>
      <c r="E22" s="74"/>
      <c r="F22" s="97">
        <v>42370</v>
      </c>
      <c r="G22" s="84">
        <v>8.43</v>
      </c>
      <c r="H22" s="87" t="s">
        <v>163</v>
      </c>
      <c r="I22" s="88">
        <v>4.8000000000000001E-2</v>
      </c>
      <c r="J22" s="88">
        <v>4.8499999999999995E-2</v>
      </c>
      <c r="K22" s="84">
        <v>1624000</v>
      </c>
      <c r="L22" s="86">
        <v>102.1909</v>
      </c>
      <c r="M22" s="84">
        <v>1659.5806200000002</v>
      </c>
      <c r="N22" s="74"/>
      <c r="O22" s="85">
        <v>7.6363219411172169E-4</v>
      </c>
      <c r="P22" s="85">
        <f>M22/'סכום נכסי הקרן'!$C$42</f>
        <v>2.289808764613385E-4</v>
      </c>
    </row>
    <row r="23" spans="2:16">
      <c r="B23" s="77" t="s">
        <v>1895</v>
      </c>
      <c r="C23" s="74" t="s">
        <v>1896</v>
      </c>
      <c r="D23" s="74" t="s">
        <v>270</v>
      </c>
      <c r="E23" s="74"/>
      <c r="F23" s="97">
        <v>42461</v>
      </c>
      <c r="G23" s="84">
        <v>8.4799999999999986</v>
      </c>
      <c r="H23" s="87" t="s">
        <v>163</v>
      </c>
      <c r="I23" s="88">
        <v>4.8000000000000001E-2</v>
      </c>
      <c r="J23" s="88">
        <v>4.8499999999999995E-2</v>
      </c>
      <c r="K23" s="84">
        <v>7022000</v>
      </c>
      <c r="L23" s="86">
        <v>104.3567</v>
      </c>
      <c r="M23" s="84">
        <v>7327.9257200000002</v>
      </c>
      <c r="N23" s="74"/>
      <c r="O23" s="85">
        <v>3.3718398060416719E-3</v>
      </c>
      <c r="P23" s="85">
        <f>M23/'סכום נכסי הקרן'!$C$42</f>
        <v>1.0110716127844303E-3</v>
      </c>
    </row>
    <row r="24" spans="2:16">
      <c r="B24" s="77" t="s">
        <v>1897</v>
      </c>
      <c r="C24" s="74" t="s">
        <v>1898</v>
      </c>
      <c r="D24" s="74" t="s">
        <v>270</v>
      </c>
      <c r="E24" s="74"/>
      <c r="F24" s="97">
        <v>42491</v>
      </c>
      <c r="G24" s="84">
        <v>8.5599999999999987</v>
      </c>
      <c r="H24" s="87" t="s">
        <v>163</v>
      </c>
      <c r="I24" s="88">
        <v>4.8000000000000001E-2</v>
      </c>
      <c r="J24" s="88">
        <v>4.8600000000000004E-2</v>
      </c>
      <c r="K24" s="84">
        <v>10289000</v>
      </c>
      <c r="L24" s="86">
        <v>104.1568</v>
      </c>
      <c r="M24" s="84">
        <v>10716.693569999999</v>
      </c>
      <c r="N24" s="74"/>
      <c r="O24" s="85">
        <v>4.9311326764481488E-3</v>
      </c>
      <c r="P24" s="85">
        <f>M24/'סכום נכסי הקרן'!$C$42</f>
        <v>1.4786373478054898E-3</v>
      </c>
    </row>
    <row r="25" spans="2:16">
      <c r="B25" s="77" t="s">
        <v>1899</v>
      </c>
      <c r="C25" s="74" t="s">
        <v>1900</v>
      </c>
      <c r="D25" s="74" t="s">
        <v>270</v>
      </c>
      <c r="E25" s="74"/>
      <c r="F25" s="97">
        <v>42522</v>
      </c>
      <c r="G25" s="84">
        <v>8.64</v>
      </c>
      <c r="H25" s="87" t="s">
        <v>163</v>
      </c>
      <c r="I25" s="88">
        <v>4.8000000000000001E-2</v>
      </c>
      <c r="J25" s="88">
        <v>4.8499999999999995E-2</v>
      </c>
      <c r="K25" s="84">
        <v>16543000</v>
      </c>
      <c r="L25" s="86">
        <v>103.3245</v>
      </c>
      <c r="M25" s="84">
        <v>17092.9725</v>
      </c>
      <c r="N25" s="74"/>
      <c r="O25" s="85">
        <v>7.8650858757716279E-3</v>
      </c>
      <c r="P25" s="85">
        <f>M25/'סכום נכסי הקרן'!$C$42</f>
        <v>2.3584053568783876E-3</v>
      </c>
    </row>
    <row r="26" spans="2:16">
      <c r="B26" s="77" t="s">
        <v>1901</v>
      </c>
      <c r="C26" s="74" t="s">
        <v>1902</v>
      </c>
      <c r="D26" s="74" t="s">
        <v>270</v>
      </c>
      <c r="E26" s="74"/>
      <c r="F26" s="97">
        <v>42552</v>
      </c>
      <c r="G26" s="84">
        <v>8.7200000000000006</v>
      </c>
      <c r="H26" s="87" t="s">
        <v>163</v>
      </c>
      <c r="I26" s="88">
        <v>4.8000000000000001E-2</v>
      </c>
      <c r="J26" s="88">
        <v>4.8499999999999995E-2</v>
      </c>
      <c r="K26" s="84">
        <v>15427000</v>
      </c>
      <c r="L26" s="86">
        <v>102.60380000000001</v>
      </c>
      <c r="M26" s="84">
        <v>15828.763499999999</v>
      </c>
      <c r="N26" s="74"/>
      <c r="O26" s="85">
        <v>7.2833782558755925E-3</v>
      </c>
      <c r="P26" s="85">
        <f>M26/'סכום נכסי הקרן'!$C$42</f>
        <v>2.1839759369624619E-3</v>
      </c>
    </row>
    <row r="27" spans="2:16">
      <c r="B27" s="77" t="s">
        <v>1903</v>
      </c>
      <c r="C27" s="74" t="s">
        <v>1904</v>
      </c>
      <c r="D27" s="74" t="s">
        <v>270</v>
      </c>
      <c r="E27" s="74"/>
      <c r="F27" s="97">
        <v>42583</v>
      </c>
      <c r="G27" s="84">
        <v>8.81</v>
      </c>
      <c r="H27" s="87" t="s">
        <v>163</v>
      </c>
      <c r="I27" s="88">
        <v>4.8000000000000001E-2</v>
      </c>
      <c r="J27" s="88">
        <v>4.8499999999999995E-2</v>
      </c>
      <c r="K27" s="84">
        <v>82714000</v>
      </c>
      <c r="L27" s="86">
        <v>101.9011</v>
      </c>
      <c r="M27" s="84">
        <v>84286.431169999996</v>
      </c>
      <c r="N27" s="74"/>
      <c r="O27" s="85">
        <v>3.8783191122220805E-2</v>
      </c>
      <c r="P27" s="85">
        <f>M27/'סכום נכסי הקרן'!$C$42</f>
        <v>1.1629432550920532E-2</v>
      </c>
    </row>
    <row r="28" spans="2:16">
      <c r="B28" s="77" t="s">
        <v>1905</v>
      </c>
      <c r="C28" s="74" t="s">
        <v>1906</v>
      </c>
      <c r="D28" s="74" t="s">
        <v>270</v>
      </c>
      <c r="E28" s="74"/>
      <c r="F28" s="97">
        <v>42614</v>
      </c>
      <c r="G28" s="84">
        <v>8.9</v>
      </c>
      <c r="H28" s="87" t="s">
        <v>163</v>
      </c>
      <c r="I28" s="88">
        <v>4.8000000000000001E-2</v>
      </c>
      <c r="J28" s="88">
        <v>4.8500000000000008E-2</v>
      </c>
      <c r="K28" s="84">
        <v>59401000</v>
      </c>
      <c r="L28" s="86">
        <v>101.0808</v>
      </c>
      <c r="M28" s="84">
        <v>60042.523110000002</v>
      </c>
      <c r="N28" s="74"/>
      <c r="O28" s="85">
        <v>2.7627704921315034E-2</v>
      </c>
      <c r="P28" s="85">
        <f>M28/'סכום נכסי הקרן'!$C$42</f>
        <v>8.2843758242235749E-3</v>
      </c>
    </row>
    <row r="29" spans="2:16">
      <c r="B29" s="77" t="s">
        <v>1907</v>
      </c>
      <c r="C29" s="74" t="s">
        <v>1908</v>
      </c>
      <c r="D29" s="74" t="s">
        <v>270</v>
      </c>
      <c r="E29" s="74"/>
      <c r="F29" s="97">
        <v>42644</v>
      </c>
      <c r="G29" s="84">
        <v>8.77</v>
      </c>
      <c r="H29" s="87" t="s">
        <v>163</v>
      </c>
      <c r="I29" s="88">
        <v>4.8000000000000001E-2</v>
      </c>
      <c r="J29" s="88">
        <v>4.8499999999999995E-2</v>
      </c>
      <c r="K29" s="84">
        <v>43869000</v>
      </c>
      <c r="L29" s="86">
        <v>103.41</v>
      </c>
      <c r="M29" s="84">
        <v>45364.726219999997</v>
      </c>
      <c r="N29" s="74"/>
      <c r="O29" s="85">
        <v>2.0873927425505936E-2</v>
      </c>
      <c r="P29" s="85">
        <f>M29/'סכום נכסי הקרן'!$C$42</f>
        <v>6.2592046720118134E-3</v>
      </c>
    </row>
    <row r="30" spans="2:16">
      <c r="B30" s="77" t="s">
        <v>1909</v>
      </c>
      <c r="C30" s="74" t="s">
        <v>1910</v>
      </c>
      <c r="D30" s="74" t="s">
        <v>270</v>
      </c>
      <c r="E30" s="74"/>
      <c r="F30" s="97">
        <v>42705</v>
      </c>
      <c r="G30" s="84">
        <v>8.93</v>
      </c>
      <c r="H30" s="87" t="s">
        <v>163</v>
      </c>
      <c r="I30" s="88">
        <v>4.8000000000000001E-2</v>
      </c>
      <c r="J30" s="88">
        <v>4.8499999999999995E-2</v>
      </c>
      <c r="K30" s="84">
        <v>36720000</v>
      </c>
      <c r="L30" s="86">
        <v>102.49160000000001</v>
      </c>
      <c r="M30" s="84">
        <v>37634.959310000006</v>
      </c>
      <c r="N30" s="74"/>
      <c r="O30" s="85">
        <v>1.7317186165502867E-2</v>
      </c>
      <c r="P30" s="85">
        <f>M30/'סכום נכסי הקרן'!$C$42</f>
        <v>5.1926889628240002E-3</v>
      </c>
    </row>
    <row r="31" spans="2:16">
      <c r="B31" s="77" t="s">
        <v>1911</v>
      </c>
      <c r="C31" s="74" t="s">
        <v>1912</v>
      </c>
      <c r="D31" s="74" t="s">
        <v>270</v>
      </c>
      <c r="E31" s="74"/>
      <c r="F31" s="97">
        <v>42736</v>
      </c>
      <c r="G31" s="84">
        <v>9.02</v>
      </c>
      <c r="H31" s="87" t="s">
        <v>163</v>
      </c>
      <c r="I31" s="88">
        <v>4.8000000000000001E-2</v>
      </c>
      <c r="J31" s="88">
        <v>4.8499999999999995E-2</v>
      </c>
      <c r="K31" s="84">
        <v>36947000</v>
      </c>
      <c r="L31" s="86">
        <v>102.50020000000001</v>
      </c>
      <c r="M31" s="84">
        <v>37870.742270000002</v>
      </c>
      <c r="N31" s="74"/>
      <c r="O31" s="85">
        <v>1.7425678309186104E-2</v>
      </c>
      <c r="P31" s="85">
        <f>M31/'סכום נכסי הקרן'!$C$42</f>
        <v>5.2252211508869387E-3</v>
      </c>
    </row>
    <row r="32" spans="2:16">
      <c r="B32" s="77" t="s">
        <v>1913</v>
      </c>
      <c r="C32" s="74" t="s">
        <v>1914</v>
      </c>
      <c r="D32" s="74" t="s">
        <v>270</v>
      </c>
      <c r="E32" s="74"/>
      <c r="F32" s="97">
        <v>42767</v>
      </c>
      <c r="G32" s="84">
        <v>9.1</v>
      </c>
      <c r="H32" s="87" t="s">
        <v>163</v>
      </c>
      <c r="I32" s="88">
        <v>4.8000000000000001E-2</v>
      </c>
      <c r="J32" s="88">
        <v>4.8500000000000008E-2</v>
      </c>
      <c r="K32" s="84">
        <v>30697000</v>
      </c>
      <c r="L32" s="86">
        <v>102.09569999999999</v>
      </c>
      <c r="M32" s="84">
        <v>31340.32331</v>
      </c>
      <c r="N32" s="74"/>
      <c r="O32" s="85">
        <v>1.4420799788193498E-2</v>
      </c>
      <c r="P32" s="85">
        <f>M32/'סכום נכסי הקרן'!$C$42</f>
        <v>4.3241856488451386E-3</v>
      </c>
    </row>
    <row r="33" spans="2:16">
      <c r="B33" s="77" t="s">
        <v>1915</v>
      </c>
      <c r="C33" s="74" t="s">
        <v>1916</v>
      </c>
      <c r="D33" s="74" t="s">
        <v>270</v>
      </c>
      <c r="E33" s="74"/>
      <c r="F33" s="97">
        <v>42795</v>
      </c>
      <c r="G33" s="84">
        <v>9.1900000000000013</v>
      </c>
      <c r="H33" s="87" t="s">
        <v>163</v>
      </c>
      <c r="I33" s="88">
        <v>4.8000000000000001E-2</v>
      </c>
      <c r="J33" s="88">
        <v>4.8499999999999995E-2</v>
      </c>
      <c r="K33" s="84">
        <v>38223000</v>
      </c>
      <c r="L33" s="86">
        <v>101.8967</v>
      </c>
      <c r="M33" s="84">
        <v>38947.972520000003</v>
      </c>
      <c r="N33" s="74"/>
      <c r="O33" s="85">
        <v>1.7921350341901825E-2</v>
      </c>
      <c r="P33" s="85">
        <f>M33/'סכום נכסי הקרן'!$C$42</f>
        <v>5.3738521506847478E-3</v>
      </c>
    </row>
    <row r="34" spans="2:16">
      <c r="B34" s="77" t="s">
        <v>1917</v>
      </c>
      <c r="C34" s="74" t="s">
        <v>1918</v>
      </c>
      <c r="D34" s="74" t="s">
        <v>270</v>
      </c>
      <c r="E34" s="74"/>
      <c r="F34" s="97">
        <v>42826</v>
      </c>
      <c r="G34" s="84">
        <v>9.0499999999999989</v>
      </c>
      <c r="H34" s="87" t="s">
        <v>163</v>
      </c>
      <c r="I34" s="88">
        <v>4.8000000000000001E-2</v>
      </c>
      <c r="J34" s="88">
        <v>4.8500000000000008E-2</v>
      </c>
      <c r="K34" s="84">
        <v>26197000</v>
      </c>
      <c r="L34" s="86">
        <v>103.9308</v>
      </c>
      <c r="M34" s="84">
        <v>27226.74036</v>
      </c>
      <c r="N34" s="74"/>
      <c r="O34" s="85">
        <v>1.2527993656383482E-2</v>
      </c>
      <c r="P34" s="85">
        <f>M34/'סכום נכסי הקרן'!$C$42</f>
        <v>3.7566134454005001E-3</v>
      </c>
    </row>
    <row r="35" spans="2:16">
      <c r="B35" s="77" t="s">
        <v>1919</v>
      </c>
      <c r="C35" s="74" t="s">
        <v>1920</v>
      </c>
      <c r="D35" s="74" t="s">
        <v>270</v>
      </c>
      <c r="E35" s="74"/>
      <c r="F35" s="97">
        <v>42856</v>
      </c>
      <c r="G35" s="84">
        <v>9.1300000000000008</v>
      </c>
      <c r="H35" s="87" t="s">
        <v>163</v>
      </c>
      <c r="I35" s="88">
        <v>4.8000000000000001E-2</v>
      </c>
      <c r="J35" s="88">
        <v>4.8600000000000004E-2</v>
      </c>
      <c r="K35" s="84">
        <v>56730484</v>
      </c>
      <c r="L35" s="86">
        <v>103.210331</v>
      </c>
      <c r="M35" s="84">
        <v>58541.21542</v>
      </c>
      <c r="N35" s="74"/>
      <c r="O35" s="85">
        <v>2.6936899743467451E-2</v>
      </c>
      <c r="P35" s="85">
        <f>M35/'סכום נכסי הקרן'!$C$42</f>
        <v>8.077232678207355E-3</v>
      </c>
    </row>
    <row r="36" spans="2:16">
      <c r="B36" s="77" t="s">
        <v>1921</v>
      </c>
      <c r="C36" s="74" t="s">
        <v>1922</v>
      </c>
      <c r="D36" s="74" t="s">
        <v>270</v>
      </c>
      <c r="E36" s="74"/>
      <c r="F36" s="97">
        <v>42887</v>
      </c>
      <c r="G36" s="84">
        <v>9.2200000000000006</v>
      </c>
      <c r="H36" s="87" t="s">
        <v>163</v>
      </c>
      <c r="I36" s="88">
        <v>4.8000000000000001E-2</v>
      </c>
      <c r="J36" s="88">
        <v>4.8499999999999995E-2</v>
      </c>
      <c r="K36" s="84">
        <v>53475000</v>
      </c>
      <c r="L36" s="86">
        <v>102.598133</v>
      </c>
      <c r="M36" s="84">
        <v>54863.460200000001</v>
      </c>
      <c r="N36" s="74"/>
      <c r="O36" s="85">
        <v>2.5244633484022679E-2</v>
      </c>
      <c r="P36" s="85">
        <f>M36/'סכום נכסי הקרן'!$C$42</f>
        <v>7.5697938689460965E-3</v>
      </c>
    </row>
    <row r="37" spans="2:16">
      <c r="B37" s="77" t="s">
        <v>1923</v>
      </c>
      <c r="C37" s="74" t="s">
        <v>1924</v>
      </c>
      <c r="D37" s="74" t="s">
        <v>270</v>
      </c>
      <c r="E37" s="74"/>
      <c r="F37" s="97">
        <v>42949</v>
      </c>
      <c r="G37" s="84">
        <v>9.39</v>
      </c>
      <c r="H37" s="87" t="s">
        <v>163</v>
      </c>
      <c r="I37" s="88">
        <v>4.8000000000000001E-2</v>
      </c>
      <c r="J37" s="88">
        <v>4.8500000000000008E-2</v>
      </c>
      <c r="K37" s="84">
        <v>51467000</v>
      </c>
      <c r="L37" s="86">
        <v>102.0937</v>
      </c>
      <c r="M37" s="84">
        <v>52544.549460000002</v>
      </c>
      <c r="N37" s="74"/>
      <c r="O37" s="85">
        <v>2.4177620001824125E-2</v>
      </c>
      <c r="P37" s="85">
        <f>M37/'סכום נכסי הקרן'!$C$42</f>
        <v>7.2498418236632278E-3</v>
      </c>
    </row>
    <row r="38" spans="2:16">
      <c r="B38" s="77" t="s">
        <v>1925</v>
      </c>
      <c r="C38" s="74" t="s">
        <v>1926</v>
      </c>
      <c r="D38" s="74" t="s">
        <v>270</v>
      </c>
      <c r="E38" s="74"/>
      <c r="F38" s="97">
        <v>42979</v>
      </c>
      <c r="G38" s="84">
        <v>9.4700000000000006</v>
      </c>
      <c r="H38" s="87" t="s">
        <v>163</v>
      </c>
      <c r="I38" s="88">
        <v>4.8000000000000001E-2</v>
      </c>
      <c r="J38" s="88">
        <v>4.8499999999999995E-2</v>
      </c>
      <c r="K38" s="84">
        <v>43124000</v>
      </c>
      <c r="L38" s="86">
        <v>101.8061</v>
      </c>
      <c r="M38" s="84">
        <v>43902.882010000001</v>
      </c>
      <c r="N38" s="74"/>
      <c r="O38" s="85">
        <v>2.0201280801365549E-2</v>
      </c>
      <c r="P38" s="85">
        <f>M38/'סכום נכסי הקרן'!$C$42</f>
        <v>6.0575065053655123E-3</v>
      </c>
    </row>
    <row r="39" spans="2:16">
      <c r="B39" s="77" t="s">
        <v>1927</v>
      </c>
      <c r="C39" s="74" t="s">
        <v>1928</v>
      </c>
      <c r="D39" s="74" t="s">
        <v>270</v>
      </c>
      <c r="E39" s="74"/>
      <c r="F39" s="97">
        <v>43009</v>
      </c>
      <c r="G39" s="84">
        <v>9.33</v>
      </c>
      <c r="H39" s="87" t="s">
        <v>163</v>
      </c>
      <c r="I39" s="88">
        <v>4.8000000000000001E-2</v>
      </c>
      <c r="J39" s="88">
        <v>4.8500000000000008E-2</v>
      </c>
      <c r="K39" s="84">
        <v>37358000</v>
      </c>
      <c r="L39" s="86">
        <v>103.5273</v>
      </c>
      <c r="M39" s="84">
        <v>38675.717750000003</v>
      </c>
      <c r="N39" s="74"/>
      <c r="O39" s="85">
        <v>1.7796076218507637E-2</v>
      </c>
      <c r="P39" s="85">
        <f>M39/'סכום נכסי הקרן'!$C$42</f>
        <v>5.3362877593535326E-3</v>
      </c>
    </row>
    <row r="40" spans="2:16">
      <c r="B40" s="77" t="s">
        <v>1929</v>
      </c>
      <c r="C40" s="74" t="s">
        <v>1930</v>
      </c>
      <c r="D40" s="74" t="s">
        <v>270</v>
      </c>
      <c r="E40" s="74"/>
      <c r="F40" s="97">
        <v>43040</v>
      </c>
      <c r="G40" s="84">
        <v>9.41</v>
      </c>
      <c r="H40" s="87" t="s">
        <v>163</v>
      </c>
      <c r="I40" s="88">
        <v>4.8000000000000001E-2</v>
      </c>
      <c r="J40" s="88">
        <v>4.8500000000000008E-2</v>
      </c>
      <c r="K40" s="84">
        <v>41583000</v>
      </c>
      <c r="L40" s="86">
        <v>103.01600000000001</v>
      </c>
      <c r="M40" s="84">
        <v>42837.1976</v>
      </c>
      <c r="N40" s="74"/>
      <c r="O40" s="85">
        <v>1.9710921421151193E-2</v>
      </c>
      <c r="P40" s="85">
        <f>M40/'סכום נכסי הקרן'!$C$42</f>
        <v>5.9104685445143038E-3</v>
      </c>
    </row>
    <row r="41" spans="2:16">
      <c r="B41" s="77" t="s">
        <v>1931</v>
      </c>
      <c r="C41" s="74" t="s">
        <v>1932</v>
      </c>
      <c r="D41" s="74" t="s">
        <v>270</v>
      </c>
      <c r="E41" s="74"/>
      <c r="F41" s="97">
        <v>43070</v>
      </c>
      <c r="G41" s="84">
        <v>9.490000000000002</v>
      </c>
      <c r="H41" s="87" t="s">
        <v>163</v>
      </c>
      <c r="I41" s="88">
        <v>4.8000000000000001E-2</v>
      </c>
      <c r="J41" s="88">
        <v>4.8500000000000008E-2</v>
      </c>
      <c r="K41" s="84">
        <v>34773000</v>
      </c>
      <c r="L41" s="86">
        <v>102.30370000000001</v>
      </c>
      <c r="M41" s="84">
        <v>35574.058010000001</v>
      </c>
      <c r="N41" s="74"/>
      <c r="O41" s="85">
        <v>1.6368892022632781E-2</v>
      </c>
      <c r="P41" s="85">
        <f>M41/'סכום נכסי הקרן'!$C$42</f>
        <v>4.9083358074019316E-3</v>
      </c>
    </row>
    <row r="42" spans="2:16">
      <c r="B42" s="77" t="s">
        <v>1933</v>
      </c>
      <c r="C42" s="74" t="s">
        <v>1934</v>
      </c>
      <c r="D42" s="74" t="s">
        <v>270</v>
      </c>
      <c r="E42" s="74"/>
      <c r="F42" s="97">
        <v>43101</v>
      </c>
      <c r="G42" s="84">
        <v>9.5800000000000018</v>
      </c>
      <c r="H42" s="87" t="s">
        <v>163</v>
      </c>
      <c r="I42" s="88">
        <v>4.8000000000000001E-2</v>
      </c>
      <c r="J42" s="88">
        <v>4.8499999999999995E-2</v>
      </c>
      <c r="K42" s="84">
        <v>52286000</v>
      </c>
      <c r="L42" s="86">
        <v>102.20489999999999</v>
      </c>
      <c r="M42" s="84">
        <v>53438.879529999998</v>
      </c>
      <c r="N42" s="74"/>
      <c r="O42" s="85">
        <v>2.4589133142785113E-2</v>
      </c>
      <c r="P42" s="85">
        <f>M42/'סכום נכסי הקרן'!$C$42</f>
        <v>7.3732371446295145E-3</v>
      </c>
    </row>
    <row r="43" spans="2:16">
      <c r="B43" s="77" t="s">
        <v>1935</v>
      </c>
      <c r="C43" s="74" t="s">
        <v>1936</v>
      </c>
      <c r="D43" s="74" t="s">
        <v>270</v>
      </c>
      <c r="E43" s="74"/>
      <c r="F43" s="97">
        <v>43132</v>
      </c>
      <c r="G43" s="84">
        <v>9.6599999999999984</v>
      </c>
      <c r="H43" s="87" t="s">
        <v>163</v>
      </c>
      <c r="I43" s="88">
        <v>4.8000000000000001E-2</v>
      </c>
      <c r="J43" s="88">
        <v>4.8499999999999995E-2</v>
      </c>
      <c r="K43" s="84">
        <v>68475000</v>
      </c>
      <c r="L43" s="86">
        <v>101.6949</v>
      </c>
      <c r="M43" s="84">
        <v>69639.306479999999</v>
      </c>
      <c r="N43" s="74"/>
      <c r="O43" s="85">
        <v>3.2043526998851692E-2</v>
      </c>
      <c r="P43" s="85">
        <f>M43/'סכום נכסי הקרן'!$C$42</f>
        <v>9.6084933999471319E-3</v>
      </c>
    </row>
    <row r="44" spans="2:16">
      <c r="B44" s="77" t="s">
        <v>1937</v>
      </c>
      <c r="C44" s="74" t="s">
        <v>1938</v>
      </c>
      <c r="D44" s="74" t="s">
        <v>270</v>
      </c>
      <c r="E44" s="74"/>
      <c r="F44" s="97">
        <v>43161</v>
      </c>
      <c r="G44" s="84">
        <v>9.7499999999999982</v>
      </c>
      <c r="H44" s="87" t="s">
        <v>163</v>
      </c>
      <c r="I44" s="88">
        <v>4.8000000000000001E-2</v>
      </c>
      <c r="J44" s="88">
        <v>4.8499999999999995E-2</v>
      </c>
      <c r="K44" s="84">
        <v>36881000</v>
      </c>
      <c r="L44" s="86">
        <v>101.7927</v>
      </c>
      <c r="M44" s="84">
        <v>37542.179060000002</v>
      </c>
      <c r="N44" s="74"/>
      <c r="O44" s="85">
        <v>1.7274494665599875E-2</v>
      </c>
      <c r="P44" s="85">
        <f>M44/'סכום נכסי הקרן'!$C$42</f>
        <v>5.1798875943895447E-3</v>
      </c>
    </row>
    <row r="45" spans="2:16">
      <c r="B45" s="77" t="s">
        <v>1939</v>
      </c>
      <c r="C45" s="74" t="s">
        <v>1940</v>
      </c>
      <c r="D45" s="74" t="s">
        <v>270</v>
      </c>
      <c r="E45" s="74"/>
      <c r="F45" s="97">
        <v>43221</v>
      </c>
      <c r="G45" s="84">
        <v>9.68</v>
      </c>
      <c r="H45" s="87" t="s">
        <v>163</v>
      </c>
      <c r="I45" s="88">
        <v>4.8000000000000001E-2</v>
      </c>
      <c r="J45" s="88">
        <v>4.8499999999999995E-2</v>
      </c>
      <c r="K45" s="84">
        <v>77477000</v>
      </c>
      <c r="L45" s="86">
        <v>103.01613500000001</v>
      </c>
      <c r="M45" s="84">
        <v>79813.810649999999</v>
      </c>
      <c r="N45" s="74"/>
      <c r="O45" s="85">
        <v>3.6725179007620005E-2</v>
      </c>
      <c r="P45" s="85">
        <f>M45/'סכום נכסי הקרן'!$C$42</f>
        <v>1.10123220867428E-2</v>
      </c>
    </row>
    <row r="46" spans="2:16">
      <c r="B46" s="77" t="s">
        <v>1941</v>
      </c>
      <c r="C46" s="74" t="s">
        <v>1942</v>
      </c>
      <c r="D46" s="74" t="s">
        <v>270</v>
      </c>
      <c r="E46" s="74"/>
      <c r="F46" s="97">
        <v>43252</v>
      </c>
      <c r="G46" s="84">
        <v>9.76</v>
      </c>
      <c r="H46" s="87" t="s">
        <v>163</v>
      </c>
      <c r="I46" s="88">
        <v>4.8000000000000001E-2</v>
      </c>
      <c r="J46" s="88">
        <v>4.8499999999999995E-2</v>
      </c>
      <c r="K46" s="84">
        <v>36115000</v>
      </c>
      <c r="L46" s="86">
        <v>102.2011</v>
      </c>
      <c r="M46" s="84">
        <v>36910.313040000001</v>
      </c>
      <c r="N46" s="74"/>
      <c r="O46" s="85">
        <v>1.6983750588799772E-2</v>
      </c>
      <c r="P46" s="85">
        <f>M46/'סכום נכסי הקרן'!$C$42</f>
        <v>5.0927057887441294E-3</v>
      </c>
    </row>
    <row r="47" spans="2:16">
      <c r="B47" s="77" t="s">
        <v>1943</v>
      </c>
      <c r="C47" s="74" t="s">
        <v>1944</v>
      </c>
      <c r="D47" s="74" t="s">
        <v>270</v>
      </c>
      <c r="E47" s="74"/>
      <c r="F47" s="97">
        <v>43282</v>
      </c>
      <c r="G47" s="84">
        <v>9.85</v>
      </c>
      <c r="H47" s="87" t="s">
        <v>163</v>
      </c>
      <c r="I47" s="88">
        <v>4.8000000000000001E-2</v>
      </c>
      <c r="J47" s="88">
        <v>4.8499999999999995E-2</v>
      </c>
      <c r="K47" s="84">
        <v>43255000</v>
      </c>
      <c r="L47" s="86">
        <v>101.2962</v>
      </c>
      <c r="M47" s="84">
        <v>43815.592200000006</v>
      </c>
      <c r="N47" s="74"/>
      <c r="O47" s="85">
        <v>2.0161115648597079E-2</v>
      </c>
      <c r="P47" s="85">
        <f>M47/'סכום נכסי הקרן'!$C$42</f>
        <v>6.0454626811854359E-3</v>
      </c>
    </row>
    <row r="48" spans="2:16">
      <c r="B48" s="77" t="s">
        <v>1945</v>
      </c>
      <c r="C48" s="74" t="s">
        <v>1946</v>
      </c>
      <c r="D48" s="74" t="s">
        <v>270</v>
      </c>
      <c r="E48" s="74"/>
      <c r="F48" s="97">
        <v>43313</v>
      </c>
      <c r="G48" s="84">
        <v>9.93</v>
      </c>
      <c r="H48" s="87" t="s">
        <v>163</v>
      </c>
      <c r="I48" s="88">
        <v>4.8000000000000001E-2</v>
      </c>
      <c r="J48" s="88">
        <v>4.8499999999999995E-2</v>
      </c>
      <c r="K48" s="84">
        <v>59437000</v>
      </c>
      <c r="L48" s="86">
        <v>100.787148</v>
      </c>
      <c r="M48" s="84">
        <v>59910.586309999999</v>
      </c>
      <c r="N48" s="74"/>
      <c r="O48" s="85">
        <v>2.7566996097137465E-2</v>
      </c>
      <c r="P48" s="85">
        <f>M48/'סכום נכסי הקרן'!$C$42</f>
        <v>8.2661718251304146E-3</v>
      </c>
    </row>
    <row r="49" spans="2:16">
      <c r="B49" s="77" t="s">
        <v>1947</v>
      </c>
      <c r="C49" s="74" t="s">
        <v>1948</v>
      </c>
      <c r="D49" s="74" t="s">
        <v>270</v>
      </c>
      <c r="E49" s="74"/>
      <c r="F49" s="97">
        <v>43345</v>
      </c>
      <c r="G49" s="84">
        <v>10.02</v>
      </c>
      <c r="H49" s="87" t="s">
        <v>163</v>
      </c>
      <c r="I49" s="88">
        <v>4.8000000000000001E-2</v>
      </c>
      <c r="J49" s="88">
        <v>4.8499999999999995E-2</v>
      </c>
      <c r="K49" s="84">
        <v>56864000</v>
      </c>
      <c r="L49" s="86">
        <v>100.386754</v>
      </c>
      <c r="M49" s="84">
        <v>57083.450790000003</v>
      </c>
      <c r="N49" s="74"/>
      <c r="O49" s="85">
        <v>2.6266130279489642E-2</v>
      </c>
      <c r="P49" s="85">
        <f>M49/'סכום נכסי הקרן'!$C$42</f>
        <v>7.8760973922025468E-3</v>
      </c>
    </row>
    <row r="50" spans="2:16">
      <c r="B50" s="77" t="s">
        <v>1949</v>
      </c>
      <c r="C50" s="74" t="s">
        <v>1950</v>
      </c>
      <c r="D50" s="74" t="s">
        <v>270</v>
      </c>
      <c r="E50" s="74"/>
      <c r="F50" s="97">
        <v>43375</v>
      </c>
      <c r="G50" s="84">
        <v>9.86</v>
      </c>
      <c r="H50" s="87" t="s">
        <v>163</v>
      </c>
      <c r="I50" s="88">
        <v>4.8000000000000001E-2</v>
      </c>
      <c r="J50" s="88">
        <v>4.8500000000000008E-2</v>
      </c>
      <c r="K50" s="84">
        <v>23663000</v>
      </c>
      <c r="L50" s="86">
        <v>102.3866</v>
      </c>
      <c r="M50" s="84">
        <v>24227.753969999998</v>
      </c>
      <c r="N50" s="74"/>
      <c r="O50" s="85">
        <v>1.1148053128331947E-2</v>
      </c>
      <c r="P50" s="85">
        <f>M50/'סכום נכסי הקרן'!$C$42</f>
        <v>3.3428278637890291E-3</v>
      </c>
    </row>
    <row r="51" spans="2:16">
      <c r="B51" s="77" t="s">
        <v>1951</v>
      </c>
      <c r="C51" s="74" t="s">
        <v>1952</v>
      </c>
      <c r="D51" s="74" t="s">
        <v>270</v>
      </c>
      <c r="E51" s="74"/>
      <c r="F51" s="97">
        <v>43435</v>
      </c>
      <c r="G51" s="84">
        <v>10.029999999999999</v>
      </c>
      <c r="H51" s="87" t="s">
        <v>163</v>
      </c>
      <c r="I51" s="88">
        <v>4.8000000000000001E-2</v>
      </c>
      <c r="J51" s="88">
        <v>4.8499999999999995E-2</v>
      </c>
      <c r="K51" s="84">
        <v>64777000</v>
      </c>
      <c r="L51" s="86">
        <v>101.5937</v>
      </c>
      <c r="M51" s="84">
        <v>65809.424840000007</v>
      </c>
      <c r="N51" s="74"/>
      <c r="O51" s="85">
        <v>3.0281261951467981E-2</v>
      </c>
      <c r="P51" s="85">
        <f>M51/'סכום נכסי הקרן'!$C$42</f>
        <v>9.0800649258484245E-3</v>
      </c>
    </row>
    <row r="52" spans="2:16">
      <c r="B52" s="77" t="s">
        <v>1953</v>
      </c>
      <c r="C52" s="74" t="s">
        <v>1954</v>
      </c>
      <c r="D52" s="74" t="s">
        <v>270</v>
      </c>
      <c r="E52" s="74"/>
      <c r="F52" s="97">
        <v>43497</v>
      </c>
      <c r="G52" s="84">
        <v>10.199999999999999</v>
      </c>
      <c r="H52" s="87" t="s">
        <v>163</v>
      </c>
      <c r="I52" s="88">
        <v>4.8000000000000001E-2</v>
      </c>
      <c r="J52" s="88">
        <v>4.8499999999999995E-2</v>
      </c>
      <c r="K52" s="84">
        <v>102491000</v>
      </c>
      <c r="L52" s="86">
        <v>100.87909999999999</v>
      </c>
      <c r="M52" s="84">
        <v>103409.74384000001</v>
      </c>
      <c r="N52" s="74"/>
      <c r="O52" s="85">
        <v>4.7582508875688302E-2</v>
      </c>
      <c r="P52" s="85">
        <f>M52/'סכום נכסי הקרן'!$C$42</f>
        <v>1.426797438688197E-2</v>
      </c>
    </row>
    <row r="53" spans="2:16">
      <c r="B53" s="77" t="s">
        <v>1955</v>
      </c>
      <c r="C53" s="74" t="s">
        <v>1956</v>
      </c>
      <c r="D53" s="74" t="s">
        <v>270</v>
      </c>
      <c r="E53" s="74"/>
      <c r="F53" s="97">
        <v>43525</v>
      </c>
      <c r="G53" s="84">
        <v>10.280000000000001</v>
      </c>
      <c r="H53" s="87" t="s">
        <v>163</v>
      </c>
      <c r="I53" s="88">
        <v>4.8000000000000001E-2</v>
      </c>
      <c r="J53" s="88">
        <v>4.8500000000000008E-2</v>
      </c>
      <c r="K53" s="84">
        <v>69594000</v>
      </c>
      <c r="L53" s="86">
        <v>100.59672500000001</v>
      </c>
      <c r="M53" s="84">
        <v>70009.285129999989</v>
      </c>
      <c r="N53" s="74"/>
      <c r="O53" s="85">
        <v>3.2213767362512954E-2</v>
      </c>
      <c r="P53" s="85">
        <f>M53/'סכום נכסי הקרן'!$C$42</f>
        <v>9.6595412577782144E-3</v>
      </c>
    </row>
    <row r="54" spans="2:16">
      <c r="B54" s="77" t="s">
        <v>1957</v>
      </c>
      <c r="C54" s="74" t="s">
        <v>1958</v>
      </c>
      <c r="D54" s="74" t="s">
        <v>270</v>
      </c>
      <c r="E54" s="74"/>
      <c r="F54" s="97">
        <v>43556</v>
      </c>
      <c r="G54" s="84">
        <v>10.120000000000001</v>
      </c>
      <c r="H54" s="87" t="s">
        <v>163</v>
      </c>
      <c r="I54" s="88">
        <v>4.8000000000000001E-2</v>
      </c>
      <c r="J54" s="88">
        <v>4.8500000000000008E-2</v>
      </c>
      <c r="K54" s="84">
        <v>44064000</v>
      </c>
      <c r="L54" s="86">
        <v>102.50230000000001</v>
      </c>
      <c r="M54" s="84">
        <v>45166.594870000001</v>
      </c>
      <c r="N54" s="74"/>
      <c r="O54" s="85">
        <v>2.0782760129564138E-2</v>
      </c>
      <c r="P54" s="85">
        <f>M54/'סכום נכסי הקרן'!$C$42</f>
        <v>6.2318674702930643E-3</v>
      </c>
    </row>
    <row r="55" spans="2:16">
      <c r="B55" s="77" t="s">
        <v>1959</v>
      </c>
      <c r="C55" s="74" t="s">
        <v>1960</v>
      </c>
      <c r="D55" s="74" t="s">
        <v>270</v>
      </c>
      <c r="E55" s="74"/>
      <c r="F55" s="97">
        <v>43586</v>
      </c>
      <c r="G55" s="84">
        <v>10.199999999999999</v>
      </c>
      <c r="H55" s="87" t="s">
        <v>163</v>
      </c>
      <c r="I55" s="88">
        <v>4.8000000000000001E-2</v>
      </c>
      <c r="J55" s="88">
        <v>4.8500000000000008E-2</v>
      </c>
      <c r="K55" s="84">
        <v>105027000</v>
      </c>
      <c r="L55" s="86">
        <v>101.996014</v>
      </c>
      <c r="M55" s="84">
        <v>107117.32904000001</v>
      </c>
      <c r="N55" s="74"/>
      <c r="O55" s="85">
        <v>4.9288500972132616E-2</v>
      </c>
      <c r="P55" s="85">
        <f>M55/'סכום נכסי הקרן'!$C$42</f>
        <v>1.4779528991955081E-2</v>
      </c>
    </row>
    <row r="56" spans="2:16">
      <c r="B56" s="77" t="s">
        <v>1961</v>
      </c>
      <c r="C56" s="74" t="s">
        <v>1962</v>
      </c>
      <c r="D56" s="74" t="s">
        <v>270</v>
      </c>
      <c r="E56" s="74"/>
      <c r="F56" s="97">
        <v>43647</v>
      </c>
      <c r="G56" s="84">
        <v>10.370000000000001</v>
      </c>
      <c r="H56" s="87" t="s">
        <v>163</v>
      </c>
      <c r="I56" s="88">
        <v>4.8000000000000001E-2</v>
      </c>
      <c r="J56" s="88">
        <v>4.8499999999999995E-2</v>
      </c>
      <c r="K56" s="84">
        <v>75690000</v>
      </c>
      <c r="L56" s="86">
        <v>101.193</v>
      </c>
      <c r="M56" s="84">
        <v>76593.009019999998</v>
      </c>
      <c r="N56" s="74"/>
      <c r="O56" s="85">
        <v>3.5243173381695359E-2</v>
      </c>
      <c r="P56" s="85">
        <f>M56/'סכום נכסי הקרן'!$C$42</f>
        <v>1.0567931515258838E-2</v>
      </c>
    </row>
    <row r="57" spans="2:16">
      <c r="B57" s="77" t="s">
        <v>1963</v>
      </c>
      <c r="C57" s="74" t="s">
        <v>1964</v>
      </c>
      <c r="D57" s="74" t="s">
        <v>270</v>
      </c>
      <c r="E57" s="74"/>
      <c r="F57" s="97">
        <v>43678</v>
      </c>
      <c r="G57" s="84">
        <v>10.45</v>
      </c>
      <c r="H57" s="87" t="s">
        <v>163</v>
      </c>
      <c r="I57" s="88">
        <v>4.8000000000000001E-2</v>
      </c>
      <c r="J57" s="88">
        <v>4.8499999999999995E-2</v>
      </c>
      <c r="K57" s="84">
        <v>72062000</v>
      </c>
      <c r="L57" s="86">
        <v>100.79389999999999</v>
      </c>
      <c r="M57" s="84">
        <v>72634.053790000005</v>
      </c>
      <c r="N57" s="74"/>
      <c r="O57" s="85">
        <v>3.3421516975105744E-2</v>
      </c>
      <c r="P57" s="85">
        <f>M57/'סכום נכסי הקרן'!$C$42</f>
        <v>1.0021694093881504E-2</v>
      </c>
    </row>
    <row r="58" spans="2:16">
      <c r="B58" s="77" t="s">
        <v>1965</v>
      </c>
      <c r="C58" s="74" t="s">
        <v>1966</v>
      </c>
      <c r="D58" s="74" t="s">
        <v>270</v>
      </c>
      <c r="E58" s="74"/>
      <c r="F58" s="97">
        <v>43740</v>
      </c>
      <c r="G58" s="84">
        <v>10.37</v>
      </c>
      <c r="H58" s="87" t="s">
        <v>163</v>
      </c>
      <c r="I58" s="88">
        <v>4.8000000000000001E-2</v>
      </c>
      <c r="J58" s="88">
        <v>4.8499999999999995E-2</v>
      </c>
      <c r="K58" s="84">
        <v>66802000</v>
      </c>
      <c r="L58" s="86">
        <v>102.3867</v>
      </c>
      <c r="M58" s="84">
        <v>68396.337680000011</v>
      </c>
      <c r="N58" s="74"/>
      <c r="O58" s="85">
        <v>3.1471592752019863E-2</v>
      </c>
      <c r="P58" s="85">
        <f>M58/'סכום נכסי הקרן'!$C$42</f>
        <v>9.4369945997031905E-3</v>
      </c>
    </row>
    <row r="59" spans="2:16">
      <c r="B59" s="77" t="s">
        <v>1967</v>
      </c>
      <c r="C59" s="74" t="s">
        <v>1968</v>
      </c>
      <c r="D59" s="74" t="s">
        <v>270</v>
      </c>
      <c r="E59" s="74"/>
      <c r="F59" s="97">
        <v>43770</v>
      </c>
      <c r="G59" s="84">
        <v>10.45</v>
      </c>
      <c r="H59" s="87" t="s">
        <v>163</v>
      </c>
      <c r="I59" s="88">
        <v>4.8000000000000001E-2</v>
      </c>
      <c r="J59" s="88">
        <v>4.8500000000000008E-2</v>
      </c>
      <c r="K59" s="84">
        <v>72399000</v>
      </c>
      <c r="L59" s="86">
        <v>101.9962</v>
      </c>
      <c r="M59" s="84">
        <v>73844.221799999999</v>
      </c>
      <c r="N59" s="74"/>
      <c r="O59" s="85">
        <v>3.3978358409371294E-2</v>
      </c>
      <c r="P59" s="85">
        <f>M59/'סכום נכסי הקרן'!$C$42</f>
        <v>1.0188667200373477E-2</v>
      </c>
    </row>
    <row r="60" spans="2:16">
      <c r="B60" s="77" t="s">
        <v>1969</v>
      </c>
      <c r="C60" s="74" t="s">
        <v>1970</v>
      </c>
      <c r="D60" s="74" t="s">
        <v>270</v>
      </c>
      <c r="E60" s="74"/>
      <c r="F60" s="97">
        <v>43800</v>
      </c>
      <c r="G60" s="84">
        <v>10.54</v>
      </c>
      <c r="H60" s="87" t="s">
        <v>163</v>
      </c>
      <c r="I60" s="88">
        <v>4.8000000000000001E-2</v>
      </c>
      <c r="J60" s="88">
        <v>4.8499999999999995E-2</v>
      </c>
      <c r="K60" s="84">
        <v>57521000</v>
      </c>
      <c r="L60" s="86">
        <v>101.5938</v>
      </c>
      <c r="M60" s="84">
        <v>58437.78196</v>
      </c>
      <c r="N60" s="74"/>
      <c r="O60" s="85">
        <v>2.6889306321941253E-2</v>
      </c>
      <c r="P60" s="85">
        <f>M60/'סכום נכסי הקרן'!$C$42</f>
        <v>8.0629614315798626E-3</v>
      </c>
    </row>
    <row r="61" spans="2:16">
      <c r="B61" s="77" t="s">
        <v>1971</v>
      </c>
      <c r="C61" s="74" t="s">
        <v>1972</v>
      </c>
      <c r="D61" s="74" t="s">
        <v>270</v>
      </c>
      <c r="E61" s="74"/>
      <c r="F61" s="97">
        <v>43831</v>
      </c>
      <c r="G61" s="84">
        <v>10.620000000000001</v>
      </c>
      <c r="H61" s="87" t="s">
        <v>163</v>
      </c>
      <c r="I61" s="88">
        <v>4.8000000000000001E-2</v>
      </c>
      <c r="J61" s="88">
        <v>4.8500000000000008E-2</v>
      </c>
      <c r="K61" s="84">
        <v>70671000</v>
      </c>
      <c r="L61" s="86">
        <v>101.193</v>
      </c>
      <c r="M61" s="84">
        <v>71514.133099999992</v>
      </c>
      <c r="N61" s="74"/>
      <c r="O61" s="85">
        <v>3.2906201549371364E-2</v>
      </c>
      <c r="P61" s="85">
        <f>M61/'סכום נכסי הקרן'!$C$42</f>
        <v>9.8671728744403001E-3</v>
      </c>
    </row>
    <row r="62" spans="2:16">
      <c r="B62" s="77" t="s">
        <v>1973</v>
      </c>
      <c r="C62" s="74" t="s">
        <v>1974</v>
      </c>
      <c r="D62" s="74" t="s">
        <v>270</v>
      </c>
      <c r="E62" s="74"/>
      <c r="F62" s="97">
        <v>43863</v>
      </c>
      <c r="G62" s="84">
        <v>10.709999999999997</v>
      </c>
      <c r="H62" s="87" t="s">
        <v>163</v>
      </c>
      <c r="I62" s="88">
        <v>4.8000000000000001E-2</v>
      </c>
      <c r="J62" s="88">
        <v>4.8499999999999995E-2</v>
      </c>
      <c r="K62" s="84">
        <v>90197000</v>
      </c>
      <c r="L62" s="86">
        <v>100.77809999999999</v>
      </c>
      <c r="M62" s="84">
        <v>90899.218400000012</v>
      </c>
      <c r="N62" s="74"/>
      <c r="O62" s="85">
        <v>4.1825970220014129E-2</v>
      </c>
      <c r="P62" s="85">
        <f>M62/'סכום נכסי הקרן'!$C$42</f>
        <v>1.2541832826947949E-2</v>
      </c>
    </row>
    <row r="63" spans="2:16">
      <c r="B63" s="77" t="s">
        <v>1975</v>
      </c>
      <c r="C63" s="74" t="s">
        <v>1976</v>
      </c>
      <c r="D63" s="74" t="s">
        <v>270</v>
      </c>
      <c r="E63" s="74"/>
      <c r="F63" s="97">
        <v>40603</v>
      </c>
      <c r="G63" s="84">
        <v>5.21</v>
      </c>
      <c r="H63" s="87" t="s">
        <v>163</v>
      </c>
      <c r="I63" s="88">
        <v>4.8000000000000001E-2</v>
      </c>
      <c r="J63" s="88">
        <v>4.87E-2</v>
      </c>
      <c r="K63" s="84">
        <v>800000</v>
      </c>
      <c r="L63" s="86">
        <v>105.80970000000001</v>
      </c>
      <c r="M63" s="84">
        <v>845.74050999999997</v>
      </c>
      <c r="N63" s="74"/>
      <c r="O63" s="85">
        <v>3.8915535257363177E-4</v>
      </c>
      <c r="P63" s="85">
        <f>M63/'סכום נכסי הקרן'!$C$42</f>
        <v>1.1669116938631122E-4</v>
      </c>
    </row>
    <row r="64" spans="2:16">
      <c r="B64" s="77" t="s">
        <v>1977</v>
      </c>
      <c r="C64" s="74" t="s">
        <v>1978</v>
      </c>
      <c r="D64" s="74" t="s">
        <v>270</v>
      </c>
      <c r="E64" s="74"/>
      <c r="F64" s="97">
        <v>40969</v>
      </c>
      <c r="G64" s="84">
        <v>5.95</v>
      </c>
      <c r="H64" s="87" t="s">
        <v>163</v>
      </c>
      <c r="I64" s="88">
        <v>4.8000000000000001E-2</v>
      </c>
      <c r="J64" s="88">
        <v>4.87E-2</v>
      </c>
      <c r="K64" s="84">
        <v>3600000</v>
      </c>
      <c r="L64" s="86">
        <v>103.765</v>
      </c>
      <c r="M64" s="84">
        <v>3733.8897200000001</v>
      </c>
      <c r="N64" s="74"/>
      <c r="O64" s="85">
        <v>1.7180957436432357E-3</v>
      </c>
      <c r="P64" s="85">
        <f>M64/'סכום נכסי הקרן'!$C$42</f>
        <v>5.1518397503074105E-4</v>
      </c>
    </row>
    <row r="68" spans="2:2">
      <c r="B68" s="89" t="s">
        <v>111</v>
      </c>
    </row>
    <row r="69" spans="2:2">
      <c r="B69" s="89" t="s">
        <v>238</v>
      </c>
    </row>
    <row r="70" spans="2:2">
      <c r="B70" s="89" t="s">
        <v>246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178</v>
      </c>
      <c r="C1" s="68" t="s" vm="1">
        <v>265</v>
      </c>
    </row>
    <row r="2" spans="2:65">
      <c r="B2" s="47" t="s">
        <v>177</v>
      </c>
      <c r="C2" s="68" t="s">
        <v>266</v>
      </c>
    </row>
    <row r="3" spans="2:65">
      <c r="B3" s="47" t="s">
        <v>179</v>
      </c>
      <c r="C3" s="68" t="s">
        <v>267</v>
      </c>
    </row>
    <row r="4" spans="2:65">
      <c r="B4" s="47" t="s">
        <v>180</v>
      </c>
      <c r="C4" s="68">
        <v>8801</v>
      </c>
    </row>
    <row r="6" spans="2:65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</row>
    <row r="7" spans="2:65" ht="26.25" customHeight="1">
      <c r="B7" s="142" t="s">
        <v>89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</row>
    <row r="8" spans="2:65" s="3" customFormat="1" ht="78.75">
      <c r="B8" s="22" t="s">
        <v>115</v>
      </c>
      <c r="C8" s="30" t="s">
        <v>45</v>
      </c>
      <c r="D8" s="30" t="s">
        <v>117</v>
      </c>
      <c r="E8" s="30" t="s">
        <v>116</v>
      </c>
      <c r="F8" s="30" t="s">
        <v>66</v>
      </c>
      <c r="G8" s="30" t="s">
        <v>14</v>
      </c>
      <c r="H8" s="30" t="s">
        <v>67</v>
      </c>
      <c r="I8" s="30" t="s">
        <v>103</v>
      </c>
      <c r="J8" s="30" t="s">
        <v>17</v>
      </c>
      <c r="K8" s="30" t="s">
        <v>102</v>
      </c>
      <c r="L8" s="30" t="s">
        <v>16</v>
      </c>
      <c r="M8" s="59" t="s">
        <v>18</v>
      </c>
      <c r="N8" s="30" t="s">
        <v>240</v>
      </c>
      <c r="O8" s="30" t="s">
        <v>239</v>
      </c>
      <c r="P8" s="30" t="s">
        <v>110</v>
      </c>
      <c r="Q8" s="30" t="s">
        <v>59</v>
      </c>
      <c r="R8" s="30" t="s">
        <v>181</v>
      </c>
      <c r="S8" s="31" t="s">
        <v>183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247</v>
      </c>
      <c r="O9" s="32"/>
      <c r="P9" s="32" t="s">
        <v>243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20" t="s">
        <v>184</v>
      </c>
      <c r="T10" s="5"/>
      <c r="BJ10" s="1"/>
    </row>
    <row r="11" spans="2:65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5"/>
      <c r="BJ11" s="1"/>
      <c r="BM11" s="1"/>
    </row>
    <row r="12" spans="2:65" ht="20.25" customHeight="1">
      <c r="B12" s="89" t="s">
        <v>256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65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2:65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65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6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topLeftCell="A7" zoomScale="90" zoomScaleNormal="90" workbookViewId="0">
      <selection activeCell="S17" sqref="S17"/>
    </sheetView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57.140625" style="2" bestFit="1" customWidth="1"/>
    <col min="4" max="4" width="9.28515625" style="2" bestFit="1" customWidth="1"/>
    <col min="5" max="5" width="11.28515625" style="2" bestFit="1" customWidth="1"/>
    <col min="6" max="6" width="3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178</v>
      </c>
      <c r="C1" s="68" t="s" vm="1">
        <v>265</v>
      </c>
    </row>
    <row r="2" spans="2:81">
      <c r="B2" s="47" t="s">
        <v>177</v>
      </c>
      <c r="C2" s="68" t="s">
        <v>266</v>
      </c>
    </row>
    <row r="3" spans="2:81">
      <c r="B3" s="47" t="s">
        <v>179</v>
      </c>
      <c r="C3" s="68" t="s">
        <v>267</v>
      </c>
    </row>
    <row r="4" spans="2:81">
      <c r="B4" s="47" t="s">
        <v>180</v>
      </c>
      <c r="C4" s="68">
        <v>8801</v>
      </c>
    </row>
    <row r="6" spans="2:81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</row>
    <row r="7" spans="2:81" ht="26.25" customHeight="1"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</row>
    <row r="8" spans="2:81" s="3" customFormat="1" ht="78.75">
      <c r="B8" s="22" t="s">
        <v>115</v>
      </c>
      <c r="C8" s="30" t="s">
        <v>45</v>
      </c>
      <c r="D8" s="30" t="s">
        <v>117</v>
      </c>
      <c r="E8" s="30" t="s">
        <v>116</v>
      </c>
      <c r="F8" s="30" t="s">
        <v>66</v>
      </c>
      <c r="G8" s="30" t="s">
        <v>14</v>
      </c>
      <c r="H8" s="30" t="s">
        <v>67</v>
      </c>
      <c r="I8" s="30" t="s">
        <v>103</v>
      </c>
      <c r="J8" s="30" t="s">
        <v>17</v>
      </c>
      <c r="K8" s="30" t="s">
        <v>102</v>
      </c>
      <c r="L8" s="30" t="s">
        <v>16</v>
      </c>
      <c r="M8" s="59" t="s">
        <v>18</v>
      </c>
      <c r="N8" s="59" t="s">
        <v>240</v>
      </c>
      <c r="O8" s="30" t="s">
        <v>239</v>
      </c>
      <c r="P8" s="30" t="s">
        <v>110</v>
      </c>
      <c r="Q8" s="30" t="s">
        <v>59</v>
      </c>
      <c r="R8" s="30" t="s">
        <v>181</v>
      </c>
      <c r="S8" s="31" t="s">
        <v>183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247</v>
      </c>
      <c r="O9" s="32"/>
      <c r="P9" s="32" t="s">
        <v>243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20" t="s">
        <v>184</v>
      </c>
      <c r="T10" s="5"/>
      <c r="BZ10" s="1"/>
    </row>
    <row r="11" spans="2:81" s="4" customFormat="1" ht="18" customHeight="1">
      <c r="B11" s="126" t="s">
        <v>52</v>
      </c>
      <c r="C11" s="72"/>
      <c r="D11" s="72"/>
      <c r="E11" s="72"/>
      <c r="F11" s="72"/>
      <c r="G11" s="72"/>
      <c r="H11" s="72"/>
      <c r="I11" s="72"/>
      <c r="J11" s="83">
        <v>6.1186605500638684</v>
      </c>
      <c r="K11" s="72"/>
      <c r="L11" s="72"/>
      <c r="M11" s="82">
        <v>2.2766353804814107E-2</v>
      </c>
      <c r="N11" s="81"/>
      <c r="O11" s="83"/>
      <c r="P11" s="81">
        <v>31057.867620000001</v>
      </c>
      <c r="Q11" s="72"/>
      <c r="R11" s="82">
        <v>1</v>
      </c>
      <c r="S11" s="82">
        <f>P11/'סכום נכסי הקרן'!$C$42</f>
        <v>4.2852137840991567E-3</v>
      </c>
      <c r="T11" s="5"/>
      <c r="BZ11" s="90"/>
      <c r="CC11" s="90"/>
    </row>
    <row r="12" spans="2:81" s="90" customFormat="1" ht="17.25" customHeight="1">
      <c r="B12" s="127" t="s">
        <v>233</v>
      </c>
      <c r="C12" s="72"/>
      <c r="D12" s="72"/>
      <c r="E12" s="72"/>
      <c r="F12" s="72"/>
      <c r="G12" s="72"/>
      <c r="H12" s="72"/>
      <c r="I12" s="72"/>
      <c r="J12" s="83">
        <v>6.1186605500638684</v>
      </c>
      <c r="K12" s="72"/>
      <c r="L12" s="72"/>
      <c r="M12" s="82">
        <v>2.2766353804814107E-2</v>
      </c>
      <c r="N12" s="81"/>
      <c r="O12" s="83"/>
      <c r="P12" s="81">
        <v>31057.867620000001</v>
      </c>
      <c r="Q12" s="72"/>
      <c r="R12" s="82">
        <v>1</v>
      </c>
      <c r="S12" s="82">
        <f>P12/'סכום נכסי הקרן'!$C$42</f>
        <v>4.2852137840991567E-3</v>
      </c>
    </row>
    <row r="13" spans="2:81">
      <c r="B13" s="98" t="s">
        <v>60</v>
      </c>
      <c r="C13" s="72"/>
      <c r="D13" s="72"/>
      <c r="E13" s="72"/>
      <c r="F13" s="72"/>
      <c r="G13" s="72"/>
      <c r="H13" s="72"/>
      <c r="I13" s="72"/>
      <c r="J13" s="83">
        <v>7.9893624356108779</v>
      </c>
      <c r="K13" s="72"/>
      <c r="L13" s="72"/>
      <c r="M13" s="82">
        <v>1.9071926223844068E-2</v>
      </c>
      <c r="N13" s="81"/>
      <c r="O13" s="83"/>
      <c r="P13" s="81">
        <v>18353.930519999998</v>
      </c>
      <c r="Q13" s="72"/>
      <c r="R13" s="82">
        <v>0.59095913295028712</v>
      </c>
      <c r="S13" s="82">
        <f>P13/'סכום נכסי הקרן'!$C$42</f>
        <v>2.5323862223578567E-3</v>
      </c>
    </row>
    <row r="14" spans="2:81">
      <c r="B14" s="99" t="s">
        <v>1979</v>
      </c>
      <c r="C14" s="74" t="s">
        <v>1980</v>
      </c>
      <c r="D14" s="87" t="s">
        <v>1981</v>
      </c>
      <c r="E14" s="74" t="s">
        <v>395</v>
      </c>
      <c r="F14" s="87" t="s">
        <v>155</v>
      </c>
      <c r="G14" s="74" t="s">
        <v>350</v>
      </c>
      <c r="H14" s="74" t="s">
        <v>351</v>
      </c>
      <c r="I14" s="97">
        <v>42639</v>
      </c>
      <c r="J14" s="86">
        <v>7.57</v>
      </c>
      <c r="K14" s="87" t="s">
        <v>163</v>
      </c>
      <c r="L14" s="88">
        <v>4.9000000000000002E-2</v>
      </c>
      <c r="M14" s="85">
        <v>1.55E-2</v>
      </c>
      <c r="N14" s="84">
        <v>784590</v>
      </c>
      <c r="O14" s="86">
        <v>154.69999999999999</v>
      </c>
      <c r="P14" s="84">
        <v>1213.7606899999998</v>
      </c>
      <c r="Q14" s="85">
        <v>3.9966973309256588E-4</v>
      </c>
      <c r="R14" s="85">
        <v>3.9080618954611922E-2</v>
      </c>
      <c r="S14" s="85">
        <f>P14/'סכום נכסי הקרן'!$C$42</f>
        <v>1.6746880703542979E-4</v>
      </c>
    </row>
    <row r="15" spans="2:81">
      <c r="B15" s="99" t="s">
        <v>1982</v>
      </c>
      <c r="C15" s="74" t="s">
        <v>1983</v>
      </c>
      <c r="D15" s="87" t="s">
        <v>1981</v>
      </c>
      <c r="E15" s="74" t="s">
        <v>395</v>
      </c>
      <c r="F15" s="87" t="s">
        <v>155</v>
      </c>
      <c r="G15" s="74" t="s">
        <v>350</v>
      </c>
      <c r="H15" s="74" t="s">
        <v>351</v>
      </c>
      <c r="I15" s="97">
        <v>42639</v>
      </c>
      <c r="J15" s="86">
        <v>11.19</v>
      </c>
      <c r="K15" s="87" t="s">
        <v>163</v>
      </c>
      <c r="L15" s="88">
        <v>4.0999999999999995E-2</v>
      </c>
      <c r="M15" s="85">
        <v>2.06E-2</v>
      </c>
      <c r="N15" s="84">
        <v>8215635.46</v>
      </c>
      <c r="O15" s="86">
        <v>131.69</v>
      </c>
      <c r="P15" s="84">
        <v>10819.17114</v>
      </c>
      <c r="Q15" s="85">
        <v>1.9503975907950452E-3</v>
      </c>
      <c r="R15" s="85">
        <v>0.3483552468049318</v>
      </c>
      <c r="S15" s="85">
        <f>P15/'סכום נכסי הקרן'!$C$42</f>
        <v>1.4927767053717574E-3</v>
      </c>
    </row>
    <row r="16" spans="2:81">
      <c r="B16" s="99" t="s">
        <v>1984</v>
      </c>
      <c r="C16" s="74" t="s">
        <v>1985</v>
      </c>
      <c r="D16" s="87" t="s">
        <v>1981</v>
      </c>
      <c r="E16" s="74" t="s">
        <v>1986</v>
      </c>
      <c r="F16" s="87" t="s">
        <v>1346</v>
      </c>
      <c r="G16" s="74" t="s">
        <v>365</v>
      </c>
      <c r="H16" s="74" t="s">
        <v>159</v>
      </c>
      <c r="I16" s="97">
        <v>42796</v>
      </c>
      <c r="J16" s="86">
        <v>6.910000000000001</v>
      </c>
      <c r="K16" s="87" t="s">
        <v>163</v>
      </c>
      <c r="L16" s="88">
        <v>2.1400000000000002E-2</v>
      </c>
      <c r="M16" s="85">
        <v>1.3900000000000003E-2</v>
      </c>
      <c r="N16" s="84">
        <v>1078000</v>
      </c>
      <c r="O16" s="86">
        <v>106.92</v>
      </c>
      <c r="P16" s="84">
        <v>1152.59764</v>
      </c>
      <c r="Q16" s="85">
        <v>4.1518066906480362E-3</v>
      </c>
      <c r="R16" s="85">
        <v>3.7111293476496568E-2</v>
      </c>
      <c r="S16" s="85">
        <f>P16/'סכום נכסי הקרן'!$C$42</f>
        <v>1.5902982635123219E-4</v>
      </c>
    </row>
    <row r="17" spans="2:19">
      <c r="B17" s="99" t="s">
        <v>1987</v>
      </c>
      <c r="C17" s="74" t="s">
        <v>1988</v>
      </c>
      <c r="D17" s="87" t="s">
        <v>1981</v>
      </c>
      <c r="E17" s="74" t="s">
        <v>432</v>
      </c>
      <c r="F17" s="87" t="s">
        <v>155</v>
      </c>
      <c r="G17" s="74" t="s">
        <v>411</v>
      </c>
      <c r="H17" s="74" t="s">
        <v>159</v>
      </c>
      <c r="I17" s="97">
        <v>42835</v>
      </c>
      <c r="J17" s="86">
        <v>3.5199999999999996</v>
      </c>
      <c r="K17" s="87" t="s">
        <v>163</v>
      </c>
      <c r="L17" s="88">
        <v>5.5999999999999994E-2</v>
      </c>
      <c r="M17" s="85">
        <v>0.01</v>
      </c>
      <c r="N17" s="84">
        <v>229578.28</v>
      </c>
      <c r="O17" s="86">
        <v>143.28</v>
      </c>
      <c r="P17" s="84">
        <v>328.93975</v>
      </c>
      <c r="Q17" s="85">
        <v>3.0735228919595727E-4</v>
      </c>
      <c r="R17" s="85">
        <v>1.0591189131998753E-2</v>
      </c>
      <c r="S17" s="85">
        <f>P17/'סכום נכסי הקרן'!$C$42</f>
        <v>4.538550965844224E-5</v>
      </c>
    </row>
    <row r="18" spans="2:19">
      <c r="B18" s="99" t="s">
        <v>1989</v>
      </c>
      <c r="C18" s="74" t="s">
        <v>1990</v>
      </c>
      <c r="D18" s="87" t="s">
        <v>1981</v>
      </c>
      <c r="E18" s="74" t="s">
        <v>486</v>
      </c>
      <c r="F18" s="87" t="s">
        <v>487</v>
      </c>
      <c r="G18" s="74" t="s">
        <v>459</v>
      </c>
      <c r="H18" s="74" t="s">
        <v>159</v>
      </c>
      <c r="I18" s="97">
        <v>42919</v>
      </c>
      <c r="J18" s="86">
        <v>1.5</v>
      </c>
      <c r="K18" s="87" t="s">
        <v>163</v>
      </c>
      <c r="L18" s="88">
        <v>0.06</v>
      </c>
      <c r="M18" s="85">
        <v>1.84E-2</v>
      </c>
      <c r="N18" s="84">
        <v>4261965</v>
      </c>
      <c r="O18" s="86">
        <v>113.55</v>
      </c>
      <c r="P18" s="84">
        <v>4839.4612999999999</v>
      </c>
      <c r="Q18" s="85">
        <v>1.1516493672361098E-3</v>
      </c>
      <c r="R18" s="85">
        <v>0.15582078458224813</v>
      </c>
      <c r="S18" s="85">
        <f>P18/'סכום נכסי הקרן'!$C$42</f>
        <v>6.6772537394099512E-4</v>
      </c>
    </row>
    <row r="19" spans="2:19">
      <c r="B19" s="100"/>
      <c r="C19" s="74"/>
      <c r="D19" s="74"/>
      <c r="E19" s="74"/>
      <c r="F19" s="74"/>
      <c r="G19" s="74"/>
      <c r="H19" s="74"/>
      <c r="I19" s="74"/>
      <c r="J19" s="86"/>
      <c r="K19" s="74"/>
      <c r="L19" s="74"/>
      <c r="M19" s="85"/>
      <c r="N19" s="84"/>
      <c r="O19" s="86"/>
      <c r="P19" s="74"/>
      <c r="Q19" s="74"/>
      <c r="R19" s="85"/>
      <c r="S19" s="74"/>
    </row>
    <row r="20" spans="2:19">
      <c r="B20" s="98" t="s">
        <v>61</v>
      </c>
      <c r="C20" s="72"/>
      <c r="D20" s="72"/>
      <c r="E20" s="72"/>
      <c r="F20" s="72"/>
      <c r="G20" s="72"/>
      <c r="H20" s="72"/>
      <c r="I20" s="72"/>
      <c r="J20" s="83">
        <v>3.5617688061449662</v>
      </c>
      <c r="K20" s="72"/>
      <c r="L20" s="72"/>
      <c r="M20" s="82">
        <v>2.7017641736146184E-2</v>
      </c>
      <c r="N20" s="81"/>
      <c r="O20" s="83"/>
      <c r="P20" s="81">
        <v>11682.643380000001</v>
      </c>
      <c r="Q20" s="72"/>
      <c r="R20" s="82">
        <v>0.37615729202467379</v>
      </c>
      <c r="S20" s="82">
        <f>P20/'סכום נכסי הקרן'!$C$42</f>
        <v>1.611914412773544E-3</v>
      </c>
    </row>
    <row r="21" spans="2:19">
      <c r="B21" s="99" t="s">
        <v>1991</v>
      </c>
      <c r="C21" s="74" t="s">
        <v>1992</v>
      </c>
      <c r="D21" s="87" t="s">
        <v>1981</v>
      </c>
      <c r="E21" s="74" t="s">
        <v>1986</v>
      </c>
      <c r="F21" s="87" t="s">
        <v>1346</v>
      </c>
      <c r="G21" s="74" t="s">
        <v>365</v>
      </c>
      <c r="H21" s="74" t="s">
        <v>159</v>
      </c>
      <c r="I21" s="97">
        <v>42796</v>
      </c>
      <c r="J21" s="86">
        <v>6.5</v>
      </c>
      <c r="K21" s="87" t="s">
        <v>163</v>
      </c>
      <c r="L21" s="88">
        <v>3.7400000000000003E-2</v>
      </c>
      <c r="M21" s="85">
        <v>2.6799999999999997E-2</v>
      </c>
      <c r="N21" s="84">
        <v>2001035</v>
      </c>
      <c r="O21" s="86">
        <v>107.2</v>
      </c>
      <c r="P21" s="84">
        <v>2145.1095599999999</v>
      </c>
      <c r="Q21" s="85">
        <v>3.8850673128074898E-3</v>
      </c>
      <c r="R21" s="85">
        <v>6.9068153237237598E-2</v>
      </c>
      <c r="S21" s="85">
        <f>P21/'סכום נכסי הקרן'!$C$42</f>
        <v>2.9597180229448336E-4</v>
      </c>
    </row>
    <row r="22" spans="2:19">
      <c r="B22" s="99" t="s">
        <v>1993</v>
      </c>
      <c r="C22" s="74" t="s">
        <v>1994</v>
      </c>
      <c r="D22" s="87" t="s">
        <v>1981</v>
      </c>
      <c r="E22" s="74" t="s">
        <v>1986</v>
      </c>
      <c r="F22" s="87" t="s">
        <v>1346</v>
      </c>
      <c r="G22" s="74" t="s">
        <v>365</v>
      </c>
      <c r="H22" s="74" t="s">
        <v>159</v>
      </c>
      <c r="I22" s="97">
        <v>42796</v>
      </c>
      <c r="J22" s="86">
        <v>3.3200000000000003</v>
      </c>
      <c r="K22" s="87" t="s">
        <v>163</v>
      </c>
      <c r="L22" s="88">
        <v>2.5000000000000001E-2</v>
      </c>
      <c r="M22" s="85">
        <v>1.7000000000000001E-2</v>
      </c>
      <c r="N22" s="84">
        <v>1797744.97</v>
      </c>
      <c r="O22" s="86">
        <v>102.78</v>
      </c>
      <c r="P22" s="84">
        <v>1847.7223000000001</v>
      </c>
      <c r="Q22" s="85">
        <v>2.8918869087811833E-3</v>
      </c>
      <c r="R22" s="85">
        <v>5.9492889937174637E-2</v>
      </c>
      <c r="S22" s="85">
        <f>P22/'סכום נכסי הקרן'!$C$42</f>
        <v>2.549397520146748E-4</v>
      </c>
    </row>
    <row r="23" spans="2:19">
      <c r="B23" s="99" t="s">
        <v>1995</v>
      </c>
      <c r="C23" s="74" t="s">
        <v>1996</v>
      </c>
      <c r="D23" s="87" t="s">
        <v>1981</v>
      </c>
      <c r="E23" s="74" t="s">
        <v>1997</v>
      </c>
      <c r="F23" s="87" t="s">
        <v>2610</v>
      </c>
      <c r="G23" s="74" t="s">
        <v>459</v>
      </c>
      <c r="H23" s="74" t="s">
        <v>159</v>
      </c>
      <c r="I23" s="97">
        <v>42598</v>
      </c>
      <c r="J23" s="86">
        <v>4.67</v>
      </c>
      <c r="K23" s="87" t="s">
        <v>163</v>
      </c>
      <c r="L23" s="88">
        <v>3.1E-2</v>
      </c>
      <c r="M23" s="85">
        <v>2.8500000000000001E-2</v>
      </c>
      <c r="N23" s="84">
        <v>1518993.84</v>
      </c>
      <c r="O23" s="86">
        <v>101.29</v>
      </c>
      <c r="P23" s="84">
        <v>1538.5888600000001</v>
      </c>
      <c r="Q23" s="85">
        <v>2.2652766481071058E-3</v>
      </c>
      <c r="R23" s="85">
        <v>4.9539423595495381E-2</v>
      </c>
      <c r="S23" s="85">
        <f>P23/'סכום נכסי הקרן'!$C$42</f>
        <v>2.1228702084774383E-4</v>
      </c>
    </row>
    <row r="24" spans="2:19">
      <c r="B24" s="99" t="s">
        <v>1998</v>
      </c>
      <c r="C24" s="74" t="s">
        <v>1999</v>
      </c>
      <c r="D24" s="87" t="s">
        <v>1981</v>
      </c>
      <c r="E24" s="74" t="s">
        <v>2000</v>
      </c>
      <c r="F24" s="87" t="s">
        <v>156</v>
      </c>
      <c r="G24" s="74" t="s">
        <v>552</v>
      </c>
      <c r="H24" s="74" t="s">
        <v>159</v>
      </c>
      <c r="I24" s="97">
        <v>43741</v>
      </c>
      <c r="J24" s="86">
        <v>1.48</v>
      </c>
      <c r="K24" s="87" t="s">
        <v>163</v>
      </c>
      <c r="L24" s="88">
        <v>1.34E-2</v>
      </c>
      <c r="M24" s="85">
        <v>2.53E-2</v>
      </c>
      <c r="N24" s="84">
        <v>4141000</v>
      </c>
      <c r="O24" s="86">
        <v>98.29</v>
      </c>
      <c r="P24" s="84">
        <v>4070.1889000000001</v>
      </c>
      <c r="Q24" s="85">
        <v>8.2819999999999994E-3</v>
      </c>
      <c r="R24" s="85">
        <v>0.13105178210557392</v>
      </c>
      <c r="S24" s="85">
        <f>P24/'סכום נכסי הקרן'!$C$42</f>
        <v>5.6158490310956463E-4</v>
      </c>
    </row>
    <row r="25" spans="2:19">
      <c r="B25" s="99" t="s">
        <v>2001</v>
      </c>
      <c r="C25" s="74" t="s">
        <v>2002</v>
      </c>
      <c r="D25" s="87" t="s">
        <v>1981</v>
      </c>
      <c r="E25" s="74" t="s">
        <v>2003</v>
      </c>
      <c r="F25" s="87" t="s">
        <v>2610</v>
      </c>
      <c r="G25" s="74" t="s">
        <v>655</v>
      </c>
      <c r="H25" s="74" t="s">
        <v>351</v>
      </c>
      <c r="I25" s="97">
        <v>43312</v>
      </c>
      <c r="J25" s="86">
        <v>4</v>
      </c>
      <c r="K25" s="87" t="s">
        <v>163</v>
      </c>
      <c r="L25" s="88">
        <v>3.5499999999999997E-2</v>
      </c>
      <c r="M25" s="85">
        <v>3.8399999999999997E-2</v>
      </c>
      <c r="N25" s="84">
        <v>2084160</v>
      </c>
      <c r="O25" s="86">
        <v>99.85</v>
      </c>
      <c r="P25" s="84">
        <v>2081.0337599999998</v>
      </c>
      <c r="Q25" s="85">
        <v>6.7843749999999996E-3</v>
      </c>
      <c r="R25" s="85">
        <v>6.7005043149192214E-2</v>
      </c>
      <c r="S25" s="85">
        <f>P25/'סכום נכסי הקרן'!$C$42</f>
        <v>2.8713093450707727E-4</v>
      </c>
    </row>
    <row r="26" spans="2:19">
      <c r="B26" s="100"/>
      <c r="C26" s="74"/>
      <c r="D26" s="74"/>
      <c r="E26" s="74"/>
      <c r="F26" s="74"/>
      <c r="G26" s="74"/>
      <c r="H26" s="74"/>
      <c r="I26" s="74"/>
      <c r="J26" s="86"/>
      <c r="K26" s="74"/>
      <c r="L26" s="74"/>
      <c r="M26" s="85"/>
      <c r="N26" s="84"/>
      <c r="O26" s="86"/>
      <c r="P26" s="74"/>
      <c r="Q26" s="74"/>
      <c r="R26" s="85"/>
      <c r="S26" s="74"/>
    </row>
    <row r="27" spans="2:19">
      <c r="B27" s="98" t="s">
        <v>47</v>
      </c>
      <c r="C27" s="72"/>
      <c r="D27" s="72"/>
      <c r="E27" s="72"/>
      <c r="F27" s="72"/>
      <c r="G27" s="72"/>
      <c r="H27" s="72"/>
      <c r="I27" s="72"/>
      <c r="J27" s="83">
        <v>1.7482449310468686</v>
      </c>
      <c r="K27" s="72"/>
      <c r="L27" s="72"/>
      <c r="M27" s="82">
        <v>4.0529105077626443E-2</v>
      </c>
      <c r="N27" s="81"/>
      <c r="O27" s="83"/>
      <c r="P27" s="81">
        <v>1021.29372</v>
      </c>
      <c r="Q27" s="72"/>
      <c r="R27" s="82">
        <v>3.2883575025039018E-2</v>
      </c>
      <c r="S27" s="82">
        <f>P27/'סכום נכסי הקרן'!$C$42</f>
        <v>1.4091314896775596E-4</v>
      </c>
    </row>
    <row r="28" spans="2:19">
      <c r="B28" s="99" t="s">
        <v>2004</v>
      </c>
      <c r="C28" s="74" t="s">
        <v>2005</v>
      </c>
      <c r="D28" s="87" t="s">
        <v>1981</v>
      </c>
      <c r="E28" s="74" t="s">
        <v>1154</v>
      </c>
      <c r="F28" s="87" t="s">
        <v>189</v>
      </c>
      <c r="G28" s="74" t="s">
        <v>544</v>
      </c>
      <c r="H28" s="74" t="s">
        <v>351</v>
      </c>
      <c r="I28" s="97">
        <v>42954</v>
      </c>
      <c r="J28" s="86">
        <v>0.46</v>
      </c>
      <c r="K28" s="87" t="s">
        <v>162</v>
      </c>
      <c r="L28" s="88">
        <v>3.7000000000000005E-2</v>
      </c>
      <c r="M28" s="85">
        <v>3.1600000000000003E-2</v>
      </c>
      <c r="N28" s="84">
        <v>90848</v>
      </c>
      <c r="O28" s="86">
        <v>100.4</v>
      </c>
      <c r="P28" s="84">
        <v>325.16861</v>
      </c>
      <c r="Q28" s="85">
        <v>1.3518242961728468E-3</v>
      </c>
      <c r="R28" s="85">
        <v>1.0469766114612604E-2</v>
      </c>
      <c r="S28" s="85">
        <f>P28/'סכום נכסי הקרן'!$C$42</f>
        <v>4.4865186070632201E-5</v>
      </c>
    </row>
    <row r="29" spans="2:19">
      <c r="B29" s="99" t="s">
        <v>2006</v>
      </c>
      <c r="C29" s="74" t="s">
        <v>2007</v>
      </c>
      <c r="D29" s="87" t="s">
        <v>1981</v>
      </c>
      <c r="E29" s="74" t="s">
        <v>1154</v>
      </c>
      <c r="F29" s="87" t="s">
        <v>189</v>
      </c>
      <c r="G29" s="74" t="s">
        <v>544</v>
      </c>
      <c r="H29" s="74" t="s">
        <v>351</v>
      </c>
      <c r="I29" s="97">
        <v>42625</v>
      </c>
      <c r="J29" s="86">
        <v>2.35</v>
      </c>
      <c r="K29" s="87" t="s">
        <v>162</v>
      </c>
      <c r="L29" s="88">
        <v>4.4500000000000005E-2</v>
      </c>
      <c r="M29" s="85">
        <v>4.4700000000000004E-2</v>
      </c>
      <c r="N29" s="84">
        <v>194799</v>
      </c>
      <c r="O29" s="86">
        <v>100.24</v>
      </c>
      <c r="P29" s="84">
        <v>696.12510999999995</v>
      </c>
      <c r="Q29" s="85">
        <v>1.4205612907122796E-3</v>
      </c>
      <c r="R29" s="85">
        <v>2.2413808910426412E-2</v>
      </c>
      <c r="S29" s="85">
        <f>P29/'סכום נכסי הקרן'!$C$42</f>
        <v>9.6047962897123767E-5</v>
      </c>
    </row>
    <row r="30" spans="2:19">
      <c r="B30" s="101"/>
      <c r="C30" s="102"/>
      <c r="D30" s="102"/>
      <c r="E30" s="102"/>
      <c r="F30" s="102"/>
      <c r="G30" s="102"/>
      <c r="H30" s="102"/>
      <c r="I30" s="102"/>
      <c r="J30" s="103"/>
      <c r="K30" s="102"/>
      <c r="L30" s="102"/>
      <c r="M30" s="104"/>
      <c r="N30" s="105"/>
      <c r="O30" s="103"/>
      <c r="P30" s="102"/>
      <c r="Q30" s="102"/>
      <c r="R30" s="104"/>
      <c r="S30" s="102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89" t="s">
        <v>256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89" t="s">
        <v>111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89" t="s">
        <v>238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89" t="s">
        <v>246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2:19"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2:19">
      <c r="C130" s="1"/>
      <c r="D130" s="1"/>
      <c r="E130" s="1"/>
    </row>
    <row r="131" spans="2:19">
      <c r="C131" s="1"/>
      <c r="D131" s="1"/>
      <c r="E131" s="1"/>
    </row>
    <row r="132" spans="2:19">
      <c r="C132" s="1"/>
      <c r="D132" s="1"/>
      <c r="E132" s="1"/>
    </row>
    <row r="133" spans="2:19">
      <c r="C133" s="1"/>
      <c r="D133" s="1"/>
      <c r="E133" s="1"/>
    </row>
    <row r="134" spans="2:19">
      <c r="C134" s="1"/>
      <c r="D134" s="1"/>
      <c r="E134" s="1"/>
    </row>
    <row r="135" spans="2:19">
      <c r="C135" s="1"/>
      <c r="D135" s="1"/>
      <c r="E135" s="1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32 B37:B129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2"/>
  <sheetViews>
    <sheetView rightToLeft="1" topLeftCell="A7" workbookViewId="0">
      <selection activeCell="M17" sqref="M17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57.14062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178</v>
      </c>
      <c r="C1" s="68" t="s" vm="1">
        <v>265</v>
      </c>
    </row>
    <row r="2" spans="2:98">
      <c r="B2" s="47" t="s">
        <v>177</v>
      </c>
      <c r="C2" s="68" t="s">
        <v>266</v>
      </c>
    </row>
    <row r="3" spans="2:98">
      <c r="B3" s="47" t="s">
        <v>179</v>
      </c>
      <c r="C3" s="68" t="s">
        <v>267</v>
      </c>
    </row>
    <row r="4" spans="2:98">
      <c r="B4" s="47" t="s">
        <v>180</v>
      </c>
      <c r="C4" s="68">
        <v>8801</v>
      </c>
    </row>
    <row r="6" spans="2:98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</row>
    <row r="7" spans="2:98" ht="26.25" customHeight="1">
      <c r="B7" s="142" t="s">
        <v>91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2:98" s="3" customFormat="1" ht="63">
      <c r="B8" s="22" t="s">
        <v>115</v>
      </c>
      <c r="C8" s="30" t="s">
        <v>45</v>
      </c>
      <c r="D8" s="30" t="s">
        <v>117</v>
      </c>
      <c r="E8" s="30" t="s">
        <v>116</v>
      </c>
      <c r="F8" s="30" t="s">
        <v>66</v>
      </c>
      <c r="G8" s="30" t="s">
        <v>102</v>
      </c>
      <c r="H8" s="30" t="s">
        <v>240</v>
      </c>
      <c r="I8" s="30" t="s">
        <v>239</v>
      </c>
      <c r="J8" s="30" t="s">
        <v>110</v>
      </c>
      <c r="K8" s="30" t="s">
        <v>59</v>
      </c>
      <c r="L8" s="30" t="s">
        <v>181</v>
      </c>
      <c r="M8" s="31" t="s">
        <v>183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247</v>
      </c>
      <c r="I9" s="32"/>
      <c r="J9" s="32" t="s">
        <v>243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19" t="s">
        <v>30</v>
      </c>
      <c r="C11" s="114"/>
      <c r="D11" s="114"/>
      <c r="E11" s="114"/>
      <c r="F11" s="114"/>
      <c r="G11" s="114"/>
      <c r="H11" s="115"/>
      <c r="I11" s="115"/>
      <c r="J11" s="115">
        <v>96320.325810000009</v>
      </c>
      <c r="K11" s="114"/>
      <c r="L11" s="116">
        <v>1</v>
      </c>
      <c r="M11" s="116">
        <f>J11/'סכום נכסי הקרן'!$C$42</f>
        <v>1.3289810907176949E-2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CT11" s="90"/>
    </row>
    <row r="12" spans="2:98" s="90" customFormat="1">
      <c r="B12" s="120" t="s">
        <v>232</v>
      </c>
      <c r="C12" s="114"/>
      <c r="D12" s="114"/>
      <c r="E12" s="114"/>
      <c r="F12" s="114"/>
      <c r="G12" s="114"/>
      <c r="H12" s="115"/>
      <c r="I12" s="115"/>
      <c r="J12" s="115">
        <v>96320.325810000009</v>
      </c>
      <c r="K12" s="114"/>
      <c r="L12" s="116">
        <v>1</v>
      </c>
      <c r="M12" s="116">
        <f>J12/'סכום נכסי הקרן'!$C$42</f>
        <v>1.3289810907176949E-2</v>
      </c>
    </row>
    <row r="13" spans="2:98">
      <c r="B13" s="92" t="s">
        <v>64</v>
      </c>
      <c r="C13" s="72"/>
      <c r="D13" s="72"/>
      <c r="E13" s="72"/>
      <c r="F13" s="72"/>
      <c r="G13" s="72"/>
      <c r="H13" s="81"/>
      <c r="I13" s="81"/>
      <c r="J13" s="81">
        <v>96320.325810000009</v>
      </c>
      <c r="K13" s="72"/>
      <c r="L13" s="82">
        <v>1</v>
      </c>
      <c r="M13" s="82">
        <f>J13/'סכום נכסי הקרן'!$C$42</f>
        <v>1.3289810907176949E-2</v>
      </c>
    </row>
    <row r="14" spans="2:98">
      <c r="B14" s="77" t="s">
        <v>2008</v>
      </c>
      <c r="C14" s="74">
        <v>6824</v>
      </c>
      <c r="D14" s="87" t="s">
        <v>28</v>
      </c>
      <c r="E14" s="74"/>
      <c r="F14" s="87" t="s">
        <v>1027</v>
      </c>
      <c r="G14" s="87" t="s">
        <v>162</v>
      </c>
      <c r="H14" s="84">
        <v>39683.06</v>
      </c>
      <c r="I14" s="84">
        <v>8851.1345000000001</v>
      </c>
      <c r="J14" s="84">
        <v>12521.7096</v>
      </c>
      <c r="K14" s="85">
        <v>2.4105846392418809E-2</v>
      </c>
      <c r="L14" s="85">
        <v>0.13000069813613516</v>
      </c>
      <c r="M14" s="85">
        <f>J14/'סכום נכסי הקרן'!$C$42</f>
        <v>1.7276846960302273E-3</v>
      </c>
    </row>
    <row r="15" spans="2:98">
      <c r="B15" s="77" t="s">
        <v>2009</v>
      </c>
      <c r="C15" s="74" t="s">
        <v>2010</v>
      </c>
      <c r="D15" s="87" t="s">
        <v>28</v>
      </c>
      <c r="E15" s="74"/>
      <c r="F15" s="87" t="s">
        <v>1027</v>
      </c>
      <c r="G15" s="87" t="s">
        <v>162</v>
      </c>
      <c r="H15" s="84">
        <v>177316.09</v>
      </c>
      <c r="I15" s="84">
        <v>94.408199999999994</v>
      </c>
      <c r="J15" s="84">
        <v>596.78431</v>
      </c>
      <c r="K15" s="85">
        <v>4.1056151488799543E-3</v>
      </c>
      <c r="L15" s="85">
        <v>6.1958294366363286E-3</v>
      </c>
      <c r="M15" s="85">
        <f>J15/'סכום נכסי הקרן'!$C$42</f>
        <v>8.2341401626017494E-5</v>
      </c>
    </row>
    <row r="16" spans="2:98">
      <c r="B16" s="77" t="s">
        <v>2011</v>
      </c>
      <c r="C16" s="74">
        <v>6900</v>
      </c>
      <c r="D16" s="87" t="s">
        <v>28</v>
      </c>
      <c r="E16" s="74"/>
      <c r="F16" s="87" t="s">
        <v>1027</v>
      </c>
      <c r="G16" s="87" t="s">
        <v>162</v>
      </c>
      <c r="H16" s="84">
        <v>53874.55</v>
      </c>
      <c r="I16" s="84">
        <v>10070.1158</v>
      </c>
      <c r="J16" s="84">
        <v>19340.944489999998</v>
      </c>
      <c r="K16" s="85">
        <v>1.5028897009504872E-2</v>
      </c>
      <c r="L16" s="85">
        <v>0.20079816308088125</v>
      </c>
      <c r="M16" s="85">
        <f>J16/'סכום נכסי הקרן'!$C$42</f>
        <v>2.6685696178533917E-3</v>
      </c>
    </row>
    <row r="17" spans="2:13">
      <c r="B17" s="77" t="s">
        <v>2012</v>
      </c>
      <c r="C17" s="74">
        <v>7019</v>
      </c>
      <c r="D17" s="87" t="s">
        <v>28</v>
      </c>
      <c r="E17" s="74"/>
      <c r="F17" s="87" t="s">
        <v>1027</v>
      </c>
      <c r="G17" s="87" t="s">
        <v>162</v>
      </c>
      <c r="H17" s="84">
        <v>38683.519999999997</v>
      </c>
      <c r="I17" s="84">
        <v>10283.0326</v>
      </c>
      <c r="J17" s="84">
        <v>14180.995929999999</v>
      </c>
      <c r="K17" s="85">
        <v>1.5598671068994981E-2</v>
      </c>
      <c r="L17" s="85">
        <v>0.14722744976977356</v>
      </c>
      <c r="M17" s="85">
        <f>J17/'סכום נכסי הקרן'!$C$42</f>
        <v>1.9566249677861829E-3</v>
      </c>
    </row>
    <row r="18" spans="2:13">
      <c r="B18" s="77" t="s">
        <v>2013</v>
      </c>
      <c r="C18" s="74">
        <v>5771</v>
      </c>
      <c r="D18" s="87" t="s">
        <v>28</v>
      </c>
      <c r="E18" s="74"/>
      <c r="F18" s="87" t="s">
        <v>1027</v>
      </c>
      <c r="G18" s="87" t="s">
        <v>164</v>
      </c>
      <c r="H18" s="84">
        <v>498722.16</v>
      </c>
      <c r="I18" s="84">
        <v>112.6198</v>
      </c>
      <c r="J18" s="84">
        <v>2190.6421099999998</v>
      </c>
      <c r="K18" s="85">
        <v>4.798652234848262E-3</v>
      </c>
      <c r="L18" s="85">
        <v>2.2743300456865425E-2</v>
      </c>
      <c r="M18" s="85">
        <f>J18/'סכום נכסי הקרן'!$C$42</f>
        <v>3.0225416247685262E-4</v>
      </c>
    </row>
    <row r="19" spans="2:13">
      <c r="B19" s="77" t="s">
        <v>2014</v>
      </c>
      <c r="C19" s="74" t="s">
        <v>2015</v>
      </c>
      <c r="D19" s="87" t="s">
        <v>28</v>
      </c>
      <c r="E19" s="74"/>
      <c r="F19" s="87" t="s">
        <v>1027</v>
      </c>
      <c r="G19" s="87" t="s">
        <v>162</v>
      </c>
      <c r="H19" s="84">
        <v>11624.36</v>
      </c>
      <c r="I19" s="84">
        <v>11393.1955</v>
      </c>
      <c r="J19" s="84">
        <v>4721.43588</v>
      </c>
      <c r="K19" s="85">
        <v>1.3954814595669369E-2</v>
      </c>
      <c r="L19" s="85">
        <v>4.9018063843694129E-2</v>
      </c>
      <c r="M19" s="85">
        <f>J19/'סכום נכסי הקרן'!$C$42</f>
        <v>6.514407995186223E-4</v>
      </c>
    </row>
    <row r="20" spans="2:13">
      <c r="B20" s="77" t="s">
        <v>2016</v>
      </c>
      <c r="C20" s="74" t="s">
        <v>2017</v>
      </c>
      <c r="D20" s="87" t="s">
        <v>28</v>
      </c>
      <c r="E20" s="74"/>
      <c r="F20" s="87" t="s">
        <v>1027</v>
      </c>
      <c r="G20" s="87" t="s">
        <v>164</v>
      </c>
      <c r="H20" s="84">
        <v>1814178.61</v>
      </c>
      <c r="I20" s="84">
        <v>105.43680000000001</v>
      </c>
      <c r="J20" s="84">
        <v>7460.5401400000001</v>
      </c>
      <c r="K20" s="85">
        <v>3.2521043094622358E-2</v>
      </c>
      <c r="L20" s="85">
        <v>7.7455511879357078E-2</v>
      </c>
      <c r="M20" s="85">
        <f>J20/'סכום נכסי הקרן'!$C$42</f>
        <v>1.0293691065952535E-3</v>
      </c>
    </row>
    <row r="21" spans="2:13">
      <c r="B21" s="77" t="s">
        <v>2018</v>
      </c>
      <c r="C21" s="74">
        <v>5691</v>
      </c>
      <c r="D21" s="87" t="s">
        <v>28</v>
      </c>
      <c r="E21" s="74"/>
      <c r="F21" s="87" t="s">
        <v>1027</v>
      </c>
      <c r="G21" s="87" t="s">
        <v>162</v>
      </c>
      <c r="H21" s="84">
        <v>243751.43</v>
      </c>
      <c r="I21" s="84">
        <v>155.98159999999999</v>
      </c>
      <c r="J21" s="84">
        <v>1355.43931</v>
      </c>
      <c r="K21" s="85">
        <v>2.7747618803795407E-3</v>
      </c>
      <c r="L21" s="85">
        <v>1.4072204372249724E-2</v>
      </c>
      <c r="M21" s="85">
        <f>J21/'סכום נכסי הקרן'!$C$42</f>
        <v>1.8701693515434754E-4</v>
      </c>
    </row>
    <row r="22" spans="2:13">
      <c r="B22" s="77" t="s">
        <v>2019</v>
      </c>
      <c r="C22" s="74">
        <v>6629</v>
      </c>
      <c r="D22" s="87" t="s">
        <v>28</v>
      </c>
      <c r="E22" s="74"/>
      <c r="F22" s="87" t="s">
        <v>1027</v>
      </c>
      <c r="G22" s="87" t="s">
        <v>165</v>
      </c>
      <c r="H22" s="84">
        <v>28615.439999999999</v>
      </c>
      <c r="I22" s="84">
        <v>10106.7246</v>
      </c>
      <c r="J22" s="84">
        <v>12721.11831</v>
      </c>
      <c r="K22" s="85">
        <v>4.2205663716814154E-2</v>
      </c>
      <c r="L22" s="85">
        <v>0.13207096428528992</v>
      </c>
      <c r="M22" s="85">
        <f>J22/'סכום נכסי הקרן'!$C$42</f>
        <v>1.7551981416800233E-3</v>
      </c>
    </row>
    <row r="23" spans="2:13">
      <c r="B23" s="77" t="s">
        <v>2020</v>
      </c>
      <c r="C23" s="74">
        <v>5356</v>
      </c>
      <c r="D23" s="87" t="s">
        <v>28</v>
      </c>
      <c r="E23" s="74"/>
      <c r="F23" s="87" t="s">
        <v>1027</v>
      </c>
      <c r="G23" s="87" t="s">
        <v>162</v>
      </c>
      <c r="H23" s="84">
        <v>69811</v>
      </c>
      <c r="I23" s="84">
        <v>285.20100000000002</v>
      </c>
      <c r="J23" s="84">
        <v>709.79744999999991</v>
      </c>
      <c r="K23" s="85">
        <v>2.945866245208944E-3</v>
      </c>
      <c r="L23" s="85">
        <v>7.3691346455797445E-3</v>
      </c>
      <c r="M23" s="85">
        <f>J23/'סכום נכסי הקרן'!$C$42</f>
        <v>9.793440598928123E-5</v>
      </c>
    </row>
    <row r="24" spans="2:13">
      <c r="B24" s="77" t="s">
        <v>2021</v>
      </c>
      <c r="C24" s="74" t="s">
        <v>2022</v>
      </c>
      <c r="D24" s="87" t="s">
        <v>28</v>
      </c>
      <c r="E24" s="74"/>
      <c r="F24" s="87" t="s">
        <v>1027</v>
      </c>
      <c r="G24" s="87" t="s">
        <v>162</v>
      </c>
      <c r="H24" s="84">
        <v>2865509.84</v>
      </c>
      <c r="I24" s="84">
        <v>102.5151</v>
      </c>
      <c r="J24" s="84">
        <v>10472.473699999999</v>
      </c>
      <c r="K24" s="85">
        <v>1.5770324910183993E-2</v>
      </c>
      <c r="L24" s="85">
        <v>0.10872548044176926</v>
      </c>
      <c r="M24" s="85">
        <f>J24/'סכום נכסי הקרן'!$C$42</f>
        <v>1.4449410758630792E-3</v>
      </c>
    </row>
    <row r="25" spans="2:13">
      <c r="B25" s="77" t="s">
        <v>2023</v>
      </c>
      <c r="C25" s="74">
        <v>7425</v>
      </c>
      <c r="D25" s="87" t="s">
        <v>28</v>
      </c>
      <c r="E25" s="74"/>
      <c r="F25" s="87" t="s">
        <v>1027</v>
      </c>
      <c r="G25" s="87" t="s">
        <v>162</v>
      </c>
      <c r="H25" s="84">
        <v>2855005.08</v>
      </c>
      <c r="I25" s="84">
        <v>98.726200000000006</v>
      </c>
      <c r="J25" s="84">
        <v>10048.444579999999</v>
      </c>
      <c r="K25" s="85">
        <v>3.0105490923496139E-2</v>
      </c>
      <c r="L25" s="85">
        <v>0.10432319965176827</v>
      </c>
      <c r="M25" s="85">
        <f>J25/'סכום נכסי הקרן'!$C$42</f>
        <v>1.3864355966036685E-3</v>
      </c>
    </row>
    <row r="26" spans="2:13">
      <c r="B26" s="73"/>
      <c r="C26" s="74"/>
      <c r="D26" s="74"/>
      <c r="E26" s="74"/>
      <c r="F26" s="74"/>
      <c r="G26" s="74"/>
      <c r="H26" s="84"/>
      <c r="I26" s="84"/>
      <c r="J26" s="74"/>
      <c r="K26" s="74"/>
      <c r="L26" s="85"/>
      <c r="M26" s="74"/>
    </row>
    <row r="27" spans="2:1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2:1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2:13">
      <c r="B29" s="89" t="s">
        <v>256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2:13">
      <c r="B30" s="89" t="s">
        <v>111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2:13">
      <c r="B31" s="89" t="s">
        <v>238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2:13">
      <c r="B32" s="89" t="s">
        <v>246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2:1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2:1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2:1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2:1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2:1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2:1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2:1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2:1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2:1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2:1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2:1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2:1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2:1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2:1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2:13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2:13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2:13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2:13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2:13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2:13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2:13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2:13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2:1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2:13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2:13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2:13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2:13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2:13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2:13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2:1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2:13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2:13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3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3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3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  <row r="119" spans="2:13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</row>
    <row r="120" spans="2:13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</row>
    <row r="121" spans="2:13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</row>
    <row r="122" spans="2:13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</row>
    <row r="123" spans="2:13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</row>
    <row r="124" spans="2:13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</row>
    <row r="125" spans="2:13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2"/>
      <c r="C400" s="1"/>
      <c r="D400" s="1"/>
      <c r="E400" s="1"/>
    </row>
    <row r="401" spans="2:5">
      <c r="B401" s="42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D22:XFD1048576 D18:AF21 AH18:XFD21 C5:C1048576 A1:B1048576 D1:XFD17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V637"/>
  <sheetViews>
    <sheetView rightToLeft="1" topLeftCell="A64" workbookViewId="0">
      <selection activeCell="G79" sqref="G79"/>
    </sheetView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57.140625" style="2" bestFit="1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7" width="7.285156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6.28515625" style="3" customWidth="1"/>
    <col min="13" max="13" width="8" style="3" customWidth="1"/>
    <col min="14" max="14" width="8.7109375" style="3" customWidth="1"/>
    <col min="15" max="15" width="10" style="3" customWidth="1"/>
    <col min="16" max="16" width="9.5703125" style="1" customWidth="1"/>
    <col min="17" max="17" width="6.140625" style="1" customWidth="1"/>
    <col min="18" max="19" width="5.7109375" style="1" customWidth="1"/>
    <col min="20" max="20" width="6.85546875" style="1" customWidth="1"/>
    <col min="21" max="21" width="6.42578125" style="1" customWidth="1"/>
    <col min="22" max="22" width="6.7109375" style="1" customWidth="1"/>
    <col min="23" max="23" width="7.28515625" style="1" customWidth="1"/>
    <col min="24" max="35" width="5.7109375" style="1" customWidth="1"/>
    <col min="36" max="16384" width="9.140625" style="1"/>
  </cols>
  <sheetData>
    <row r="1" spans="2:48">
      <c r="B1" s="47" t="s">
        <v>178</v>
      </c>
      <c r="C1" s="68" t="s" vm="1">
        <v>265</v>
      </c>
    </row>
    <row r="2" spans="2:48">
      <c r="B2" s="47" t="s">
        <v>177</v>
      </c>
      <c r="C2" s="68" t="s">
        <v>266</v>
      </c>
    </row>
    <row r="3" spans="2:48">
      <c r="B3" s="47" t="s">
        <v>179</v>
      </c>
      <c r="C3" s="68" t="s">
        <v>267</v>
      </c>
    </row>
    <row r="4" spans="2:48">
      <c r="B4" s="47" t="s">
        <v>180</v>
      </c>
      <c r="C4" s="68">
        <v>8801</v>
      </c>
    </row>
    <row r="6" spans="2:48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48" ht="26.25" customHeight="1">
      <c r="B7" s="142" t="s">
        <v>97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2:48" s="3" customFormat="1" ht="78.75">
      <c r="B8" s="22" t="s">
        <v>115</v>
      </c>
      <c r="C8" s="30" t="s">
        <v>45</v>
      </c>
      <c r="D8" s="30" t="s">
        <v>102</v>
      </c>
      <c r="E8" s="30" t="s">
        <v>103</v>
      </c>
      <c r="F8" s="30" t="s">
        <v>240</v>
      </c>
      <c r="G8" s="30" t="s">
        <v>239</v>
      </c>
      <c r="H8" s="30" t="s">
        <v>110</v>
      </c>
      <c r="I8" s="30" t="s">
        <v>59</v>
      </c>
      <c r="J8" s="30" t="s">
        <v>181</v>
      </c>
      <c r="K8" s="31" t="s">
        <v>183</v>
      </c>
      <c r="AV8" s="1"/>
    </row>
    <row r="9" spans="2:48" s="3" customFormat="1" ht="21" customHeight="1">
      <c r="B9" s="15"/>
      <c r="C9" s="16"/>
      <c r="D9" s="16"/>
      <c r="E9" s="32" t="s">
        <v>21</v>
      </c>
      <c r="F9" s="32" t="s">
        <v>247</v>
      </c>
      <c r="G9" s="32"/>
      <c r="H9" s="32" t="s">
        <v>243</v>
      </c>
      <c r="I9" s="32" t="s">
        <v>19</v>
      </c>
      <c r="J9" s="32" t="s">
        <v>19</v>
      </c>
      <c r="K9" s="33" t="s">
        <v>19</v>
      </c>
      <c r="AV9" s="1"/>
    </row>
    <row r="10" spans="2:48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AV10" s="1"/>
    </row>
    <row r="11" spans="2:48" s="4" customFormat="1" ht="18" customHeight="1">
      <c r="B11" s="69" t="s">
        <v>2024</v>
      </c>
      <c r="C11" s="70"/>
      <c r="D11" s="70"/>
      <c r="E11" s="70"/>
      <c r="F11" s="78"/>
      <c r="G11" s="80"/>
      <c r="H11" s="78">
        <v>273873.67005999992</v>
      </c>
      <c r="I11" s="70"/>
      <c r="J11" s="79">
        <v>1</v>
      </c>
      <c r="K11" s="79">
        <f>H11/'סכום נכסי הקרן'!$C$42</f>
        <v>3.778775930151692E-2</v>
      </c>
      <c r="L11" s="3"/>
      <c r="M11" s="3"/>
      <c r="N11" s="3"/>
      <c r="AV11" s="1"/>
    </row>
    <row r="12" spans="2:48" ht="21" customHeight="1">
      <c r="B12" s="71" t="s">
        <v>2025</v>
      </c>
      <c r="C12" s="72"/>
      <c r="D12" s="72"/>
      <c r="E12" s="72"/>
      <c r="F12" s="81"/>
      <c r="G12" s="83"/>
      <c r="H12" s="81">
        <v>3421.1761900000001</v>
      </c>
      <c r="I12" s="72"/>
      <c r="J12" s="82">
        <v>1.2491803937379205E-2</v>
      </c>
      <c r="K12" s="82">
        <f>H12/'סכום נכסי הקרן'!$C$42</f>
        <v>4.7203728042742674E-4</v>
      </c>
      <c r="O12" s="1"/>
    </row>
    <row r="13" spans="2:48">
      <c r="B13" s="92" t="s">
        <v>228</v>
      </c>
      <c r="C13" s="72"/>
      <c r="D13" s="72"/>
      <c r="E13" s="72"/>
      <c r="F13" s="81"/>
      <c r="G13" s="83"/>
      <c r="H13" s="81">
        <v>465.17260999999996</v>
      </c>
      <c r="I13" s="72"/>
      <c r="J13" s="82">
        <v>1.6984933597234467E-3</v>
      </c>
      <c r="K13" s="82">
        <f>H13/'סכום נכסי הקרן'!$C$42</f>
        <v>6.4182258252454391E-5</v>
      </c>
      <c r="O13" s="1"/>
    </row>
    <row r="14" spans="2:48">
      <c r="B14" s="77" t="s">
        <v>2026</v>
      </c>
      <c r="C14" s="74">
        <v>7034</v>
      </c>
      <c r="D14" s="87" t="s">
        <v>162</v>
      </c>
      <c r="E14" s="97">
        <v>43906</v>
      </c>
      <c r="F14" s="84">
        <v>130483.2</v>
      </c>
      <c r="G14" s="86">
        <v>100</v>
      </c>
      <c r="H14" s="84">
        <v>465.17260999999996</v>
      </c>
      <c r="I14" s="85">
        <v>2.3941874304902976E-2</v>
      </c>
      <c r="J14" s="85">
        <v>1.6984933597234467E-3</v>
      </c>
      <c r="K14" s="85">
        <f>H14/'סכום נכסי הקרן'!$C$42</f>
        <v>6.4182258252454391E-5</v>
      </c>
      <c r="O14" s="1"/>
    </row>
    <row r="15" spans="2:48">
      <c r="B15" s="73"/>
      <c r="C15" s="74"/>
      <c r="D15" s="74"/>
      <c r="E15" s="74"/>
      <c r="F15" s="84"/>
      <c r="G15" s="86"/>
      <c r="H15" s="74"/>
      <c r="I15" s="74"/>
      <c r="J15" s="85"/>
      <c r="K15" s="74"/>
      <c r="O15" s="1"/>
    </row>
    <row r="16" spans="2:48">
      <c r="B16" s="113" t="s">
        <v>230</v>
      </c>
      <c r="C16" s="114"/>
      <c r="D16" s="114"/>
      <c r="E16" s="114"/>
      <c r="F16" s="115"/>
      <c r="G16" s="117"/>
      <c r="H16" s="115">
        <v>1010.01026</v>
      </c>
      <c r="I16" s="114"/>
      <c r="J16" s="116">
        <v>3.6878691543394009E-3</v>
      </c>
      <c r="K16" s="116">
        <f>H16/'סכום נכסי הקרן'!$C$42</f>
        <v>1.3935631193966603E-4</v>
      </c>
      <c r="O16" s="1"/>
    </row>
    <row r="17" spans="2:15">
      <c r="B17" s="77" t="s">
        <v>2027</v>
      </c>
      <c r="C17" s="74">
        <v>7004</v>
      </c>
      <c r="D17" s="87" t="s">
        <v>163</v>
      </c>
      <c r="E17" s="97">
        <v>43614</v>
      </c>
      <c r="F17" s="84">
        <v>1536962.44</v>
      </c>
      <c r="G17" s="86">
        <v>65.714699999999993</v>
      </c>
      <c r="H17" s="84">
        <v>1010.01026</v>
      </c>
      <c r="I17" s="85">
        <v>1.3240092159999998E-2</v>
      </c>
      <c r="J17" s="85">
        <v>3.6878691543394009E-3</v>
      </c>
      <c r="K17" s="85">
        <f>H17/'סכום נכסי הקרן'!$C$42</f>
        <v>1.3935631193966603E-4</v>
      </c>
      <c r="O17" s="1"/>
    </row>
    <row r="18" spans="2:15">
      <c r="B18" s="73"/>
      <c r="C18" s="74"/>
      <c r="D18" s="74"/>
      <c r="E18" s="74"/>
      <c r="F18" s="84"/>
      <c r="G18" s="86"/>
      <c r="H18" s="74"/>
      <c r="I18" s="74"/>
      <c r="J18" s="85"/>
      <c r="K18" s="74"/>
      <c r="O18" s="1"/>
    </row>
    <row r="19" spans="2:15">
      <c r="B19" s="92" t="s">
        <v>231</v>
      </c>
      <c r="C19" s="72"/>
      <c r="D19" s="72"/>
      <c r="E19" s="72"/>
      <c r="F19" s="81"/>
      <c r="G19" s="83"/>
      <c r="H19" s="81">
        <v>1945.99332</v>
      </c>
      <c r="I19" s="72"/>
      <c r="J19" s="82">
        <v>7.1054414233163565E-3</v>
      </c>
      <c r="K19" s="82">
        <f>H19/'סכום נכסי הקרן'!$C$42</f>
        <v>2.6849871023530627E-4</v>
      </c>
      <c r="O19" s="1"/>
    </row>
    <row r="20" spans="2:15">
      <c r="B20" s="77" t="s">
        <v>2028</v>
      </c>
      <c r="C20" s="74">
        <v>6662</v>
      </c>
      <c r="D20" s="87" t="s">
        <v>162</v>
      </c>
      <c r="E20" s="97">
        <v>43573</v>
      </c>
      <c r="F20" s="84">
        <v>19860.14</v>
      </c>
      <c r="G20" s="86">
        <v>7.5505000000000004</v>
      </c>
      <c r="H20" s="84">
        <v>5.3458600000000001</v>
      </c>
      <c r="I20" s="85">
        <v>8.6348419999999985E-3</v>
      </c>
      <c r="J20" s="85">
        <v>1.9519437552462914E-5</v>
      </c>
      <c r="K20" s="85">
        <f>H20/'סכום נכסי הקרן'!$C$42</f>
        <v>7.3759580793345908E-7</v>
      </c>
      <c r="O20" s="1"/>
    </row>
    <row r="21" spans="2:15">
      <c r="B21" s="77" t="s">
        <v>2029</v>
      </c>
      <c r="C21" s="74">
        <v>7044</v>
      </c>
      <c r="D21" s="87" t="s">
        <v>162</v>
      </c>
      <c r="E21" s="97">
        <v>43920</v>
      </c>
      <c r="F21" s="84">
        <v>3922.84</v>
      </c>
      <c r="G21" s="86">
        <v>100</v>
      </c>
      <c r="H21" s="84">
        <v>13.984920000000001</v>
      </c>
      <c r="I21" s="85">
        <v>6.5381979999999998E-4</v>
      </c>
      <c r="J21" s="85">
        <v>5.1063397211335433E-5</v>
      </c>
      <c r="K21" s="85">
        <f>H21/'סכום נכסי הקרן'!$C$42</f>
        <v>1.9295713629396939E-6</v>
      </c>
      <c r="O21" s="1"/>
    </row>
    <row r="22" spans="2:15" ht="16.5" customHeight="1">
      <c r="B22" s="77" t="s">
        <v>2030</v>
      </c>
      <c r="C22" s="74">
        <v>5310</v>
      </c>
      <c r="D22" s="87" t="s">
        <v>162</v>
      </c>
      <c r="E22" s="97">
        <v>43116</v>
      </c>
      <c r="F22" s="84">
        <v>117741.2</v>
      </c>
      <c r="G22" s="86">
        <v>97.221000000000004</v>
      </c>
      <c r="H22" s="84">
        <v>408.08259000000004</v>
      </c>
      <c r="I22" s="85">
        <v>7.9193306311866078E-4</v>
      </c>
      <c r="J22" s="85">
        <v>1.4900395131470573E-3</v>
      </c>
      <c r="K22" s="85">
        <f>H22/'סכום נכסי הקרן'!$C$42</f>
        <v>5.6305254472550451E-5</v>
      </c>
      <c r="O22" s="1"/>
    </row>
    <row r="23" spans="2:15" ht="16.5" customHeight="1">
      <c r="B23" s="77" t="s">
        <v>2031</v>
      </c>
      <c r="C23" s="74">
        <v>7026</v>
      </c>
      <c r="D23" s="87" t="s">
        <v>162</v>
      </c>
      <c r="E23" s="97">
        <v>43755</v>
      </c>
      <c r="F23" s="84">
        <v>19427.830000000002</v>
      </c>
      <c r="G23" s="86">
        <v>100</v>
      </c>
      <c r="H23" s="84">
        <v>69.260210000000001</v>
      </c>
      <c r="I23" s="85">
        <v>1.8869258083714141E-3</v>
      </c>
      <c r="J23" s="85">
        <v>2.5289108655398147E-4</v>
      </c>
      <c r="K23" s="85">
        <f>H23/'סכום נכסי הקרן'!$C$42</f>
        <v>9.5561875082009332E-6</v>
      </c>
      <c r="O23" s="1"/>
    </row>
    <row r="24" spans="2:15" ht="16.5" customHeight="1">
      <c r="B24" s="77" t="s">
        <v>2032</v>
      </c>
      <c r="C24" s="74">
        <v>7029</v>
      </c>
      <c r="D24" s="87" t="s">
        <v>163</v>
      </c>
      <c r="E24" s="97">
        <v>43803</v>
      </c>
      <c r="F24" s="84">
        <v>1558009.61</v>
      </c>
      <c r="G24" s="86">
        <v>93.023799999999994</v>
      </c>
      <c r="H24" s="84">
        <v>1449.3197399999999</v>
      </c>
      <c r="I24" s="85">
        <v>1.4321627906976744E-2</v>
      </c>
      <c r="J24" s="85">
        <v>5.291927988851519E-3</v>
      </c>
      <c r="K24" s="85">
        <f>H24/'סכום נכסי הקרן'!$C$42</f>
        <v>1.9997010108368173E-4</v>
      </c>
      <c r="O24" s="1"/>
    </row>
    <row r="25" spans="2:15">
      <c r="B25" s="73"/>
      <c r="C25" s="74"/>
      <c r="D25" s="74"/>
      <c r="E25" s="74"/>
      <c r="F25" s="84"/>
      <c r="G25" s="86"/>
      <c r="H25" s="74"/>
      <c r="I25" s="74"/>
      <c r="J25" s="85"/>
      <c r="K25" s="74"/>
      <c r="O25" s="1"/>
    </row>
    <row r="26" spans="2:15">
      <c r="B26" s="71" t="s">
        <v>2033</v>
      </c>
      <c r="C26" s="72"/>
      <c r="D26" s="72"/>
      <c r="E26" s="72"/>
      <c r="F26" s="81"/>
      <c r="G26" s="83"/>
      <c r="H26" s="81">
        <v>270452.49386999995</v>
      </c>
      <c r="I26" s="72"/>
      <c r="J26" s="82">
        <v>0.98750819606262086</v>
      </c>
      <c r="K26" s="82">
        <f>H26/'סכום נכסי הקרן'!$C$42</f>
        <v>3.7315722021089501E-2</v>
      </c>
      <c r="O26" s="1"/>
    </row>
    <row r="27" spans="2:15">
      <c r="B27" s="92" t="s">
        <v>228</v>
      </c>
      <c r="C27" s="72"/>
      <c r="D27" s="72"/>
      <c r="E27" s="72"/>
      <c r="F27" s="81"/>
      <c r="G27" s="83"/>
      <c r="H27" s="81">
        <v>5019.9817199999998</v>
      </c>
      <c r="I27" s="72"/>
      <c r="J27" s="82">
        <v>1.8329552157752983E-2</v>
      </c>
      <c r="K27" s="82">
        <f>H27/'סכום נכסי הקרן'!$C$42</f>
        <v>6.9263270504176975E-4</v>
      </c>
      <c r="O27" s="1"/>
    </row>
    <row r="28" spans="2:15">
      <c r="B28" s="77" t="s">
        <v>2034</v>
      </c>
      <c r="C28" s="74">
        <v>5295</v>
      </c>
      <c r="D28" s="87" t="s">
        <v>162</v>
      </c>
      <c r="E28" s="97">
        <v>43003</v>
      </c>
      <c r="F28" s="84">
        <v>202295.42</v>
      </c>
      <c r="G28" s="86">
        <v>104.517</v>
      </c>
      <c r="H28" s="84">
        <v>753.75904000000003</v>
      </c>
      <c r="I28" s="85">
        <v>2.8417068040585718E-4</v>
      </c>
      <c r="J28" s="85">
        <v>2.7522143323776521E-3</v>
      </c>
      <c r="K28" s="85">
        <f>H28/'סכום נכסי הקרן'!$C$42</f>
        <v>1.0400001273807181E-4</v>
      </c>
      <c r="O28" s="1"/>
    </row>
    <row r="29" spans="2:15">
      <c r="B29" s="77" t="s">
        <v>2035</v>
      </c>
      <c r="C29" s="74">
        <v>5327</v>
      </c>
      <c r="D29" s="87" t="s">
        <v>162</v>
      </c>
      <c r="E29" s="97">
        <v>43348</v>
      </c>
      <c r="F29" s="84">
        <v>494491.34</v>
      </c>
      <c r="G29" s="86">
        <v>97.330799999999996</v>
      </c>
      <c r="H29" s="84">
        <v>1715.8073400000001</v>
      </c>
      <c r="I29" s="85">
        <v>2.2612542857142854E-3</v>
      </c>
      <c r="J29" s="85">
        <v>6.2649590945493341E-3</v>
      </c>
      <c r="K29" s="85">
        <f>H29/'סכום נכסי הקרן'!$C$42</f>
        <v>2.367387662986796E-4</v>
      </c>
      <c r="O29" s="1"/>
    </row>
    <row r="30" spans="2:15">
      <c r="B30" s="77" t="s">
        <v>2036</v>
      </c>
      <c r="C30" s="74">
        <v>5288</v>
      </c>
      <c r="D30" s="87" t="s">
        <v>162</v>
      </c>
      <c r="E30" s="97">
        <v>42768</v>
      </c>
      <c r="F30" s="84">
        <v>39684.839999999997</v>
      </c>
      <c r="G30" s="86">
        <v>139.40360000000001</v>
      </c>
      <c r="H30" s="84">
        <v>197.22325000000001</v>
      </c>
      <c r="I30" s="85">
        <v>1.15923509490921E-4</v>
      </c>
      <c r="J30" s="85">
        <v>7.201249026852146E-4</v>
      </c>
      <c r="K30" s="85">
        <f>H30/'סכום נכסי הקרן'!$C$42</f>
        <v>2.7211906489697183E-5</v>
      </c>
      <c r="O30" s="1"/>
    </row>
    <row r="31" spans="2:15">
      <c r="B31" s="77" t="s">
        <v>2037</v>
      </c>
      <c r="C31" s="74">
        <v>6645</v>
      </c>
      <c r="D31" s="87" t="s">
        <v>162</v>
      </c>
      <c r="E31" s="97">
        <v>43578</v>
      </c>
      <c r="F31" s="84">
        <v>103235.26</v>
      </c>
      <c r="G31" s="86">
        <v>95.900899999999993</v>
      </c>
      <c r="H31" s="84">
        <v>352.94765999999998</v>
      </c>
      <c r="I31" s="85">
        <v>1.2814867172743567E-2</v>
      </c>
      <c r="J31" s="85">
        <v>1.2887243228700176E-3</v>
      </c>
      <c r="K31" s="85">
        <f>H31/'סכום נכסי הקרן'!$C$42</f>
        <v>4.8698004518622598E-5</v>
      </c>
      <c r="O31" s="1"/>
    </row>
    <row r="32" spans="2:15">
      <c r="B32" s="77" t="s">
        <v>2038</v>
      </c>
      <c r="C32" s="74">
        <v>5333</v>
      </c>
      <c r="D32" s="87" t="s">
        <v>162</v>
      </c>
      <c r="E32" s="97">
        <v>43340</v>
      </c>
      <c r="F32" s="84">
        <v>555571</v>
      </c>
      <c r="G32" s="86">
        <v>100.9913</v>
      </c>
      <c r="H32" s="84">
        <v>2000.24443</v>
      </c>
      <c r="I32" s="85">
        <v>1.1208339319098773E-2</v>
      </c>
      <c r="J32" s="85">
        <v>7.3035295052707649E-3</v>
      </c>
      <c r="K32" s="85">
        <f>H32/'סכום נכסי הקרן'!$C$42</f>
        <v>2.759840149966986E-4</v>
      </c>
      <c r="O32" s="1"/>
    </row>
    <row r="33" spans="2:15">
      <c r="B33" s="73"/>
      <c r="C33" s="74"/>
      <c r="D33" s="74"/>
      <c r="E33" s="74"/>
      <c r="F33" s="84"/>
      <c r="G33" s="86"/>
      <c r="H33" s="74"/>
      <c r="I33" s="74"/>
      <c r="J33" s="85"/>
      <c r="K33" s="74"/>
      <c r="O33" s="1"/>
    </row>
    <row r="34" spans="2:15">
      <c r="B34" s="92" t="s">
        <v>230</v>
      </c>
      <c r="C34" s="72"/>
      <c r="D34" s="72"/>
      <c r="E34" s="72"/>
      <c r="F34" s="81"/>
      <c r="G34" s="83"/>
      <c r="H34" s="81">
        <v>15636.549630000001</v>
      </c>
      <c r="I34" s="72"/>
      <c r="J34" s="82">
        <v>5.7094023045641318E-2</v>
      </c>
      <c r="K34" s="82">
        <f>H34/'סכום נכסי הקרן'!$C$42</f>
        <v>2.1574552004039538E-3</v>
      </c>
      <c r="O34" s="1"/>
    </row>
    <row r="35" spans="2:15">
      <c r="B35" s="77" t="s">
        <v>2039</v>
      </c>
      <c r="C35" s="74">
        <v>6649</v>
      </c>
      <c r="D35" s="87" t="s">
        <v>162</v>
      </c>
      <c r="E35" s="97">
        <v>43633</v>
      </c>
      <c r="F35" s="84">
        <v>546222.86</v>
      </c>
      <c r="G35" s="86">
        <v>97.920100000000005</v>
      </c>
      <c r="H35" s="84">
        <v>1906.7829199999999</v>
      </c>
      <c r="I35" s="85">
        <v>1.6756257807598392E-4</v>
      </c>
      <c r="J35" s="85">
        <v>6.9622717641395181E-3</v>
      </c>
      <c r="K35" s="85">
        <f>H35/'סכום נכסי הקרן'!$C$42</f>
        <v>2.6308864961505166E-4</v>
      </c>
      <c r="O35" s="1"/>
    </row>
    <row r="36" spans="2:15">
      <c r="B36" s="77" t="s">
        <v>2040</v>
      </c>
      <c r="C36" s="74" t="s">
        <v>2041</v>
      </c>
      <c r="D36" s="87" t="s">
        <v>162</v>
      </c>
      <c r="E36" s="97">
        <v>43837</v>
      </c>
      <c r="F36" s="84">
        <v>1045868.36</v>
      </c>
      <c r="G36" s="86">
        <v>101.6758</v>
      </c>
      <c r="H36" s="84">
        <v>3791.0032500000002</v>
      </c>
      <c r="I36" s="85">
        <v>3.102850566415713E-4</v>
      </c>
      <c r="J36" s="85">
        <v>1.3842160325851959E-2</v>
      </c>
      <c r="K36" s="85">
        <f>H36/'סכום נכסי הקרן'!$C$42</f>
        <v>5.2306422260630086E-4</v>
      </c>
      <c r="O36" s="1"/>
    </row>
    <row r="37" spans="2:15">
      <c r="B37" s="77" t="s">
        <v>2042</v>
      </c>
      <c r="C37" s="74">
        <v>7002</v>
      </c>
      <c r="D37" s="87" t="s">
        <v>162</v>
      </c>
      <c r="E37" s="97">
        <v>43616</v>
      </c>
      <c r="F37" s="84">
        <v>2340184.6</v>
      </c>
      <c r="G37" s="86">
        <v>105.801</v>
      </c>
      <c r="H37" s="84">
        <v>8826.7214999999997</v>
      </c>
      <c r="I37" s="85">
        <v>6.6510956285714294E-4</v>
      </c>
      <c r="J37" s="85">
        <v>3.2229171566825872E-2</v>
      </c>
      <c r="K37" s="85">
        <f>H37/'סכום נכסי הקרן'!$C$42</f>
        <v>1.2178681776545089E-3</v>
      </c>
      <c r="O37" s="1"/>
    </row>
    <row r="38" spans="2:15">
      <c r="B38" s="77" t="s">
        <v>2043</v>
      </c>
      <c r="C38" s="74">
        <v>53431</v>
      </c>
      <c r="D38" s="87" t="s">
        <v>162</v>
      </c>
      <c r="E38" s="97">
        <v>43830</v>
      </c>
      <c r="F38" s="84">
        <v>108244.15</v>
      </c>
      <c r="G38" s="86">
        <v>116.2807</v>
      </c>
      <c r="H38" s="84">
        <v>448.71607</v>
      </c>
      <c r="I38" s="85">
        <v>9.2821449166929739E-7</v>
      </c>
      <c r="J38" s="85">
        <v>1.6384052906644724E-3</v>
      </c>
      <c r="K38" s="85">
        <f>H38/'סכום נכסי הקרן'!$C$42</f>
        <v>6.1911664761960956E-5</v>
      </c>
    </row>
    <row r="39" spans="2:15">
      <c r="B39" s="77" t="s">
        <v>2044</v>
      </c>
      <c r="C39" s="74">
        <v>5299</v>
      </c>
      <c r="D39" s="87" t="s">
        <v>162</v>
      </c>
      <c r="E39" s="97">
        <v>43002</v>
      </c>
      <c r="F39" s="84">
        <v>178383.71</v>
      </c>
      <c r="G39" s="86">
        <v>104.30670000000001</v>
      </c>
      <c r="H39" s="84">
        <v>663.32588999999996</v>
      </c>
      <c r="I39" s="85">
        <v>4.035186666666667E-4</v>
      </c>
      <c r="J39" s="85">
        <v>2.4220140981594885E-3</v>
      </c>
      <c r="K39" s="85">
        <f>H39/'סכום נכסי הקרן'!$C$42</f>
        <v>9.1522485766131322E-5</v>
      </c>
    </row>
    <row r="40" spans="2:15">
      <c r="B40" s="73"/>
      <c r="C40" s="74"/>
      <c r="D40" s="74"/>
      <c r="E40" s="74"/>
      <c r="F40" s="84"/>
      <c r="G40" s="86"/>
      <c r="H40" s="74"/>
      <c r="I40" s="74"/>
      <c r="J40" s="85"/>
      <c r="K40" s="74"/>
    </row>
    <row r="41" spans="2:15">
      <c r="B41" s="92" t="s">
        <v>231</v>
      </c>
      <c r="C41" s="72"/>
      <c r="D41" s="72"/>
      <c r="E41" s="72"/>
      <c r="F41" s="81"/>
      <c r="G41" s="83"/>
      <c r="H41" s="81">
        <v>249795.96251999991</v>
      </c>
      <c r="I41" s="72"/>
      <c r="J41" s="82">
        <v>0.91208462085922648</v>
      </c>
      <c r="K41" s="82">
        <f>H41/'סכום נכסי הקרן'!$C$42</f>
        <v>3.4465634115643767E-2</v>
      </c>
    </row>
    <row r="42" spans="2:15">
      <c r="B42" s="77" t="s">
        <v>2045</v>
      </c>
      <c r="C42" s="74">
        <v>5238</v>
      </c>
      <c r="D42" s="87" t="s">
        <v>164</v>
      </c>
      <c r="E42" s="97">
        <v>43325</v>
      </c>
      <c r="F42" s="84">
        <v>1996589.67</v>
      </c>
      <c r="G42" s="86">
        <v>99.865300000000005</v>
      </c>
      <c r="H42" s="84">
        <v>7776.8091799999993</v>
      </c>
      <c r="I42" s="85">
        <v>5.7798814409081858E-4</v>
      </c>
      <c r="J42" s="85">
        <v>2.8395607282351257E-2</v>
      </c>
      <c r="K42" s="85">
        <f>H42/'סכום נכסי הקרן'!$C$42</f>
        <v>1.0730063732058903E-3</v>
      </c>
    </row>
    <row r="43" spans="2:15">
      <c r="B43" s="77" t="s">
        <v>2046</v>
      </c>
      <c r="C43" s="74">
        <v>5339</v>
      </c>
      <c r="D43" s="87" t="s">
        <v>162</v>
      </c>
      <c r="E43" s="97">
        <v>43399</v>
      </c>
      <c r="F43" s="84">
        <v>1458379.26</v>
      </c>
      <c r="G43" s="86">
        <v>98.638499999999993</v>
      </c>
      <c r="H43" s="84">
        <v>5128.3360300000004</v>
      </c>
      <c r="I43" s="85">
        <v>3.3560025472964233E-3</v>
      </c>
      <c r="J43" s="85">
        <v>1.8725188255141471E-2</v>
      </c>
      <c r="K43" s="85">
        <f>H43/'סכום נכסי הקרן'!$C$42</f>
        <v>7.0758290666087745E-4</v>
      </c>
    </row>
    <row r="44" spans="2:15">
      <c r="B44" s="77" t="s">
        <v>2047</v>
      </c>
      <c r="C44" s="74">
        <v>7006</v>
      </c>
      <c r="D44" s="87" t="s">
        <v>164</v>
      </c>
      <c r="E44" s="97">
        <v>43698</v>
      </c>
      <c r="F44" s="84">
        <v>512272.89</v>
      </c>
      <c r="G44" s="86">
        <v>94.9358</v>
      </c>
      <c r="H44" s="84">
        <v>1896.8343400000001</v>
      </c>
      <c r="I44" s="85">
        <v>1.3192806114466763E-4</v>
      </c>
      <c r="J44" s="85">
        <v>6.9259463298696946E-3</v>
      </c>
      <c r="K44" s="85">
        <f>H44/'סכום נכסי הקרן'!$C$42</f>
        <v>2.6171599284834053E-4</v>
      </c>
    </row>
    <row r="45" spans="2:15">
      <c r="B45" s="77" t="s">
        <v>2048</v>
      </c>
      <c r="C45" s="74">
        <v>5291</v>
      </c>
      <c r="D45" s="87" t="s">
        <v>162</v>
      </c>
      <c r="E45" s="97">
        <v>42908</v>
      </c>
      <c r="F45" s="84">
        <v>378113.75</v>
      </c>
      <c r="G45" s="86">
        <v>98.241</v>
      </c>
      <c r="H45" s="84">
        <v>1324.2646399999999</v>
      </c>
      <c r="I45" s="85">
        <v>2.8565781697893663E-4</v>
      </c>
      <c r="J45" s="85">
        <v>4.8353119878587871E-3</v>
      </c>
      <c r="K45" s="85">
        <f>H45/'סכום נכסי הקרן'!$C$42</f>
        <v>1.8271560554494715E-4</v>
      </c>
    </row>
    <row r="46" spans="2:15">
      <c r="B46" s="77" t="s">
        <v>2049</v>
      </c>
      <c r="C46" s="74">
        <v>5302</v>
      </c>
      <c r="D46" s="87" t="s">
        <v>162</v>
      </c>
      <c r="E46" s="97">
        <v>43003</v>
      </c>
      <c r="F46" s="84">
        <v>106672.06</v>
      </c>
      <c r="G46" s="86">
        <v>86.335800000000006</v>
      </c>
      <c r="H46" s="84">
        <v>328.32284000000004</v>
      </c>
      <c r="I46" s="85">
        <v>2.421949836442595E-5</v>
      </c>
      <c r="J46" s="85">
        <v>1.198811261878776E-3</v>
      </c>
      <c r="K46" s="85">
        <f>H46/'סכום נכסי הקרן'!$C$42</f>
        <v>4.5300391411822953E-5</v>
      </c>
    </row>
    <row r="47" spans="2:15">
      <c r="B47" s="77" t="s">
        <v>2050</v>
      </c>
      <c r="C47" s="74">
        <v>5281</v>
      </c>
      <c r="D47" s="87" t="s">
        <v>162</v>
      </c>
      <c r="E47" s="97">
        <v>42642</v>
      </c>
      <c r="F47" s="84">
        <v>27369.67</v>
      </c>
      <c r="G47" s="86">
        <v>54.664499999999997</v>
      </c>
      <c r="H47" s="84">
        <v>53.337720000000004</v>
      </c>
      <c r="I47" s="85">
        <v>9.0009015334879554E-6</v>
      </c>
      <c r="J47" s="85">
        <v>1.9475300414353392E-4</v>
      </c>
      <c r="K47" s="85">
        <f>H47/'סכום נכסי הקרן'!$C$42</f>
        <v>7.3592796438231872E-6</v>
      </c>
    </row>
    <row r="48" spans="2:15">
      <c r="B48" s="77" t="s">
        <v>2051</v>
      </c>
      <c r="C48" s="74">
        <v>7025</v>
      </c>
      <c r="D48" s="87" t="s">
        <v>162</v>
      </c>
      <c r="E48" s="97">
        <v>43824</v>
      </c>
      <c r="F48" s="84">
        <v>343221.74</v>
      </c>
      <c r="G48" s="86">
        <v>100</v>
      </c>
      <c r="H48" s="84">
        <v>1223.5854999999999</v>
      </c>
      <c r="I48" s="85">
        <v>8.8855058666666663E-4</v>
      </c>
      <c r="J48" s="85">
        <v>4.4677003807337091E-3</v>
      </c>
      <c r="K48" s="85">
        <f>H48/'סכום נכסי הקרן'!$C$42</f>
        <v>1.6882438661846091E-4</v>
      </c>
    </row>
    <row r="49" spans="2:11">
      <c r="B49" s="77" t="s">
        <v>2052</v>
      </c>
      <c r="C49" s="74">
        <v>6650</v>
      </c>
      <c r="D49" s="87" t="s">
        <v>164</v>
      </c>
      <c r="E49" s="97">
        <v>43637</v>
      </c>
      <c r="F49" s="84">
        <v>440662.97</v>
      </c>
      <c r="G49" s="86">
        <v>80.655199999999994</v>
      </c>
      <c r="H49" s="84">
        <v>1386.2352700000001</v>
      </c>
      <c r="I49" s="85">
        <v>1.0511637477702126E-3</v>
      </c>
      <c r="J49" s="85">
        <v>5.0615864960523787E-3</v>
      </c>
      <c r="K49" s="85">
        <f>H49/'סכום נכסי הקרן'!$C$42</f>
        <v>1.912660121966357E-4</v>
      </c>
    </row>
    <row r="50" spans="2:11">
      <c r="B50" s="77" t="s">
        <v>2053</v>
      </c>
      <c r="C50" s="74">
        <v>7035</v>
      </c>
      <c r="D50" s="87" t="s">
        <v>164</v>
      </c>
      <c r="E50" s="97">
        <v>43861</v>
      </c>
      <c r="F50" s="84">
        <v>837894.9</v>
      </c>
      <c r="G50" s="86">
        <v>100</v>
      </c>
      <c r="H50" s="84">
        <v>3268.0414799999999</v>
      </c>
      <c r="I50" s="85">
        <v>2.0947372501119253E-3</v>
      </c>
      <c r="J50" s="85">
        <v>1.1932660336731316E-2</v>
      </c>
      <c r="K50" s="85">
        <f>H50/'סכום נכסי הקרן'!$C$42</f>
        <v>4.5090849663116081E-4</v>
      </c>
    </row>
    <row r="51" spans="2:11">
      <c r="B51" s="77" t="s">
        <v>2054</v>
      </c>
      <c r="C51" s="74">
        <v>7040</v>
      </c>
      <c r="D51" s="87" t="s">
        <v>164</v>
      </c>
      <c r="E51" s="97">
        <v>43921</v>
      </c>
      <c r="F51" s="84">
        <v>308495.03999999998</v>
      </c>
      <c r="G51" s="86">
        <v>100</v>
      </c>
      <c r="H51" s="84">
        <v>1203.2231999999999</v>
      </c>
      <c r="I51" s="85">
        <v>9.6404699999999989E-4</v>
      </c>
      <c r="J51" s="85">
        <v>4.3933511379038344E-3</v>
      </c>
      <c r="K51" s="85">
        <f>H51/'סכום נכסי הקרן'!$C$42</f>
        <v>1.6601489532615555E-4</v>
      </c>
    </row>
    <row r="52" spans="2:11">
      <c r="B52" s="77" t="s">
        <v>2055</v>
      </c>
      <c r="C52" s="74">
        <v>7032</v>
      </c>
      <c r="D52" s="87" t="s">
        <v>162</v>
      </c>
      <c r="E52" s="97">
        <v>43860</v>
      </c>
      <c r="F52" s="84">
        <v>809053.56</v>
      </c>
      <c r="G52" s="86">
        <v>101.5</v>
      </c>
      <c r="H52" s="84">
        <v>2927.54007</v>
      </c>
      <c r="I52" s="85">
        <v>1.4817830769230768E-3</v>
      </c>
      <c r="J52" s="85">
        <v>1.0689381236825862E-2</v>
      </c>
      <c r="K52" s="85">
        <f>H52/'סכום נכסי הקרן'!$C$42</f>
        <v>4.0392776525932693E-4</v>
      </c>
    </row>
    <row r="53" spans="2:11">
      <c r="B53" s="77" t="s">
        <v>2056</v>
      </c>
      <c r="C53" s="74">
        <v>6648</v>
      </c>
      <c r="D53" s="87" t="s">
        <v>162</v>
      </c>
      <c r="E53" s="97">
        <v>43698</v>
      </c>
      <c r="F53" s="84">
        <v>1936156.62</v>
      </c>
      <c r="G53" s="86">
        <v>90.990300000000005</v>
      </c>
      <c r="H53" s="84">
        <v>6280.5129699999998</v>
      </c>
      <c r="I53" s="85">
        <v>8.9346850436683738E-4</v>
      </c>
      <c r="J53" s="85">
        <v>2.2932153239207231E-2</v>
      </c>
      <c r="K53" s="85">
        <f>H53/'סכום נכסי הקרן'!$C$42</f>
        <v>8.6655468686866444E-4</v>
      </c>
    </row>
    <row r="54" spans="2:11">
      <c r="B54" s="77" t="s">
        <v>2057</v>
      </c>
      <c r="C54" s="74">
        <v>6665</v>
      </c>
      <c r="D54" s="87" t="s">
        <v>162</v>
      </c>
      <c r="E54" s="97">
        <v>43578</v>
      </c>
      <c r="F54" s="84">
        <v>777532.6</v>
      </c>
      <c r="G54" s="86">
        <v>98.278300000000002</v>
      </c>
      <c r="H54" s="84">
        <v>2724.17985</v>
      </c>
      <c r="I54" s="85">
        <v>1.9779504174573053E-3</v>
      </c>
      <c r="J54" s="85">
        <v>9.9468483020043151E-3</v>
      </c>
      <c r="K54" s="85">
        <f>H54/'סכום נכסי הקרן'!$C$42</f>
        <v>3.7586910944484129E-4</v>
      </c>
    </row>
    <row r="55" spans="2:11">
      <c r="B55" s="77" t="s">
        <v>2058</v>
      </c>
      <c r="C55" s="74">
        <v>7016</v>
      </c>
      <c r="D55" s="87" t="s">
        <v>162</v>
      </c>
      <c r="E55" s="97">
        <v>43742</v>
      </c>
      <c r="F55" s="84">
        <v>656654.11</v>
      </c>
      <c r="G55" s="86">
        <v>99.938500000000005</v>
      </c>
      <c r="H55" s="84">
        <v>2339.5322099999998</v>
      </c>
      <c r="I55" s="85">
        <v>3.7733209954751126E-3</v>
      </c>
      <c r="J55" s="85">
        <v>8.5423772554968792E-3</v>
      </c>
      <c r="K55" s="85">
        <f>H55/'סכום נכסי הקרן'!$C$42</f>
        <v>3.2279729559346875E-4</v>
      </c>
    </row>
    <row r="56" spans="2:11">
      <c r="B56" s="77" t="s">
        <v>2059</v>
      </c>
      <c r="C56" s="74">
        <v>5237</v>
      </c>
      <c r="D56" s="87" t="s">
        <v>162</v>
      </c>
      <c r="E56" s="97">
        <v>43273</v>
      </c>
      <c r="F56" s="84">
        <v>3476154.12</v>
      </c>
      <c r="G56" s="86">
        <v>92.843999999999994</v>
      </c>
      <c r="H56" s="84">
        <v>11505.68289</v>
      </c>
      <c r="I56" s="85">
        <v>2.8011843750000002E-3</v>
      </c>
      <c r="J56" s="85">
        <v>4.2010912868985721E-2</v>
      </c>
      <c r="K56" s="85">
        <f>H56/'סכום נכסי הקרן'!$C$42</f>
        <v>1.587498263530232E-3</v>
      </c>
    </row>
    <row r="57" spans="2:11">
      <c r="B57" s="77" t="s">
        <v>2060</v>
      </c>
      <c r="C57" s="74">
        <v>5290</v>
      </c>
      <c r="D57" s="87" t="s">
        <v>162</v>
      </c>
      <c r="E57" s="97">
        <v>42779</v>
      </c>
      <c r="F57" s="84">
        <v>260715.7</v>
      </c>
      <c r="G57" s="86">
        <v>79.513099999999994</v>
      </c>
      <c r="H57" s="84">
        <v>739.03566000000001</v>
      </c>
      <c r="I57" s="85">
        <v>9.1036991462015434E-5</v>
      </c>
      <c r="J57" s="85">
        <v>2.6984545825018262E-3</v>
      </c>
      <c r="K57" s="85">
        <f>H57/'סכום נכסי הקרן'!$C$42</f>
        <v>1.0196855224965434E-4</v>
      </c>
    </row>
    <row r="58" spans="2:11">
      <c r="B58" s="77" t="s">
        <v>2061</v>
      </c>
      <c r="C58" s="74">
        <v>5315</v>
      </c>
      <c r="D58" s="87" t="s">
        <v>170</v>
      </c>
      <c r="E58" s="97">
        <v>43129</v>
      </c>
      <c r="F58" s="84">
        <v>13447134.779999999</v>
      </c>
      <c r="G58" s="86">
        <v>93.963499999999996</v>
      </c>
      <c r="H58" s="84">
        <v>6599.4686300000003</v>
      </c>
      <c r="I58" s="85">
        <v>1.68650135157953E-3</v>
      </c>
      <c r="J58" s="85">
        <v>2.4096761943396005E-2</v>
      </c>
      <c r="K58" s="85">
        <f>H58/'סכום נכסי הקרן'!$C$42</f>
        <v>9.1056264026300143E-4</v>
      </c>
    </row>
    <row r="59" spans="2:11">
      <c r="B59" s="77" t="s">
        <v>2062</v>
      </c>
      <c r="C59" s="74">
        <v>5332</v>
      </c>
      <c r="D59" s="87" t="s">
        <v>162</v>
      </c>
      <c r="E59" s="97">
        <v>43457</v>
      </c>
      <c r="F59" s="84">
        <v>75324.17</v>
      </c>
      <c r="G59" s="86">
        <v>111.43559999999999</v>
      </c>
      <c r="H59" s="84">
        <v>299.23874999999998</v>
      </c>
      <c r="I59" s="85">
        <v>1.4332639136295335E-4</v>
      </c>
      <c r="J59" s="85">
        <v>1.0926159858099652E-3</v>
      </c>
      <c r="K59" s="85">
        <f>H59/'סכום נכסי הקרן'!$C$42</f>
        <v>4.1287509880776597E-5</v>
      </c>
    </row>
    <row r="60" spans="2:11">
      <c r="B60" s="77" t="s">
        <v>2063</v>
      </c>
      <c r="C60" s="74">
        <v>5294</v>
      </c>
      <c r="D60" s="87" t="s">
        <v>165</v>
      </c>
      <c r="E60" s="97">
        <v>43002</v>
      </c>
      <c r="F60" s="84">
        <v>485198.74</v>
      </c>
      <c r="G60" s="86">
        <v>104.2444</v>
      </c>
      <c r="H60" s="84">
        <v>2224.77898</v>
      </c>
      <c r="I60" s="85">
        <v>1.4929191816591336E-3</v>
      </c>
      <c r="J60" s="85">
        <v>8.1233766630892188E-3</v>
      </c>
      <c r="K60" s="85">
        <f>H60/'סכום נכסי הקרן'!$C$42</f>
        <v>3.0696420206037512E-4</v>
      </c>
    </row>
    <row r="61" spans="2:11">
      <c r="B61" s="77" t="s">
        <v>2064</v>
      </c>
      <c r="C61" s="74">
        <v>6657</v>
      </c>
      <c r="D61" s="87" t="s">
        <v>162</v>
      </c>
      <c r="E61" s="97">
        <v>43558</v>
      </c>
      <c r="F61" s="84">
        <v>187006.54</v>
      </c>
      <c r="G61" s="86">
        <v>98.780600000000007</v>
      </c>
      <c r="H61" s="84">
        <v>658.54885999999999</v>
      </c>
      <c r="I61" s="85">
        <v>1.9733452687858116E-2</v>
      </c>
      <c r="J61" s="85">
        <v>2.4045716401132167E-3</v>
      </c>
      <c r="K61" s="85">
        <f>H61/'סכום נכסי הקרן'!$C$42</f>
        <v>9.0863374359851997E-5</v>
      </c>
    </row>
    <row r="62" spans="2:11">
      <c r="B62" s="77" t="s">
        <v>2065</v>
      </c>
      <c r="C62" s="74">
        <v>7009</v>
      </c>
      <c r="D62" s="87" t="s">
        <v>162</v>
      </c>
      <c r="E62" s="97">
        <v>43686</v>
      </c>
      <c r="F62" s="84">
        <v>198290.8</v>
      </c>
      <c r="G62" s="86">
        <v>94.001300000000001</v>
      </c>
      <c r="H62" s="84">
        <v>664.50148999999999</v>
      </c>
      <c r="I62" s="85">
        <v>1.9733452687858116E-2</v>
      </c>
      <c r="J62" s="85">
        <v>2.4263065881960167E-3</v>
      </c>
      <c r="K62" s="85">
        <f>H62/'סכום נכסי הקרן'!$C$42</f>
        <v>9.1684689346435821E-5</v>
      </c>
    </row>
    <row r="63" spans="2:11">
      <c r="B63" s="77" t="s">
        <v>2066</v>
      </c>
      <c r="C63" s="74">
        <v>7027</v>
      </c>
      <c r="D63" s="87" t="s">
        <v>165</v>
      </c>
      <c r="E63" s="97">
        <v>43762</v>
      </c>
      <c r="F63" s="84">
        <v>4618724.96</v>
      </c>
      <c r="G63" s="86">
        <v>79.397999999999996</v>
      </c>
      <c r="H63" s="84">
        <v>16130.43701</v>
      </c>
      <c r="I63" s="85">
        <v>1.9244687318230569E-3</v>
      </c>
      <c r="J63" s="85">
        <v>5.8897363176482656E-2</v>
      </c>
      <c r="K63" s="85">
        <f>H63/'סכום נכסי הקרן'!$C$42</f>
        <v>2.2255993832069527E-3</v>
      </c>
    </row>
    <row r="64" spans="2:11">
      <c r="B64" s="77" t="s">
        <v>2067</v>
      </c>
      <c r="C64" s="74">
        <v>7018</v>
      </c>
      <c r="D64" s="87" t="s">
        <v>162</v>
      </c>
      <c r="E64" s="97">
        <v>43761</v>
      </c>
      <c r="F64" s="84">
        <v>206874.06</v>
      </c>
      <c r="G64" s="86">
        <v>16.506900000000002</v>
      </c>
      <c r="H64" s="84">
        <v>121.73936999999999</v>
      </c>
      <c r="I64" s="85">
        <v>4.5707214590909095E-4</v>
      </c>
      <c r="J64" s="85">
        <v>4.4450921468036511E-4</v>
      </c>
      <c r="K64" s="85">
        <f>H64/'סכום נכסי הקרן'!$C$42</f>
        <v>1.6797007211647951E-5</v>
      </c>
    </row>
    <row r="65" spans="2:11">
      <c r="B65" s="77" t="s">
        <v>2068</v>
      </c>
      <c r="C65" s="74">
        <v>5239</v>
      </c>
      <c r="D65" s="87" t="s">
        <v>162</v>
      </c>
      <c r="E65" s="97">
        <v>43223</v>
      </c>
      <c r="F65" s="84">
        <v>18726.29</v>
      </c>
      <c r="G65" s="86">
        <v>93.582999999999998</v>
      </c>
      <c r="H65" s="84">
        <v>62.47531</v>
      </c>
      <c r="I65" s="85">
        <v>7.9909814814814826E-6</v>
      </c>
      <c r="J65" s="85">
        <v>2.2811725561757356E-4</v>
      </c>
      <c r="K65" s="85">
        <f>H65/'סכום נכסי הקרן'!$C$42</f>
        <v>8.6200399477994769E-6</v>
      </c>
    </row>
    <row r="66" spans="2:11">
      <c r="B66" s="77" t="s">
        <v>2069</v>
      </c>
      <c r="C66" s="74">
        <v>5297</v>
      </c>
      <c r="D66" s="87" t="s">
        <v>162</v>
      </c>
      <c r="E66" s="97">
        <v>42916</v>
      </c>
      <c r="F66" s="84">
        <v>306039.89</v>
      </c>
      <c r="G66" s="86">
        <v>113.9255</v>
      </c>
      <c r="H66" s="84">
        <v>1242.9638799999998</v>
      </c>
      <c r="I66" s="85">
        <v>2.2192092587253946E-4</v>
      </c>
      <c r="J66" s="85">
        <v>4.5384570182584278E-3</v>
      </c>
      <c r="K66" s="85">
        <f>H66/'סכום נכסי הקרן'!$C$42</f>
        <v>1.7149812140622968E-4</v>
      </c>
    </row>
    <row r="67" spans="2:11">
      <c r="B67" s="77" t="s">
        <v>2070</v>
      </c>
      <c r="C67" s="74">
        <v>5313</v>
      </c>
      <c r="D67" s="87" t="s">
        <v>162</v>
      </c>
      <c r="E67" s="97">
        <v>43098</v>
      </c>
      <c r="F67" s="84">
        <v>11551.72</v>
      </c>
      <c r="G67" s="86">
        <v>98.569199999999995</v>
      </c>
      <c r="H67" s="84">
        <v>40.592660000000002</v>
      </c>
      <c r="I67" s="85">
        <v>5.7535054855843579E-5</v>
      </c>
      <c r="J67" s="85">
        <v>1.4821673069597018E-4</v>
      </c>
      <c r="K67" s="85">
        <f>H67/'סכום נכסי הקרן'!$C$42</f>
        <v>5.6007781439970762E-6</v>
      </c>
    </row>
    <row r="68" spans="2:11">
      <c r="B68" s="77" t="s">
        <v>2071</v>
      </c>
      <c r="C68" s="74">
        <v>5326</v>
      </c>
      <c r="D68" s="87" t="s">
        <v>165</v>
      </c>
      <c r="E68" s="97">
        <v>43234</v>
      </c>
      <c r="F68" s="84">
        <v>1136426.24</v>
      </c>
      <c r="G68" s="86">
        <v>96.433300000000003</v>
      </c>
      <c r="H68" s="84">
        <v>4820.3963600000006</v>
      </c>
      <c r="I68" s="85">
        <v>2.4976386575837079E-3</v>
      </c>
      <c r="J68" s="85">
        <v>1.7600802439109806E-2</v>
      </c>
      <c r="K68" s="85">
        <f>H68/'סכום נכסי הקרן'!$C$42</f>
        <v>6.6509488608263324E-4</v>
      </c>
    </row>
    <row r="69" spans="2:11">
      <c r="B69" s="77" t="s">
        <v>2072</v>
      </c>
      <c r="C69" s="74">
        <v>7036</v>
      </c>
      <c r="D69" s="87" t="s">
        <v>162</v>
      </c>
      <c r="E69" s="97">
        <v>43859</v>
      </c>
      <c r="F69" s="84">
        <v>17859069.829999998</v>
      </c>
      <c r="G69" s="86">
        <v>96.675399999999996</v>
      </c>
      <c r="H69" s="84">
        <v>61550.891459999999</v>
      </c>
      <c r="I69" s="85">
        <v>1.6483448185774774E-3</v>
      </c>
      <c r="J69" s="85">
        <v>0.22474190909449421</v>
      </c>
      <c r="K69" s="85">
        <f>H69/'סכום נכסי הקרן'!$C$42</f>
        <v>8.492493165826143E-3</v>
      </c>
    </row>
    <row r="70" spans="2:11">
      <c r="B70" s="77" t="s">
        <v>2073</v>
      </c>
      <c r="C70" s="74">
        <v>5336</v>
      </c>
      <c r="D70" s="87" t="s">
        <v>164</v>
      </c>
      <c r="E70" s="97">
        <v>43363</v>
      </c>
      <c r="F70" s="84">
        <v>28166.48</v>
      </c>
      <c r="G70" s="86">
        <v>100.419</v>
      </c>
      <c r="H70" s="84">
        <v>110.31804</v>
      </c>
      <c r="I70" s="85">
        <v>1.3337671611922188E-4</v>
      </c>
      <c r="J70" s="85">
        <v>4.0280630107973375E-4</v>
      </c>
      <c r="K70" s="85">
        <f>H70/'סכום נכסי הקרן'!$C$42</f>
        <v>1.5221147550335335E-5</v>
      </c>
    </row>
    <row r="71" spans="2:11">
      <c r="B71" s="77" t="s">
        <v>2074</v>
      </c>
      <c r="C71" s="74">
        <v>5309</v>
      </c>
      <c r="D71" s="87" t="s">
        <v>162</v>
      </c>
      <c r="E71" s="97">
        <v>43125</v>
      </c>
      <c r="F71" s="84">
        <v>1055120.8799999999</v>
      </c>
      <c r="G71" s="86">
        <v>97.054299999999998</v>
      </c>
      <c r="H71" s="84">
        <v>3650.7032400000003</v>
      </c>
      <c r="I71" s="85">
        <v>2.8077544136552598E-3</v>
      </c>
      <c r="J71" s="85">
        <v>1.332988030284258E-2</v>
      </c>
      <c r="K71" s="85">
        <f>H71/'סכום נכסי הקרן'!$C$42</f>
        <v>5.0370630840184684E-4</v>
      </c>
    </row>
    <row r="72" spans="2:11">
      <c r="B72" s="77" t="s">
        <v>2075</v>
      </c>
      <c r="C72" s="74">
        <v>5321</v>
      </c>
      <c r="D72" s="87" t="s">
        <v>162</v>
      </c>
      <c r="E72" s="97">
        <v>43201</v>
      </c>
      <c r="F72" s="84">
        <v>116249.60000000001</v>
      </c>
      <c r="G72" s="86">
        <v>113.7363</v>
      </c>
      <c r="H72" s="84">
        <v>471.35717</v>
      </c>
      <c r="I72" s="85">
        <v>2.4894980769230769E-5</v>
      </c>
      <c r="J72" s="85">
        <v>1.7210751581075159E-3</v>
      </c>
      <c r="K72" s="85">
        <f>H72/'סכום נכסי הקרן'!$C$42</f>
        <v>6.5035573814386987E-5</v>
      </c>
    </row>
    <row r="73" spans="2:11">
      <c r="B73" s="77" t="s">
        <v>2076</v>
      </c>
      <c r="C73" s="74">
        <v>7012</v>
      </c>
      <c r="D73" s="87" t="s">
        <v>164</v>
      </c>
      <c r="E73" s="97">
        <v>43721</v>
      </c>
      <c r="F73" s="84">
        <v>5931.02</v>
      </c>
      <c r="G73" s="86">
        <v>97.174000000000007</v>
      </c>
      <c r="H73" s="84">
        <v>22.479029999999998</v>
      </c>
      <c r="I73" s="85">
        <v>3.0024770559216253E-5</v>
      </c>
      <c r="J73" s="85">
        <v>8.2078098252655397E-5</v>
      </c>
      <c r="K73" s="85">
        <f>H73/'סכום נכסי הקרן'!$C$42</f>
        <v>3.1015474206975985E-6</v>
      </c>
    </row>
    <row r="74" spans="2:11">
      <c r="B74" s="77" t="s">
        <v>2077</v>
      </c>
      <c r="C74" s="74">
        <v>6653</v>
      </c>
      <c r="D74" s="87" t="s">
        <v>162</v>
      </c>
      <c r="E74" s="97">
        <v>43516</v>
      </c>
      <c r="F74" s="84">
        <v>7872448.4900000002</v>
      </c>
      <c r="G74" s="86">
        <v>95.291799999999995</v>
      </c>
      <c r="H74" s="84">
        <v>26743.909409999997</v>
      </c>
      <c r="I74" s="85">
        <v>8.03894627996789E-4</v>
      </c>
      <c r="J74" s="85">
        <v>9.7650531371420157E-2</v>
      </c>
      <c r="K74" s="85">
        <f>H74/'סכום נכסי הקרן'!$C$42</f>
        <v>3.6899947751284521E-3</v>
      </c>
    </row>
    <row r="75" spans="2:11">
      <c r="B75" s="77" t="s">
        <v>2078</v>
      </c>
      <c r="C75" s="74">
        <v>7001</v>
      </c>
      <c r="D75" s="87" t="s">
        <v>164</v>
      </c>
      <c r="E75" s="97">
        <v>43612</v>
      </c>
      <c r="F75" s="84">
        <v>168317.78</v>
      </c>
      <c r="G75" s="86">
        <v>98.982600000000005</v>
      </c>
      <c r="H75" s="84">
        <v>649.81068999999991</v>
      </c>
      <c r="I75" s="85">
        <v>2.7775211166666666E-3</v>
      </c>
      <c r="J75" s="85">
        <v>2.3726657982771405E-3</v>
      </c>
      <c r="K75" s="85">
        <f>H75/'סכום נכסי הקרן'!$C$42</f>
        <v>8.9657724088238085E-5</v>
      </c>
    </row>
    <row r="76" spans="2:11">
      <c r="B76" s="77" t="s">
        <v>2079</v>
      </c>
      <c r="C76" s="74">
        <v>5303</v>
      </c>
      <c r="D76" s="87" t="s">
        <v>164</v>
      </c>
      <c r="E76" s="97">
        <v>43034</v>
      </c>
      <c r="F76" s="84">
        <v>1541296.81</v>
      </c>
      <c r="G76" s="86">
        <v>100.26300000000001</v>
      </c>
      <c r="H76" s="84">
        <v>6027.33025</v>
      </c>
      <c r="I76" s="85">
        <v>2.7263849710982657E-3</v>
      </c>
      <c r="J76" s="85">
        <v>2.2007702488083428E-2</v>
      </c>
      <c r="K76" s="85">
        <f>H76/'סכום נכסי הקרן'!$C$42</f>
        <v>8.316217643990916E-4</v>
      </c>
    </row>
    <row r="77" spans="2:11">
      <c r="B77" s="77" t="s">
        <v>2080</v>
      </c>
      <c r="C77" s="74">
        <v>7011</v>
      </c>
      <c r="D77" s="87" t="s">
        <v>164</v>
      </c>
      <c r="E77" s="97">
        <v>43698</v>
      </c>
      <c r="F77" s="84">
        <v>601766.84</v>
      </c>
      <c r="G77" s="86">
        <v>96.483199999999997</v>
      </c>
      <c r="H77" s="84">
        <v>2264.5293900000001</v>
      </c>
      <c r="I77" s="85">
        <v>4.892740216666666E-3</v>
      </c>
      <c r="J77" s="85">
        <v>8.2685180707728848E-3</v>
      </c>
      <c r="K77" s="85">
        <f>H77/'סכום נכסי הקרן'!$C$42</f>
        <v>3.1244877063860881E-4</v>
      </c>
    </row>
    <row r="78" spans="2:11">
      <c r="B78" s="77" t="s">
        <v>2081</v>
      </c>
      <c r="C78" s="74">
        <v>6644</v>
      </c>
      <c r="D78" s="87" t="s">
        <v>162</v>
      </c>
      <c r="E78" s="97">
        <v>43444</v>
      </c>
      <c r="F78" s="84">
        <v>23355.759999999998</v>
      </c>
      <c r="G78" s="86">
        <v>103.2426</v>
      </c>
      <c r="H78" s="84">
        <v>85.963200000000001</v>
      </c>
      <c r="I78" s="85">
        <v>7.6149352941176467E-5</v>
      </c>
      <c r="J78" s="85">
        <v>3.1387902305894276E-4</v>
      </c>
      <c r="K78" s="85">
        <f>H78/'סכום נכסי הקרן'!$C$42</f>
        <v>1.1860784973146608E-5</v>
      </c>
    </row>
    <row r="79" spans="2:11">
      <c r="B79" s="77" t="s">
        <v>2082</v>
      </c>
      <c r="C79" s="74">
        <v>7017</v>
      </c>
      <c r="D79" s="87" t="s">
        <v>163</v>
      </c>
      <c r="E79" s="97">
        <v>43782</v>
      </c>
      <c r="F79" s="84">
        <v>4926640.34</v>
      </c>
      <c r="G79" s="86">
        <v>94.66940000000001</v>
      </c>
      <c r="H79" s="84">
        <v>4664.0208499999999</v>
      </c>
      <c r="I79" s="85">
        <v>4.9266400000000004E-3</v>
      </c>
      <c r="J79" s="85">
        <v>1.7029825645445258E-2</v>
      </c>
      <c r="K79" s="85">
        <f>H79/'סכום נכסי הקרן'!$C$42</f>
        <v>6.4351895243688548E-4</v>
      </c>
    </row>
    <row r="80" spans="2:11">
      <c r="B80" s="77" t="s">
        <v>2083</v>
      </c>
      <c r="C80" s="74">
        <v>6885</v>
      </c>
      <c r="D80" s="87" t="s">
        <v>164</v>
      </c>
      <c r="E80" s="97">
        <v>43608</v>
      </c>
      <c r="F80" s="84">
        <v>124988.45</v>
      </c>
      <c r="G80" s="86">
        <v>127.1551</v>
      </c>
      <c r="H80" s="84">
        <v>619.87152000000003</v>
      </c>
      <c r="I80" s="85">
        <v>4.1662816666666663E-3</v>
      </c>
      <c r="J80" s="85">
        <v>2.2633483527795839E-3</v>
      </c>
      <c r="K80" s="85">
        <f>H80/'סכום נכסי הקרן'!$C$42</f>
        <v>8.5526862770319713E-5</v>
      </c>
    </row>
    <row r="81" spans="2:11">
      <c r="B81" s="77" t="s">
        <v>2084</v>
      </c>
      <c r="C81" s="74">
        <v>5317</v>
      </c>
      <c r="D81" s="87" t="s">
        <v>162</v>
      </c>
      <c r="E81" s="97">
        <v>43264</v>
      </c>
      <c r="F81" s="84">
        <v>460108.28</v>
      </c>
      <c r="G81" s="86">
        <v>94.245400000000004</v>
      </c>
      <c r="H81" s="84">
        <v>1545.8941299999999</v>
      </c>
      <c r="I81" s="85">
        <v>1.5519223106629611E-3</v>
      </c>
      <c r="J81" s="85">
        <v>5.6445518463360397E-3</v>
      </c>
      <c r="K81" s="85">
        <f>H81/'סכום נכסי הקרן'!$C$42</f>
        <v>2.132949665342792E-4</v>
      </c>
    </row>
    <row r="82" spans="2:11">
      <c r="B82" s="77" t="s">
        <v>2085</v>
      </c>
      <c r="C82" s="74">
        <v>5298</v>
      </c>
      <c r="D82" s="87" t="s">
        <v>162</v>
      </c>
      <c r="E82" s="97">
        <v>43188</v>
      </c>
      <c r="F82" s="84">
        <v>49.82</v>
      </c>
      <c r="G82" s="86">
        <v>100</v>
      </c>
      <c r="H82" s="84">
        <v>0.17761000000000002</v>
      </c>
      <c r="I82" s="85">
        <v>1.0531581372465538E-3</v>
      </c>
      <c r="J82" s="85">
        <v>6.4851067998281625E-7</v>
      </c>
      <c r="K82" s="85">
        <f>H82/'סכום נכסי הקרן'!$C$42</f>
        <v>2.4505765479653727E-8</v>
      </c>
    </row>
    <row r="83" spans="2:11">
      <c r="B83" s="77" t="s">
        <v>2086</v>
      </c>
      <c r="C83" s="74">
        <v>6651</v>
      </c>
      <c r="D83" s="87" t="s">
        <v>164</v>
      </c>
      <c r="E83" s="97">
        <v>43503</v>
      </c>
      <c r="F83" s="84">
        <v>1731744.51</v>
      </c>
      <c r="G83" s="86">
        <v>99.223699999999994</v>
      </c>
      <c r="H83" s="84">
        <v>6701.8893099999996</v>
      </c>
      <c r="I83" s="85">
        <v>1.9645428401402567E-2</v>
      </c>
      <c r="J83" s="85">
        <v>2.4470732467753317E-2</v>
      </c>
      <c r="K83" s="85">
        <f>H83/'סכום נכסי הקרן'!$C$42</f>
        <v>9.2469414842327746E-4</v>
      </c>
    </row>
    <row r="84" spans="2:11">
      <c r="B84" s="77" t="s">
        <v>2087</v>
      </c>
      <c r="C84" s="74">
        <v>5316</v>
      </c>
      <c r="D84" s="87" t="s">
        <v>162</v>
      </c>
      <c r="E84" s="97">
        <v>43175</v>
      </c>
      <c r="F84" s="84">
        <v>2124628.41</v>
      </c>
      <c r="G84" s="86">
        <v>70.138300000000001</v>
      </c>
      <c r="H84" s="84">
        <v>5312.4854599999999</v>
      </c>
      <c r="I84" s="85">
        <v>5.7478611111111107E-4</v>
      </c>
      <c r="J84" s="85">
        <v>1.939757647690684E-2</v>
      </c>
      <c r="K84" s="85">
        <f>H84/'סכום נכסי הקרן'!$C$42</f>
        <v>7.3299095094212234E-4</v>
      </c>
    </row>
    <row r="85" spans="2:11">
      <c r="B85" s="77" t="s">
        <v>2088</v>
      </c>
      <c r="C85" s="74">
        <v>5331</v>
      </c>
      <c r="D85" s="87" t="s">
        <v>162</v>
      </c>
      <c r="E85" s="97">
        <v>43455</v>
      </c>
      <c r="F85" s="84">
        <v>167879.33</v>
      </c>
      <c r="G85" s="86">
        <v>114.2546</v>
      </c>
      <c r="H85" s="84">
        <v>683.80214999999998</v>
      </c>
      <c r="I85" s="85">
        <v>8.7994218571428562E-4</v>
      </c>
      <c r="J85" s="85">
        <v>2.496779445246392E-3</v>
      </c>
      <c r="K85" s="85">
        <f>H85/'סכום נכסי הקרן'!$C$42</f>
        <v>9.4347700705945601E-5</v>
      </c>
    </row>
    <row r="86" spans="2:11">
      <c r="B86" s="77" t="s">
        <v>2089</v>
      </c>
      <c r="C86" s="74">
        <v>7010</v>
      </c>
      <c r="D86" s="87" t="s">
        <v>164</v>
      </c>
      <c r="E86" s="97">
        <v>43693</v>
      </c>
      <c r="F86" s="84">
        <v>4994.76</v>
      </c>
      <c r="G86" s="86">
        <v>99.339699999999993</v>
      </c>
      <c r="H86" s="84">
        <v>19.352430000000002</v>
      </c>
      <c r="I86" s="85">
        <v>8.7453306666666661E-5</v>
      </c>
      <c r="J86" s="85">
        <v>7.0661885809469361E-5</v>
      </c>
      <c r="K86" s="85">
        <f>H86/'סכום נכסי הקרן'!$C$42</f>
        <v>2.6701543327595025E-6</v>
      </c>
    </row>
    <row r="87" spans="2:11">
      <c r="B87" s="77" t="s">
        <v>2090</v>
      </c>
      <c r="C87" s="74">
        <v>5320</v>
      </c>
      <c r="D87" s="87" t="s">
        <v>162</v>
      </c>
      <c r="E87" s="97">
        <v>43448</v>
      </c>
      <c r="F87" s="84">
        <v>201851.89</v>
      </c>
      <c r="G87" s="86">
        <v>98.214200000000005</v>
      </c>
      <c r="H87" s="84">
        <v>706.75133999999991</v>
      </c>
      <c r="I87" s="85">
        <v>9.3115338639777672E-4</v>
      </c>
      <c r="J87" s="85">
        <v>2.5805742474081781E-3</v>
      </c>
      <c r="K87" s="85">
        <f>H87/'סכום נכסי הקרן'!$C$42</f>
        <v>9.7514118520753394E-5</v>
      </c>
    </row>
    <row r="88" spans="2:11">
      <c r="B88" s="77" t="s">
        <v>2091</v>
      </c>
      <c r="C88" s="74">
        <v>5287</v>
      </c>
      <c r="D88" s="87" t="s">
        <v>164</v>
      </c>
      <c r="E88" s="97">
        <v>42809</v>
      </c>
      <c r="F88" s="84">
        <v>77957.7</v>
      </c>
      <c r="G88" s="86">
        <v>94.710700000000003</v>
      </c>
      <c r="H88" s="84">
        <v>287.97588000000002</v>
      </c>
      <c r="I88" s="85">
        <v>5.0694447489960857E-5</v>
      </c>
      <c r="J88" s="85">
        <v>1.0514916601399127E-3</v>
      </c>
      <c r="K88" s="85">
        <f>H88/'סכום נכסי הקרן'!$C$42</f>
        <v>3.9733513760919455E-5</v>
      </c>
    </row>
    <row r="89" spans="2:11">
      <c r="B89" s="77" t="s">
        <v>2092</v>
      </c>
      <c r="C89" s="74">
        <v>7028</v>
      </c>
      <c r="D89" s="87" t="s">
        <v>164</v>
      </c>
      <c r="E89" s="97">
        <v>43866</v>
      </c>
      <c r="F89" s="84">
        <v>742717.5</v>
      </c>
      <c r="G89" s="86">
        <v>93.969499999999996</v>
      </c>
      <c r="H89" s="84">
        <v>2722.1282700000002</v>
      </c>
      <c r="I89" s="85">
        <v>6.5179245283018871E-4</v>
      </c>
      <c r="J89" s="85">
        <v>9.9393573299822492E-3</v>
      </c>
      <c r="K89" s="85">
        <f>H89/'סכום נכסי הקרן'!$C$42</f>
        <v>3.7558604239713709E-4</v>
      </c>
    </row>
    <row r="90" spans="2:11">
      <c r="B90" s="77" t="s">
        <v>2093</v>
      </c>
      <c r="C90" s="74">
        <v>5335</v>
      </c>
      <c r="D90" s="87" t="s">
        <v>162</v>
      </c>
      <c r="E90" s="97">
        <v>43355</v>
      </c>
      <c r="F90" s="84">
        <v>179140.95</v>
      </c>
      <c r="G90" s="86">
        <v>107.5613</v>
      </c>
      <c r="H90" s="84">
        <v>686.92676000000006</v>
      </c>
      <c r="I90" s="85">
        <v>4.5626631621070328E-4</v>
      </c>
      <c r="J90" s="85">
        <v>2.50818839156575E-3</v>
      </c>
      <c r="K90" s="85">
        <f>H90/'סכום נכסי הקרן'!$C$42</f>
        <v>9.4778819223345431E-5</v>
      </c>
    </row>
    <row r="91" spans="2:11">
      <c r="B91" s="77" t="s">
        <v>2094</v>
      </c>
      <c r="C91" s="74">
        <v>7013</v>
      </c>
      <c r="D91" s="87" t="s">
        <v>164</v>
      </c>
      <c r="E91" s="97">
        <v>43733</v>
      </c>
      <c r="F91" s="84">
        <v>738995.99</v>
      </c>
      <c r="G91" s="86">
        <v>98.15</v>
      </c>
      <c r="H91" s="84">
        <v>2828.9833799999997</v>
      </c>
      <c r="I91" s="85">
        <v>1.97065598E-3</v>
      </c>
      <c r="J91" s="85">
        <v>1.0329519370665421E-2</v>
      </c>
      <c r="K91" s="85">
        <f>H91/'סכום נכסי הקרן'!$C$42</f>
        <v>3.9032939167906149E-4</v>
      </c>
    </row>
    <row r="92" spans="2:11">
      <c r="B92" s="77" t="s">
        <v>2095</v>
      </c>
      <c r="C92" s="74">
        <v>5304</v>
      </c>
      <c r="D92" s="87" t="s">
        <v>164</v>
      </c>
      <c r="E92" s="97">
        <v>43080</v>
      </c>
      <c r="F92" s="84">
        <v>2261074.6</v>
      </c>
      <c r="G92" s="86">
        <v>92.096199999999996</v>
      </c>
      <c r="H92" s="84">
        <v>8121.8434500000003</v>
      </c>
      <c r="I92" s="85">
        <v>4.7166459999999999E-4</v>
      </c>
      <c r="J92" s="85">
        <v>2.9655437297863196E-2</v>
      </c>
      <c r="K92" s="85">
        <f>H92/'סכום נכסי הקרן'!$C$42</f>
        <v>1.1206125265928817E-3</v>
      </c>
    </row>
    <row r="93" spans="2:11">
      <c r="B93" s="77" t="s">
        <v>2096</v>
      </c>
      <c r="C93" s="74">
        <v>5284</v>
      </c>
      <c r="D93" s="87" t="s">
        <v>164</v>
      </c>
      <c r="E93" s="97">
        <v>42662</v>
      </c>
      <c r="F93" s="84">
        <v>17826.27</v>
      </c>
      <c r="G93" s="86">
        <v>80.034000000000006</v>
      </c>
      <c r="H93" s="84">
        <v>55.645849999999996</v>
      </c>
      <c r="I93" s="85">
        <v>1.9910528333333335E-5</v>
      </c>
      <c r="J93" s="85">
        <v>2.0318072192850511E-4</v>
      </c>
      <c r="K93" s="85">
        <f>H93/'סכום נכסי הקרן'!$C$42</f>
        <v>7.6777442149427907E-6</v>
      </c>
    </row>
    <row r="94" spans="2:11">
      <c r="B94" s="77" t="s">
        <v>2097</v>
      </c>
      <c r="C94" s="74">
        <v>6652</v>
      </c>
      <c r="D94" s="87" t="s">
        <v>162</v>
      </c>
      <c r="E94" s="97">
        <v>43816</v>
      </c>
      <c r="F94" s="84">
        <v>24059.71</v>
      </c>
      <c r="G94" s="86">
        <v>100</v>
      </c>
      <c r="H94" s="84">
        <v>85.772869999999998</v>
      </c>
      <c r="I94" s="85">
        <v>6.9042079999999999E-5</v>
      </c>
      <c r="J94" s="85">
        <v>3.1318406760755415E-4</v>
      </c>
      <c r="K94" s="85">
        <f>H94/'סכום נכסי הקרן'!$C$42</f>
        <v>1.1834524163824258E-5</v>
      </c>
    </row>
    <row r="95" spans="2:11">
      <c r="B95" s="77" t="s">
        <v>2098</v>
      </c>
      <c r="C95" s="74">
        <v>6646</v>
      </c>
      <c r="D95" s="87" t="s">
        <v>164</v>
      </c>
      <c r="E95" s="97">
        <v>43460</v>
      </c>
      <c r="F95" s="84">
        <v>3179456.99</v>
      </c>
      <c r="G95" s="86">
        <v>97.394999999999996</v>
      </c>
      <c r="H95" s="84">
        <v>12077.79434</v>
      </c>
      <c r="I95" s="85">
        <v>2.6848752148583509E-3</v>
      </c>
      <c r="J95" s="85">
        <v>4.4099873994290911E-2</v>
      </c>
      <c r="K95" s="85">
        <f>H95/'סכום נכסי הקרן'!$C$42</f>
        <v>1.6664354237234905E-3</v>
      </c>
    </row>
    <row r="96" spans="2:11">
      <c r="B96" s="77" t="s">
        <v>2099</v>
      </c>
      <c r="C96" s="74">
        <v>6647</v>
      </c>
      <c r="D96" s="87" t="s">
        <v>162</v>
      </c>
      <c r="E96" s="97">
        <v>43510</v>
      </c>
      <c r="F96" s="84">
        <v>2686247.03</v>
      </c>
      <c r="G96" s="86">
        <v>105.2923</v>
      </c>
      <c r="H96" s="84">
        <v>10083.28621</v>
      </c>
      <c r="I96" s="85">
        <v>3.9667720199121906E-4</v>
      </c>
      <c r="J96" s="85">
        <v>3.6817289547370381E-2</v>
      </c>
      <c r="K96" s="85">
        <f>H96/'סכום נכסי הקרן'!$C$42</f>
        <v>1.3912428755502868E-3</v>
      </c>
    </row>
    <row r="97" spans="2:11">
      <c r="B97" s="77" t="s">
        <v>2100</v>
      </c>
      <c r="C97" s="74">
        <v>6642</v>
      </c>
      <c r="D97" s="87" t="s">
        <v>162</v>
      </c>
      <c r="E97" s="97">
        <v>43465</v>
      </c>
      <c r="F97" s="84">
        <v>54296.76</v>
      </c>
      <c r="G97" s="86">
        <v>96.271000000000001</v>
      </c>
      <c r="H97" s="84">
        <v>186.34981999999999</v>
      </c>
      <c r="I97" s="85">
        <v>4.4589675000000003E-5</v>
      </c>
      <c r="J97" s="85">
        <v>6.8042254649442824E-4</v>
      </c>
      <c r="K97" s="85">
        <f>H97/'סכום נכסי הקרן'!$C$42</f>
        <v>2.5711643410256661E-5</v>
      </c>
    </row>
    <row r="98" spans="2:11">
      <c r="B98" s="77" t="s">
        <v>2101</v>
      </c>
      <c r="C98" s="74">
        <v>5337</v>
      </c>
      <c r="D98" s="87" t="s">
        <v>162</v>
      </c>
      <c r="E98" s="97">
        <v>43490</v>
      </c>
      <c r="F98" s="84">
        <v>1412432.61</v>
      </c>
      <c r="G98" s="86">
        <v>97.939899999999994</v>
      </c>
      <c r="H98" s="84">
        <v>4931.5895599999994</v>
      </c>
      <c r="I98" s="85">
        <v>6.4528280888888887E-4</v>
      </c>
      <c r="J98" s="85">
        <v>1.8006804228093896E-2</v>
      </c>
      <c r="K98" s="85">
        <f>H98/'סכום נכסי הקרן'!$C$42</f>
        <v>6.8043678396074937E-4</v>
      </c>
    </row>
    <row r="99" spans="2:11">
      <c r="B99" s="77" t="s">
        <v>2102</v>
      </c>
      <c r="C99" s="74">
        <v>7005</v>
      </c>
      <c r="D99" s="87" t="s">
        <v>162</v>
      </c>
      <c r="E99" s="97">
        <v>43636</v>
      </c>
      <c r="F99" s="84">
        <v>125017.92</v>
      </c>
      <c r="G99" s="86">
        <v>84.864400000000003</v>
      </c>
      <c r="H99" s="84">
        <v>378.23121000000003</v>
      </c>
      <c r="I99" s="85">
        <v>8.4045659764705885E-4</v>
      </c>
      <c r="J99" s="85">
        <v>1.3810426169012071E-3</v>
      </c>
      <c r="K99" s="85">
        <f>H99/'סכום נכסי הקרן'!$C$42</f>
        <v>5.2186505992599855E-5</v>
      </c>
    </row>
    <row r="100" spans="2:11">
      <c r="B100" s="77" t="s">
        <v>2103</v>
      </c>
      <c r="C100" s="74">
        <v>5286</v>
      </c>
      <c r="D100" s="87" t="s">
        <v>162</v>
      </c>
      <c r="E100" s="97">
        <v>42727</v>
      </c>
      <c r="F100" s="84">
        <v>54415.58</v>
      </c>
      <c r="G100" s="86">
        <v>120.6546</v>
      </c>
      <c r="H100" s="84">
        <v>234.05972</v>
      </c>
      <c r="I100" s="85">
        <v>2.8663931159005184E-5</v>
      </c>
      <c r="J100" s="85">
        <v>8.5462658731933774E-4</v>
      </c>
      <c r="K100" s="85">
        <f>H100/'סכום נכסי הקרן'!$C$42</f>
        <v>3.2294423774299966E-5</v>
      </c>
    </row>
    <row r="101" spans="2:11">
      <c r="B101" s="77" t="s">
        <v>2104</v>
      </c>
      <c r="C101" s="74">
        <v>6658</v>
      </c>
      <c r="D101" s="87" t="s">
        <v>162</v>
      </c>
      <c r="E101" s="97">
        <v>43633</v>
      </c>
      <c r="F101" s="84">
        <v>913424.83</v>
      </c>
      <c r="G101" s="86">
        <v>71.037099999999995</v>
      </c>
      <c r="H101" s="84">
        <v>2313.2233700000002</v>
      </c>
      <c r="I101" s="85">
        <v>5.36426E-3</v>
      </c>
      <c r="J101" s="85">
        <v>8.446315301113911E-3</v>
      </c>
      <c r="K101" s="85">
        <f>H101/'סכום נכסי הקרן'!$C$42</f>
        <v>3.1916732958321188E-4</v>
      </c>
    </row>
    <row r="102" spans="2:11">
      <c r="C102" s="1"/>
    </row>
    <row r="103" spans="2:11">
      <c r="C103" s="1"/>
    </row>
    <row r="104" spans="2:11">
      <c r="C104" s="1"/>
    </row>
    <row r="105" spans="2:11">
      <c r="B105" s="89" t="s">
        <v>111</v>
      </c>
      <c r="C105" s="1"/>
    </row>
    <row r="106" spans="2:11">
      <c r="B106" s="89" t="s">
        <v>238</v>
      </c>
      <c r="C106" s="1"/>
    </row>
    <row r="107" spans="2:11">
      <c r="B107" s="89" t="s">
        <v>246</v>
      </c>
      <c r="C107" s="1"/>
    </row>
    <row r="108" spans="2:11">
      <c r="C108" s="1"/>
    </row>
    <row r="109" spans="2:11">
      <c r="C109" s="1"/>
    </row>
    <row r="110" spans="2:11">
      <c r="C110" s="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AA39:XFD41 D1:I41 D42:XFD1048576 J1:XFD38 J39:Y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J13" sqref="J13"/>
    </sheetView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57.1406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178</v>
      </c>
      <c r="C1" s="68" t="s" vm="1">
        <v>265</v>
      </c>
    </row>
    <row r="2" spans="2:59">
      <c r="B2" s="47" t="s">
        <v>177</v>
      </c>
      <c r="C2" s="68" t="s">
        <v>266</v>
      </c>
    </row>
    <row r="3" spans="2:59">
      <c r="B3" s="47" t="s">
        <v>179</v>
      </c>
      <c r="C3" s="68" t="s">
        <v>267</v>
      </c>
    </row>
    <row r="4" spans="2:59">
      <c r="B4" s="47" t="s">
        <v>180</v>
      </c>
      <c r="C4" s="68">
        <v>8801</v>
      </c>
    </row>
    <row r="6" spans="2:59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59" ht="26.25" customHeight="1">
      <c r="B7" s="142" t="s">
        <v>98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2:59" s="3" customFormat="1" ht="78.75">
      <c r="B8" s="22" t="s">
        <v>115</v>
      </c>
      <c r="C8" s="30" t="s">
        <v>45</v>
      </c>
      <c r="D8" s="30" t="s">
        <v>66</v>
      </c>
      <c r="E8" s="30" t="s">
        <v>102</v>
      </c>
      <c r="F8" s="30" t="s">
        <v>103</v>
      </c>
      <c r="G8" s="30" t="s">
        <v>240</v>
      </c>
      <c r="H8" s="30" t="s">
        <v>239</v>
      </c>
      <c r="I8" s="30" t="s">
        <v>110</v>
      </c>
      <c r="J8" s="30" t="s">
        <v>59</v>
      </c>
      <c r="K8" s="30" t="s">
        <v>181</v>
      </c>
      <c r="L8" s="31" t="s">
        <v>183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247</v>
      </c>
      <c r="H9" s="16"/>
      <c r="I9" s="16" t="s">
        <v>243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119" t="s">
        <v>48</v>
      </c>
      <c r="C11" s="114"/>
      <c r="D11" s="114"/>
      <c r="E11" s="114"/>
      <c r="F11" s="114"/>
      <c r="G11" s="115"/>
      <c r="H11" s="117"/>
      <c r="I11" s="115">
        <v>6.9798088470000001</v>
      </c>
      <c r="J11" s="114"/>
      <c r="K11" s="116">
        <v>1</v>
      </c>
      <c r="L11" s="116">
        <f>I11/'סכום נכסי הקרן'!$C$42</f>
        <v>9.6304013680194966E-7</v>
      </c>
      <c r="M11" s="90"/>
      <c r="N11" s="90"/>
      <c r="O11" s="90"/>
      <c r="P11" s="90"/>
      <c r="BG11" s="90"/>
    </row>
    <row r="12" spans="2:59" s="90" customFormat="1" ht="21" customHeight="1">
      <c r="B12" s="120" t="s">
        <v>234</v>
      </c>
      <c r="C12" s="114"/>
      <c r="D12" s="114"/>
      <c r="E12" s="114"/>
      <c r="F12" s="114"/>
      <c r="G12" s="115"/>
      <c r="H12" s="117"/>
      <c r="I12" s="115">
        <v>6.9798088470000001</v>
      </c>
      <c r="J12" s="116"/>
      <c r="K12" s="116">
        <v>1</v>
      </c>
      <c r="L12" s="116">
        <f>I12/'סכום נכסי הקרן'!$C$42</f>
        <v>9.6304013680194966E-7</v>
      </c>
    </row>
    <row r="13" spans="2:59">
      <c r="B13" s="73" t="s">
        <v>2105</v>
      </c>
      <c r="C13" s="74" t="s">
        <v>2106</v>
      </c>
      <c r="D13" s="87" t="s">
        <v>1308</v>
      </c>
      <c r="E13" s="87" t="s">
        <v>162</v>
      </c>
      <c r="F13" s="97">
        <v>43879</v>
      </c>
      <c r="G13" s="84">
        <v>18225.972683</v>
      </c>
      <c r="H13" s="86">
        <v>10.7422</v>
      </c>
      <c r="I13" s="84">
        <v>6.9798088470000001</v>
      </c>
      <c r="J13" s="85">
        <v>0</v>
      </c>
      <c r="K13" s="85">
        <v>1</v>
      </c>
      <c r="L13" s="85">
        <f>I13/'סכום נכסי הקרן'!$C$42</f>
        <v>9.6304013680194966E-7</v>
      </c>
    </row>
    <row r="14" spans="2:59">
      <c r="B14" s="91"/>
      <c r="C14" s="74"/>
      <c r="D14" s="74"/>
      <c r="E14" s="74"/>
      <c r="F14" s="74"/>
      <c r="G14" s="84"/>
      <c r="H14" s="86"/>
      <c r="I14" s="74"/>
      <c r="J14" s="74"/>
      <c r="K14" s="85"/>
      <c r="L14" s="74"/>
    </row>
    <row r="15" spans="2:59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9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>
      <c r="B17" s="106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106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106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178</v>
      </c>
      <c r="C1" s="68" t="s" vm="1">
        <v>265</v>
      </c>
    </row>
    <row r="2" spans="2:54">
      <c r="B2" s="47" t="s">
        <v>177</v>
      </c>
      <c r="C2" s="68" t="s">
        <v>266</v>
      </c>
    </row>
    <row r="3" spans="2:54">
      <c r="B3" s="47" t="s">
        <v>179</v>
      </c>
      <c r="C3" s="68" t="s">
        <v>267</v>
      </c>
    </row>
    <row r="4" spans="2:54">
      <c r="B4" s="47" t="s">
        <v>180</v>
      </c>
      <c r="C4" s="68">
        <v>8801</v>
      </c>
    </row>
    <row r="6" spans="2:54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54" ht="26.25" customHeight="1">
      <c r="B7" s="142" t="s">
        <v>99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2:54" s="3" customFormat="1" ht="78.75">
      <c r="B8" s="22" t="s">
        <v>115</v>
      </c>
      <c r="C8" s="30" t="s">
        <v>45</v>
      </c>
      <c r="D8" s="30" t="s">
        <v>66</v>
      </c>
      <c r="E8" s="30" t="s">
        <v>102</v>
      </c>
      <c r="F8" s="30" t="s">
        <v>103</v>
      </c>
      <c r="G8" s="30" t="s">
        <v>240</v>
      </c>
      <c r="H8" s="30" t="s">
        <v>239</v>
      </c>
      <c r="I8" s="30" t="s">
        <v>110</v>
      </c>
      <c r="J8" s="30" t="s">
        <v>59</v>
      </c>
      <c r="K8" s="30" t="s">
        <v>181</v>
      </c>
      <c r="L8" s="31" t="s">
        <v>183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247</v>
      </c>
      <c r="H9" s="16"/>
      <c r="I9" s="16" t="s">
        <v>243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AZ11" s="1"/>
    </row>
    <row r="12" spans="2:54" ht="19.5" customHeight="1">
      <c r="B12" s="89" t="s">
        <v>256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54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54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54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4" s="7" customForma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AZ16" s="1"/>
      <c r="BB16" s="1"/>
    </row>
    <row r="17" spans="2:54" s="7" customFormat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AZ17" s="1"/>
      <c r="BB17" s="1"/>
    </row>
    <row r="18" spans="2:54" s="7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AZ18" s="1"/>
      <c r="BB18" s="1"/>
    </row>
    <row r="19" spans="2:54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54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54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4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4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4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4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4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4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4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4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4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4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4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6"/>
  <sheetViews>
    <sheetView rightToLeft="1" workbookViewId="0">
      <selection activeCell="J11" sqref="J1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7.140625" style="2" bestFit="1" customWidth="1"/>
    <col min="4" max="4" width="11.285156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4" width="6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4">
      <c r="B1" s="47" t="s">
        <v>178</v>
      </c>
      <c r="C1" s="68" t="s" vm="1">
        <v>265</v>
      </c>
    </row>
    <row r="2" spans="2:14">
      <c r="B2" s="47" t="s">
        <v>177</v>
      </c>
      <c r="C2" s="68" t="s">
        <v>266</v>
      </c>
    </row>
    <row r="3" spans="2:14">
      <c r="B3" s="47" t="s">
        <v>179</v>
      </c>
      <c r="C3" s="68" t="s">
        <v>267</v>
      </c>
    </row>
    <row r="4" spans="2:14">
      <c r="B4" s="47" t="s">
        <v>180</v>
      </c>
      <c r="C4" s="68">
        <v>8801</v>
      </c>
    </row>
    <row r="6" spans="2:14" ht="26.25" customHeight="1">
      <c r="B6" s="142" t="s">
        <v>207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14" s="3" customFormat="1" ht="63">
      <c r="B7" s="67" t="s">
        <v>114</v>
      </c>
      <c r="C7" s="50" t="s">
        <v>45</v>
      </c>
      <c r="D7" s="50" t="s">
        <v>116</v>
      </c>
      <c r="E7" s="50" t="s">
        <v>14</v>
      </c>
      <c r="F7" s="50" t="s">
        <v>67</v>
      </c>
      <c r="G7" s="50" t="s">
        <v>102</v>
      </c>
      <c r="H7" s="50" t="s">
        <v>16</v>
      </c>
      <c r="I7" s="50" t="s">
        <v>18</v>
      </c>
      <c r="J7" s="50" t="s">
        <v>62</v>
      </c>
      <c r="K7" s="50" t="s">
        <v>181</v>
      </c>
      <c r="L7" s="52" t="s">
        <v>182</v>
      </c>
      <c r="M7" s="1"/>
    </row>
    <row r="8" spans="2:14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243</v>
      </c>
      <c r="K8" s="16" t="s">
        <v>19</v>
      </c>
      <c r="L8" s="17" t="s">
        <v>19</v>
      </c>
    </row>
    <row r="9" spans="2:1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4" s="4" customFormat="1" ht="18" customHeight="1">
      <c r="B10" s="69" t="s">
        <v>44</v>
      </c>
      <c r="C10" s="70"/>
      <c r="D10" s="70"/>
      <c r="E10" s="70"/>
      <c r="F10" s="70"/>
      <c r="G10" s="70"/>
      <c r="H10" s="70"/>
      <c r="I10" s="70"/>
      <c r="J10" s="78">
        <f>J11</f>
        <v>800407.59814406105</v>
      </c>
      <c r="K10" s="79">
        <f>J10/$J$10</f>
        <v>1</v>
      </c>
      <c r="L10" s="79">
        <f>J10/'סכום נכסי הקרן'!$C$42</f>
        <v>0.11043635430578956</v>
      </c>
      <c r="N10" s="137"/>
    </row>
    <row r="11" spans="2:14">
      <c r="B11" s="71" t="s">
        <v>233</v>
      </c>
      <c r="C11" s="72"/>
      <c r="D11" s="72"/>
      <c r="E11" s="72"/>
      <c r="F11" s="72"/>
      <c r="G11" s="72"/>
      <c r="H11" s="72"/>
      <c r="I11" s="72"/>
      <c r="J11" s="81">
        <f>J12+J20</f>
        <v>800407.59814406105</v>
      </c>
      <c r="K11" s="82">
        <f t="shared" ref="K11:K18" si="0">J11/$J$10</f>
        <v>1</v>
      </c>
      <c r="L11" s="82">
        <f>J11/'סכום נכסי הקרן'!$C$42</f>
        <v>0.11043635430578956</v>
      </c>
      <c r="N11" s="138"/>
    </row>
    <row r="12" spans="2:14">
      <c r="B12" s="92" t="s">
        <v>42</v>
      </c>
      <c r="C12" s="72"/>
      <c r="D12" s="72"/>
      <c r="E12" s="72"/>
      <c r="F12" s="72"/>
      <c r="G12" s="72"/>
      <c r="H12" s="72"/>
      <c r="I12" s="72"/>
      <c r="J12" s="81">
        <f>SUM(J13:J18)</f>
        <v>182879.14237041798</v>
      </c>
      <c r="K12" s="82">
        <f t="shared" si="0"/>
        <v>0.22848251665085087</v>
      </c>
      <c r="L12" s="82">
        <f>J12/'סכום נכסי הקרן'!$C$42</f>
        <v>2.5232776161531828E-2</v>
      </c>
      <c r="N12" s="138"/>
    </row>
    <row r="13" spans="2:14">
      <c r="B13" s="77" t="s">
        <v>2443</v>
      </c>
      <c r="C13" s="74" t="s">
        <v>2444</v>
      </c>
      <c r="D13" s="74">
        <v>11</v>
      </c>
      <c r="E13" s="74" t="s">
        <v>350</v>
      </c>
      <c r="F13" s="74" t="s">
        <v>351</v>
      </c>
      <c r="G13" s="87" t="s">
        <v>163</v>
      </c>
      <c r="H13" s="88">
        <v>0</v>
      </c>
      <c r="I13" s="88">
        <v>0</v>
      </c>
      <c r="J13" s="84">
        <v>19301.988701902999</v>
      </c>
      <c r="K13" s="85">
        <f t="shared" si="0"/>
        <v>2.4115199239311741E-2</v>
      </c>
      <c r="L13" s="85">
        <f>J13/'סכום נכסי הקרן'!$C$42</f>
        <v>2.6631946873473381E-3</v>
      </c>
      <c r="N13" s="138"/>
    </row>
    <row r="14" spans="2:14">
      <c r="B14" s="77" t="s">
        <v>2445</v>
      </c>
      <c r="C14" s="74" t="s">
        <v>2446</v>
      </c>
      <c r="D14" s="74">
        <v>12</v>
      </c>
      <c r="E14" s="74" t="s">
        <v>350</v>
      </c>
      <c r="F14" s="74" t="s">
        <v>351</v>
      </c>
      <c r="G14" s="87" t="s">
        <v>163</v>
      </c>
      <c r="H14" s="88">
        <v>0</v>
      </c>
      <c r="I14" s="88">
        <v>0</v>
      </c>
      <c r="J14" s="84">
        <v>257.83762000000002</v>
      </c>
      <c r="K14" s="85">
        <f t="shared" si="0"/>
        <v>3.2213289903526527E-4</v>
      </c>
      <c r="L14" s="85">
        <f>J14/'סכום נכסי הקרן'!$C$42</f>
        <v>3.5575182971409695E-5</v>
      </c>
      <c r="N14" s="138"/>
    </row>
    <row r="15" spans="2:14">
      <c r="B15" s="77" t="s">
        <v>2445</v>
      </c>
      <c r="C15" s="74" t="s">
        <v>2447</v>
      </c>
      <c r="D15" s="74">
        <v>12</v>
      </c>
      <c r="E15" s="74" t="s">
        <v>350</v>
      </c>
      <c r="F15" s="74" t="s">
        <v>351</v>
      </c>
      <c r="G15" s="87" t="s">
        <v>163</v>
      </c>
      <c r="H15" s="88">
        <v>0</v>
      </c>
      <c r="I15" s="88">
        <v>0</v>
      </c>
      <c r="J15" s="84">
        <v>8842.9056565880019</v>
      </c>
      <c r="K15" s="85">
        <f t="shared" si="0"/>
        <v>1.1048003138766326E-2</v>
      </c>
      <c r="L15" s="85">
        <f>J15/'סכום נכסי הקרן'!$C$42</f>
        <v>1.2201011890042729E-3</v>
      </c>
      <c r="N15" s="138"/>
    </row>
    <row r="16" spans="2:14">
      <c r="B16" s="77" t="s">
        <v>2448</v>
      </c>
      <c r="C16" s="74" t="s">
        <v>2449</v>
      </c>
      <c r="D16" s="74">
        <v>10</v>
      </c>
      <c r="E16" s="74" t="s">
        <v>350</v>
      </c>
      <c r="F16" s="74" t="s">
        <v>351</v>
      </c>
      <c r="G16" s="87" t="s">
        <v>163</v>
      </c>
      <c r="H16" s="88">
        <v>0</v>
      </c>
      <c r="I16" s="88">
        <v>0</v>
      </c>
      <c r="J16" s="84">
        <v>39274.814383794997</v>
      </c>
      <c r="K16" s="85">
        <f t="shared" si="0"/>
        <v>4.9068517683819056E-2</v>
      </c>
      <c r="L16" s="85">
        <f>J16/'סכום נכסי הקרן'!$C$42</f>
        <v>5.418948204190142E-3</v>
      </c>
      <c r="N16" s="138"/>
    </row>
    <row r="17" spans="2:14">
      <c r="B17" s="77" t="s">
        <v>2448</v>
      </c>
      <c r="C17" s="74" t="s">
        <v>2450</v>
      </c>
      <c r="D17" s="74">
        <v>10</v>
      </c>
      <c r="E17" s="74" t="s">
        <v>350</v>
      </c>
      <c r="F17" s="74" t="s">
        <v>351</v>
      </c>
      <c r="G17" s="87" t="s">
        <v>163</v>
      </c>
      <c r="H17" s="88">
        <v>0</v>
      </c>
      <c r="I17" s="88">
        <v>0</v>
      </c>
      <c r="J17" s="84">
        <v>112323.26</v>
      </c>
      <c r="K17" s="85">
        <f t="shared" si="0"/>
        <v>0.14033257587815096</v>
      </c>
      <c r="L17" s="85">
        <f>J17/'סכום נכסי הקרן'!$C$42</f>
        <v>1.5497818070323575E-2</v>
      </c>
      <c r="N17" s="138"/>
    </row>
    <row r="18" spans="2:14">
      <c r="B18" s="77" t="s">
        <v>2451</v>
      </c>
      <c r="C18" s="74" t="s">
        <v>2452</v>
      </c>
      <c r="D18" s="74">
        <v>20</v>
      </c>
      <c r="E18" s="74" t="s">
        <v>350</v>
      </c>
      <c r="F18" s="74" t="s">
        <v>351</v>
      </c>
      <c r="G18" s="87" t="s">
        <v>163</v>
      </c>
      <c r="H18" s="88">
        <v>0</v>
      </c>
      <c r="I18" s="88">
        <v>0</v>
      </c>
      <c r="J18" s="84">
        <v>2878.3360081320002</v>
      </c>
      <c r="K18" s="85">
        <f t="shared" si="0"/>
        <v>3.5960878117675538E-3</v>
      </c>
      <c r="L18" s="85">
        <f>J18/'סכום נכסי הקרן'!$C$42</f>
        <v>3.9713882769509302E-4</v>
      </c>
      <c r="N18" s="138"/>
    </row>
    <row r="19" spans="2:14">
      <c r="B19" s="73"/>
      <c r="C19" s="74"/>
      <c r="D19" s="74"/>
      <c r="E19" s="74"/>
      <c r="F19" s="74"/>
      <c r="G19" s="74"/>
      <c r="H19" s="74"/>
      <c r="I19" s="74"/>
      <c r="J19" s="74"/>
      <c r="K19" s="85"/>
      <c r="L19" s="74"/>
      <c r="N19" s="138"/>
    </row>
    <row r="20" spans="2:14">
      <c r="B20" s="92" t="s">
        <v>43</v>
      </c>
      <c r="C20" s="72"/>
      <c r="D20" s="72"/>
      <c r="E20" s="72"/>
      <c r="F20" s="72"/>
      <c r="G20" s="72"/>
      <c r="H20" s="72"/>
      <c r="I20" s="72"/>
      <c r="J20" s="81">
        <f>SUM(J21:J48)</f>
        <v>617528.4557736431</v>
      </c>
      <c r="K20" s="82">
        <f>J20/$J$10</f>
        <v>0.77151748334914916</v>
      </c>
      <c r="L20" s="82">
        <f>J20/'סכום נכסי הקרן'!$C$42</f>
        <v>8.5203578144257733E-2</v>
      </c>
      <c r="N20" s="138"/>
    </row>
    <row r="21" spans="2:14">
      <c r="B21" s="77" t="s">
        <v>2445</v>
      </c>
      <c r="C21" s="74" t="s">
        <v>2453</v>
      </c>
      <c r="D21" s="74">
        <v>12</v>
      </c>
      <c r="E21" s="74" t="s">
        <v>350</v>
      </c>
      <c r="F21" s="74" t="s">
        <v>351</v>
      </c>
      <c r="G21" s="87" t="s">
        <v>164</v>
      </c>
      <c r="H21" s="88">
        <v>0</v>
      </c>
      <c r="I21" s="88">
        <v>0</v>
      </c>
      <c r="J21" s="84">
        <v>1373.44</v>
      </c>
      <c r="K21" s="85">
        <f t="shared" ref="K21:K44" si="1">J21/$J$10</f>
        <v>1.7159257398163803E-3</v>
      </c>
      <c r="L21" s="85">
        <f>J21/'סכום נכסי הקרן'!$C$42</f>
        <v>1.8950058296478585E-4</v>
      </c>
      <c r="N21" s="138"/>
    </row>
    <row r="22" spans="2:14">
      <c r="B22" s="77" t="s">
        <v>2445</v>
      </c>
      <c r="C22" s="74" t="s">
        <v>2454</v>
      </c>
      <c r="D22" s="74">
        <v>12</v>
      </c>
      <c r="E22" s="74" t="s">
        <v>350</v>
      </c>
      <c r="F22" s="74" t="s">
        <v>351</v>
      </c>
      <c r="G22" s="87" t="s">
        <v>165</v>
      </c>
      <c r="H22" s="88">
        <v>0</v>
      </c>
      <c r="I22" s="88">
        <v>0</v>
      </c>
      <c r="J22" s="84">
        <v>178.23</v>
      </c>
      <c r="K22" s="85">
        <f t="shared" si="1"/>
        <v>2.2267404808908541E-4</v>
      </c>
      <c r="L22" s="85">
        <f>J22/'סכום נכסי הקרן'!$C$42</f>
        <v>2.4591310069470658E-5</v>
      </c>
      <c r="N22" s="138"/>
    </row>
    <row r="23" spans="2:14">
      <c r="B23" s="77" t="s">
        <v>2445</v>
      </c>
      <c r="C23" s="74" t="s">
        <v>2455</v>
      </c>
      <c r="D23" s="74">
        <v>12</v>
      </c>
      <c r="E23" s="74" t="s">
        <v>350</v>
      </c>
      <c r="F23" s="74" t="s">
        <v>351</v>
      </c>
      <c r="G23" s="87" t="s">
        <v>162</v>
      </c>
      <c r="H23" s="88">
        <v>0</v>
      </c>
      <c r="I23" s="88">
        <v>0</v>
      </c>
      <c r="J23" s="84">
        <v>19038.099999999999</v>
      </c>
      <c r="K23" s="85">
        <f t="shared" si="1"/>
        <v>2.3785506339700481E-2</v>
      </c>
      <c r="L23" s="85">
        <f>J23/'סכום נכסי הקרן'!$C$42</f>
        <v>2.6267846054737658E-3</v>
      </c>
      <c r="N23" s="138"/>
    </row>
    <row r="24" spans="2:14">
      <c r="B24" s="77" t="s">
        <v>2445</v>
      </c>
      <c r="C24" s="74" t="s">
        <v>2456</v>
      </c>
      <c r="D24" s="74">
        <v>12</v>
      </c>
      <c r="E24" s="74" t="s">
        <v>350</v>
      </c>
      <c r="F24" s="74" t="s">
        <v>351</v>
      </c>
      <c r="G24" s="87" t="s">
        <v>172</v>
      </c>
      <c r="H24" s="88">
        <v>0</v>
      </c>
      <c r="I24" s="88">
        <v>0</v>
      </c>
      <c r="J24" s="84">
        <v>1.3528065000000001E-2</v>
      </c>
      <c r="K24" s="85">
        <f t="shared" si="1"/>
        <v>1.6901469990250089E-8</v>
      </c>
      <c r="L24" s="85">
        <f>J24/'סכום נכסי הקרן'!$C$42</f>
        <v>1.8665367281319286E-9</v>
      </c>
      <c r="N24" s="138"/>
    </row>
    <row r="25" spans="2:14">
      <c r="B25" s="77" t="s">
        <v>2448</v>
      </c>
      <c r="C25" s="74" t="s">
        <v>2457</v>
      </c>
      <c r="D25" s="74">
        <v>10</v>
      </c>
      <c r="E25" s="74" t="s">
        <v>350</v>
      </c>
      <c r="F25" s="74" t="s">
        <v>351</v>
      </c>
      <c r="G25" s="87" t="s">
        <v>172</v>
      </c>
      <c r="H25" s="88">
        <v>0</v>
      </c>
      <c r="I25" s="88">
        <v>0</v>
      </c>
      <c r="J25" s="84">
        <v>158.04673928700001</v>
      </c>
      <c r="K25" s="85">
        <f t="shared" si="1"/>
        <v>1.9745781980764509E-4</v>
      </c>
      <c r="L25" s="85">
        <f>J25/'סכום נכסי הקרן'!$C$42</f>
        <v>2.1806521748725845E-5</v>
      </c>
      <c r="N25" s="138"/>
    </row>
    <row r="26" spans="2:14">
      <c r="B26" s="77" t="s">
        <v>2448</v>
      </c>
      <c r="C26" s="74" t="s">
        <v>2458</v>
      </c>
      <c r="D26" s="74">
        <v>10</v>
      </c>
      <c r="E26" s="74" t="s">
        <v>350</v>
      </c>
      <c r="F26" s="74" t="s">
        <v>351</v>
      </c>
      <c r="G26" s="87" t="s">
        <v>165</v>
      </c>
      <c r="H26" s="88">
        <v>0</v>
      </c>
      <c r="I26" s="88">
        <v>0</v>
      </c>
      <c r="J26" s="84">
        <v>41.122339999999994</v>
      </c>
      <c r="K26" s="85">
        <f t="shared" si="1"/>
        <v>5.1376748665744929E-5</v>
      </c>
      <c r="L26" s="85">
        <f>J26/'סכום נכסי הקרן'!$C$42</f>
        <v>5.6738608187297078E-6</v>
      </c>
      <c r="N26" s="138"/>
    </row>
    <row r="27" spans="2:14">
      <c r="B27" s="77" t="s">
        <v>2448</v>
      </c>
      <c r="C27" s="74" t="s">
        <v>2459</v>
      </c>
      <c r="D27" s="74">
        <v>10</v>
      </c>
      <c r="E27" s="74" t="s">
        <v>350</v>
      </c>
      <c r="F27" s="74" t="s">
        <v>351</v>
      </c>
      <c r="G27" s="87" t="s">
        <v>1524</v>
      </c>
      <c r="H27" s="88">
        <v>0</v>
      </c>
      <c r="I27" s="88">
        <v>0</v>
      </c>
      <c r="J27" s="84">
        <v>2.4656852790000001</v>
      </c>
      <c r="K27" s="85">
        <f t="shared" si="1"/>
        <v>3.0805370722582953E-6</v>
      </c>
      <c r="L27" s="85">
        <f>J27/'סכום נכסי הקרן'!$C$42</f>
        <v>3.4020328356403674E-7</v>
      </c>
      <c r="N27" s="138"/>
    </row>
    <row r="28" spans="2:14">
      <c r="B28" s="77" t="s">
        <v>2448</v>
      </c>
      <c r="C28" s="74" t="s">
        <v>2460</v>
      </c>
      <c r="D28" s="74">
        <v>10</v>
      </c>
      <c r="E28" s="74" t="s">
        <v>350</v>
      </c>
      <c r="F28" s="74" t="s">
        <v>351</v>
      </c>
      <c r="G28" s="87" t="s">
        <v>170</v>
      </c>
      <c r="H28" s="88">
        <v>0</v>
      </c>
      <c r="I28" s="88">
        <v>0</v>
      </c>
      <c r="J28" s="84">
        <v>-1589.35</v>
      </c>
      <c r="K28" s="85">
        <f t="shared" si="1"/>
        <v>-1.9856758027850972E-3</v>
      </c>
      <c r="L28" s="85">
        <f>J28/'סכום נכסי הקרן'!$C$42</f>
        <v>-2.1929079649280809E-4</v>
      </c>
      <c r="N28" s="138"/>
    </row>
    <row r="29" spans="2:14">
      <c r="B29" s="77" t="s">
        <v>2448</v>
      </c>
      <c r="C29" s="74" t="s">
        <v>2461</v>
      </c>
      <c r="D29" s="74">
        <v>10</v>
      </c>
      <c r="E29" s="74" t="s">
        <v>350</v>
      </c>
      <c r="F29" s="74" t="s">
        <v>351</v>
      </c>
      <c r="G29" s="87" t="s">
        <v>165</v>
      </c>
      <c r="H29" s="88">
        <v>0</v>
      </c>
      <c r="I29" s="88">
        <v>0</v>
      </c>
      <c r="J29" s="84">
        <v>2959.293366888</v>
      </c>
      <c r="K29" s="85">
        <f t="shared" si="1"/>
        <v>3.6972329769855241E-3</v>
      </c>
      <c r="L29" s="85">
        <f>J29/'סכום נכסי הקרן'!$C$42</f>
        <v>4.0830893099742246E-4</v>
      </c>
      <c r="N29" s="138"/>
    </row>
    <row r="30" spans="2:14">
      <c r="B30" s="77" t="s">
        <v>2448</v>
      </c>
      <c r="C30" s="74" t="s">
        <v>2462</v>
      </c>
      <c r="D30" s="74">
        <v>10</v>
      </c>
      <c r="E30" s="74" t="s">
        <v>350</v>
      </c>
      <c r="F30" s="74" t="s">
        <v>351</v>
      </c>
      <c r="G30" s="87" t="s">
        <v>162</v>
      </c>
      <c r="H30" s="88">
        <v>0</v>
      </c>
      <c r="I30" s="88">
        <v>0</v>
      </c>
      <c r="J30" s="84">
        <v>92401.542199999996</v>
      </c>
      <c r="K30" s="85">
        <f t="shared" si="1"/>
        <v>0.11544310975339984</v>
      </c>
      <c r="L30" s="85">
        <f>J30/'סכום נכסי הקרן'!$C$42</f>
        <v>1.2749116170888615E-2</v>
      </c>
      <c r="N30" s="138"/>
    </row>
    <row r="31" spans="2:14">
      <c r="B31" s="77" t="s">
        <v>2448</v>
      </c>
      <c r="C31" s="74" t="s">
        <v>2463</v>
      </c>
      <c r="D31" s="74">
        <v>10</v>
      </c>
      <c r="E31" s="74" t="s">
        <v>350</v>
      </c>
      <c r="F31" s="74" t="s">
        <v>351</v>
      </c>
      <c r="G31" s="87" t="s">
        <v>167</v>
      </c>
      <c r="H31" s="88">
        <v>0</v>
      </c>
      <c r="I31" s="88">
        <v>0</v>
      </c>
      <c r="J31" s="84">
        <v>232.95362909599996</v>
      </c>
      <c r="K31" s="85">
        <f t="shared" si="1"/>
        <v>2.9104375025444461E-4</v>
      </c>
      <c r="L31" s="85">
        <f>J31/'סכום נכסי הקרן'!$C$42</f>
        <v>3.2141810721585571E-5</v>
      </c>
      <c r="N31" s="138"/>
    </row>
    <row r="32" spans="2:14">
      <c r="B32" s="77" t="s">
        <v>2448</v>
      </c>
      <c r="C32" s="74" t="s">
        <v>2464</v>
      </c>
      <c r="D32" s="74">
        <v>10</v>
      </c>
      <c r="E32" s="74" t="s">
        <v>350</v>
      </c>
      <c r="F32" s="74" t="s">
        <v>351</v>
      </c>
      <c r="G32" s="87" t="s">
        <v>162</v>
      </c>
      <c r="H32" s="88">
        <v>0</v>
      </c>
      <c r="I32" s="88">
        <v>0</v>
      </c>
      <c r="J32" s="84">
        <v>449992.26299999998</v>
      </c>
      <c r="K32" s="85">
        <f t="shared" si="1"/>
        <v>0.56220388717375502</v>
      </c>
      <c r="L32" s="85">
        <f>J32/'סכום נכסי הקרן'!$C$42</f>
        <v>6.2087747676012953E-2</v>
      </c>
      <c r="N32" s="138"/>
    </row>
    <row r="33" spans="2:14">
      <c r="B33" s="77" t="s">
        <v>2448</v>
      </c>
      <c r="C33" s="74" t="s">
        <v>2465</v>
      </c>
      <c r="D33" s="74">
        <v>10</v>
      </c>
      <c r="E33" s="74" t="s">
        <v>350</v>
      </c>
      <c r="F33" s="74" t="s">
        <v>351</v>
      </c>
      <c r="G33" s="87" t="s">
        <v>169</v>
      </c>
      <c r="H33" s="88">
        <v>0</v>
      </c>
      <c r="I33" s="88">
        <v>0</v>
      </c>
      <c r="J33" s="84">
        <v>3.549797673</v>
      </c>
      <c r="K33" s="85">
        <f t="shared" si="1"/>
        <v>4.4349874754201058E-6</v>
      </c>
      <c r="L33" s="85">
        <f>J33/'סכום נכסי הקרן'!$C$42</f>
        <v>4.8978384817723393E-7</v>
      </c>
      <c r="N33" s="138"/>
    </row>
    <row r="34" spans="2:14">
      <c r="B34" s="77" t="s">
        <v>2448</v>
      </c>
      <c r="C34" s="74" t="s">
        <v>2466</v>
      </c>
      <c r="D34" s="74">
        <v>10</v>
      </c>
      <c r="E34" s="74" t="s">
        <v>350</v>
      </c>
      <c r="F34" s="74" t="s">
        <v>351</v>
      </c>
      <c r="G34" s="87" t="s">
        <v>164</v>
      </c>
      <c r="H34" s="88">
        <v>0</v>
      </c>
      <c r="I34" s="88">
        <v>0</v>
      </c>
      <c r="J34" s="84">
        <v>714.51229999999998</v>
      </c>
      <c r="K34" s="85">
        <f t="shared" si="1"/>
        <v>8.9268555378131079E-4</v>
      </c>
      <c r="L34" s="85">
        <f>J34/'סכום נכסי הקרן'!$C$42</f>
        <v>9.8584938101052788E-5</v>
      </c>
      <c r="N34" s="138"/>
    </row>
    <row r="35" spans="2:14">
      <c r="B35" s="77" t="s">
        <v>2448</v>
      </c>
      <c r="C35" s="74" t="s">
        <v>2467</v>
      </c>
      <c r="D35" s="74">
        <v>10</v>
      </c>
      <c r="E35" s="74" t="s">
        <v>350</v>
      </c>
      <c r="F35" s="74" t="s">
        <v>351</v>
      </c>
      <c r="G35" s="87" t="s">
        <v>171</v>
      </c>
      <c r="H35" s="88">
        <v>0</v>
      </c>
      <c r="I35" s="88">
        <v>0</v>
      </c>
      <c r="J35" s="84">
        <v>5.1365100000000004</v>
      </c>
      <c r="K35" s="85">
        <f t="shared" si="1"/>
        <v>6.4173678659600978E-6</v>
      </c>
      <c r="L35" s="85">
        <f>J35/'סכום נכסי הקרן'!$C$42</f>
        <v>7.0871071135575795E-7</v>
      </c>
      <c r="N35" s="138"/>
    </row>
    <row r="36" spans="2:14">
      <c r="B36" s="77" t="s">
        <v>2448</v>
      </c>
      <c r="C36" s="74" t="s">
        <v>2468</v>
      </c>
      <c r="D36" s="74">
        <v>10</v>
      </c>
      <c r="E36" s="74" t="s">
        <v>350</v>
      </c>
      <c r="F36" s="74" t="s">
        <v>351</v>
      </c>
      <c r="G36" s="87" t="s">
        <v>164</v>
      </c>
      <c r="H36" s="88">
        <v>0</v>
      </c>
      <c r="I36" s="88">
        <v>0</v>
      </c>
      <c r="J36" s="84">
        <v>14259.083284012</v>
      </c>
      <c r="K36" s="85">
        <f t="shared" si="1"/>
        <v>1.7814777517198913E-2</v>
      </c>
      <c r="L36" s="85">
        <f>J36/'סכום נכסי הקרן'!$C$42</f>
        <v>1.9673990817681928E-3</v>
      </c>
      <c r="N36" s="138"/>
    </row>
    <row r="37" spans="2:14">
      <c r="B37" s="77" t="s">
        <v>2448</v>
      </c>
      <c r="C37" s="74" t="s">
        <v>2469</v>
      </c>
      <c r="D37" s="74">
        <v>10</v>
      </c>
      <c r="E37" s="74" t="s">
        <v>350</v>
      </c>
      <c r="F37" s="74" t="s">
        <v>351</v>
      </c>
      <c r="G37" s="87" t="s">
        <v>166</v>
      </c>
      <c r="H37" s="88">
        <v>0</v>
      </c>
      <c r="I37" s="88">
        <v>0</v>
      </c>
      <c r="J37" s="84">
        <v>8.2904618589999988</v>
      </c>
      <c r="K37" s="85">
        <f t="shared" si="1"/>
        <v>1.0357800048654515E-5</v>
      </c>
      <c r="L37" s="85">
        <f>J37/'סכום נכסי הקרן'!$C$42</f>
        <v>1.1438776760017342E-6</v>
      </c>
      <c r="N37" s="138"/>
    </row>
    <row r="38" spans="2:14">
      <c r="B38" s="77" t="s">
        <v>2448</v>
      </c>
      <c r="C38" s="74" t="s">
        <v>2470</v>
      </c>
      <c r="D38" s="74">
        <v>10</v>
      </c>
      <c r="E38" s="74" t="s">
        <v>350</v>
      </c>
      <c r="F38" s="74" t="s">
        <v>351</v>
      </c>
      <c r="G38" s="87" t="s">
        <v>166</v>
      </c>
      <c r="H38" s="88">
        <v>0</v>
      </c>
      <c r="I38" s="88">
        <v>0</v>
      </c>
      <c r="J38" s="84">
        <v>1.66004</v>
      </c>
      <c r="K38" s="85">
        <f t="shared" si="1"/>
        <v>2.0739933052224954E-6</v>
      </c>
      <c r="L38" s="85">
        <f>J38/'סכום נכסי הקרן'!$C$42</f>
        <v>2.2904425948338702E-7</v>
      </c>
      <c r="N38" s="138"/>
    </row>
    <row r="39" spans="2:14">
      <c r="B39" s="77" t="s">
        <v>2451</v>
      </c>
      <c r="C39" s="74" t="s">
        <v>2471</v>
      </c>
      <c r="D39" s="74">
        <v>20</v>
      </c>
      <c r="E39" s="74" t="s">
        <v>350</v>
      </c>
      <c r="F39" s="74" t="s">
        <v>351</v>
      </c>
      <c r="G39" s="87" t="s">
        <v>164</v>
      </c>
      <c r="H39" s="88">
        <v>0</v>
      </c>
      <c r="I39" s="88">
        <v>0</v>
      </c>
      <c r="J39" s="84">
        <v>0.90871249099999996</v>
      </c>
      <c r="K39" s="85">
        <f t="shared" si="1"/>
        <v>1.1353121748307613E-6</v>
      </c>
      <c r="L39" s="85">
        <f>J39/'סכום נכסי הקרן'!$C$42</f>
        <v>1.2537973758728646E-7</v>
      </c>
      <c r="N39" s="138"/>
    </row>
    <row r="40" spans="2:14">
      <c r="B40" s="77" t="s">
        <v>2451</v>
      </c>
      <c r="C40" s="74" t="s">
        <v>2472</v>
      </c>
      <c r="D40" s="74">
        <v>20</v>
      </c>
      <c r="E40" s="74" t="s">
        <v>350</v>
      </c>
      <c r="F40" s="74" t="s">
        <v>351</v>
      </c>
      <c r="G40" s="87" t="s">
        <v>169</v>
      </c>
      <c r="H40" s="88">
        <v>0</v>
      </c>
      <c r="I40" s="88">
        <v>0</v>
      </c>
      <c r="J40" s="84">
        <v>29.869327866999999</v>
      </c>
      <c r="K40" s="85">
        <f t="shared" si="1"/>
        <v>3.731764657939189E-5</v>
      </c>
      <c r="L40" s="85">
        <f>J40/'סכום נכסי הקרן'!$C$42</f>
        <v>4.1212248394999583E-6</v>
      </c>
      <c r="N40" s="138"/>
    </row>
    <row r="41" spans="2:14">
      <c r="B41" s="77" t="s">
        <v>2451</v>
      </c>
      <c r="C41" s="74" t="s">
        <v>2473</v>
      </c>
      <c r="D41" s="74">
        <v>20</v>
      </c>
      <c r="E41" s="74" t="s">
        <v>350</v>
      </c>
      <c r="F41" s="74" t="s">
        <v>351</v>
      </c>
      <c r="G41" s="87" t="s">
        <v>166</v>
      </c>
      <c r="H41" s="88">
        <v>0</v>
      </c>
      <c r="I41" s="88">
        <v>0</v>
      </c>
      <c r="J41" s="84">
        <v>1.870411515</v>
      </c>
      <c r="K41" s="85">
        <f t="shared" si="1"/>
        <v>2.3368237874515463E-6</v>
      </c>
      <c r="L41" s="85">
        <f>J41/'סכום נכסי הקרן'!$C$42</f>
        <v>2.5807029974119603E-7</v>
      </c>
      <c r="N41" s="138"/>
    </row>
    <row r="42" spans="2:14">
      <c r="B42" s="77" t="s">
        <v>2451</v>
      </c>
      <c r="C42" s="74" t="s">
        <v>2474</v>
      </c>
      <c r="D42" s="74">
        <v>20</v>
      </c>
      <c r="E42" s="74" t="s">
        <v>350</v>
      </c>
      <c r="F42" s="74" t="s">
        <v>351</v>
      </c>
      <c r="G42" s="87" t="s">
        <v>164</v>
      </c>
      <c r="H42" s="88">
        <v>0</v>
      </c>
      <c r="I42" s="88">
        <v>0</v>
      </c>
      <c r="J42" s="84">
        <v>23.001850376</v>
      </c>
      <c r="K42" s="85">
        <f t="shared" si="1"/>
        <v>2.873767119319627E-5</v>
      </c>
      <c r="L42" s="85">
        <f>J42/'סכום נכסי הקרן'!$C$42</f>
        <v>3.1736836378151053E-6</v>
      </c>
      <c r="N42" s="138"/>
    </row>
    <row r="43" spans="2:14">
      <c r="B43" s="77" t="s">
        <v>2451</v>
      </c>
      <c r="C43" s="74" t="s">
        <v>2475</v>
      </c>
      <c r="D43" s="74">
        <v>20</v>
      </c>
      <c r="E43" s="74" t="s">
        <v>350</v>
      </c>
      <c r="F43" s="74" t="s">
        <v>351</v>
      </c>
      <c r="G43" s="87" t="s">
        <v>162</v>
      </c>
      <c r="H43" s="88">
        <v>0</v>
      </c>
      <c r="I43" s="88">
        <v>0</v>
      </c>
      <c r="J43" s="84">
        <v>36194.149586811996</v>
      </c>
      <c r="K43" s="85">
        <f t="shared" si="1"/>
        <v>4.5219647677929221E-2</v>
      </c>
      <c r="L43" s="85">
        <f>J43/'סכום נכסי הקרן'!$C$42</f>
        <v>4.9938930325427655E-3</v>
      </c>
      <c r="N43" s="138"/>
    </row>
    <row r="44" spans="2:14">
      <c r="B44" s="77" t="s">
        <v>2451</v>
      </c>
      <c r="C44" s="74" t="s">
        <v>2476</v>
      </c>
      <c r="D44" s="74">
        <v>20</v>
      </c>
      <c r="E44" s="74" t="s">
        <v>350</v>
      </c>
      <c r="F44" s="74" t="s">
        <v>351</v>
      </c>
      <c r="G44" s="87" t="s">
        <v>172</v>
      </c>
      <c r="H44" s="88">
        <v>0</v>
      </c>
      <c r="I44" s="88">
        <v>0</v>
      </c>
      <c r="J44" s="84">
        <v>0.153559792</v>
      </c>
      <c r="K44" s="85">
        <f t="shared" si="1"/>
        <v>1.9185199185523173E-7</v>
      </c>
      <c r="L44" s="85">
        <f>J44/'סכום נכסי הקרן'!$C$42</f>
        <v>2.1187434546795825E-8</v>
      </c>
      <c r="N44" s="138"/>
    </row>
    <row r="45" spans="2:14">
      <c r="B45" s="77" t="s">
        <v>2451</v>
      </c>
      <c r="C45" s="74">
        <v>33820000</v>
      </c>
      <c r="D45" s="74">
        <v>20</v>
      </c>
      <c r="E45" s="74" t="s">
        <v>350</v>
      </c>
      <c r="F45" s="74" t="s">
        <v>351</v>
      </c>
      <c r="G45" s="87" t="s">
        <v>165</v>
      </c>
      <c r="H45" s="88">
        <v>0</v>
      </c>
      <c r="I45" s="88">
        <v>0</v>
      </c>
      <c r="J45" s="84">
        <v>180.20443</v>
      </c>
      <c r="K45" s="85">
        <f t="shared" ref="K45:K48" si="2">J45/$J$10</f>
        <v>2.2514082877005121E-4</v>
      </c>
      <c r="L45" s="85">
        <f>J45/'סכום נכסי הקרן'!$C$42</f>
        <v>2.4863732334748472E-5</v>
      </c>
      <c r="N45" s="138"/>
    </row>
    <row r="46" spans="2:14">
      <c r="B46" s="77" t="s">
        <v>2443</v>
      </c>
      <c r="C46" s="74" t="s">
        <v>2477</v>
      </c>
      <c r="D46" s="74">
        <v>11</v>
      </c>
      <c r="E46" s="74" t="s">
        <v>350</v>
      </c>
      <c r="F46" s="74" t="s">
        <v>351</v>
      </c>
      <c r="G46" s="87" t="s">
        <v>164</v>
      </c>
      <c r="H46" s="88">
        <v>0</v>
      </c>
      <c r="I46" s="88">
        <v>0</v>
      </c>
      <c r="J46" s="84">
        <v>7.7023404839999996</v>
      </c>
      <c r="K46" s="85">
        <f t="shared" si="2"/>
        <v>9.6230226972604233E-6</v>
      </c>
      <c r="L46" s="85">
        <f>J46/'סכום נכסי הקרן'!$C$42</f>
        <v>1.0627315440873067E-6</v>
      </c>
      <c r="N46" s="138"/>
    </row>
    <row r="47" spans="2:14">
      <c r="B47" s="77" t="s">
        <v>2443</v>
      </c>
      <c r="C47" s="74" t="s">
        <v>2478</v>
      </c>
      <c r="D47" s="74">
        <v>11</v>
      </c>
      <c r="E47" s="74" t="s">
        <v>350</v>
      </c>
      <c r="F47" s="74" t="s">
        <v>351</v>
      </c>
      <c r="G47" s="87" t="s">
        <v>165</v>
      </c>
      <c r="H47" s="88">
        <v>0</v>
      </c>
      <c r="I47" s="88">
        <v>0</v>
      </c>
      <c r="J47" s="84">
        <v>1.5806388550000001</v>
      </c>
      <c r="K47" s="85">
        <f t="shared" si="2"/>
        <v>1.9747924165951128E-6</v>
      </c>
      <c r="L47" s="85">
        <f>J47/'סכום נכסי הקרן'!$C$42</f>
        <v>2.1808887499948422E-7</v>
      </c>
      <c r="N47" s="138"/>
    </row>
    <row r="48" spans="2:14">
      <c r="B48" s="77" t="s">
        <v>2443</v>
      </c>
      <c r="C48" s="74" t="s">
        <v>2479</v>
      </c>
      <c r="D48" s="74">
        <v>11</v>
      </c>
      <c r="E48" s="74" t="s">
        <v>350</v>
      </c>
      <c r="F48" s="74" t="s">
        <v>351</v>
      </c>
      <c r="G48" s="87" t="s">
        <v>162</v>
      </c>
      <c r="H48" s="88">
        <v>0</v>
      </c>
      <c r="I48" s="88">
        <v>0</v>
      </c>
      <c r="J48" s="84">
        <v>1308.6620332919999</v>
      </c>
      <c r="K48" s="85">
        <f t="shared" si="2"/>
        <v>1.6349945157023121E-3</v>
      </c>
      <c r="L48" s="85">
        <f>J48/'סכום נכסי הקרן'!$C$42</f>
        <v>1.8056283362412334E-4</v>
      </c>
      <c r="N48" s="138"/>
    </row>
    <row r="49" spans="2:14">
      <c r="B49" s="73"/>
      <c r="C49" s="74"/>
      <c r="D49" s="74"/>
      <c r="E49" s="74"/>
      <c r="F49" s="74"/>
      <c r="G49" s="74"/>
      <c r="H49" s="74"/>
      <c r="I49" s="74"/>
      <c r="J49" s="74"/>
      <c r="K49" s="85"/>
      <c r="L49" s="74"/>
    </row>
    <row r="50" spans="2:14">
      <c r="B50" s="71"/>
      <c r="C50" s="72"/>
      <c r="D50" s="72"/>
      <c r="E50" s="72"/>
      <c r="F50" s="72"/>
      <c r="G50" s="72"/>
      <c r="H50" s="72"/>
      <c r="I50" s="72"/>
      <c r="J50" s="81"/>
      <c r="K50" s="82"/>
      <c r="L50" s="82"/>
      <c r="N50" s="138"/>
    </row>
    <row r="51" spans="2:14">
      <c r="B51" s="73"/>
      <c r="C51" s="74"/>
      <c r="D51" s="74"/>
      <c r="E51" s="74"/>
      <c r="F51" s="74"/>
      <c r="G51" s="74"/>
      <c r="H51" s="74"/>
      <c r="I51" s="74"/>
      <c r="J51" s="84"/>
      <c r="K51" s="85"/>
      <c r="L51" s="85"/>
      <c r="N51" s="138"/>
    </row>
    <row r="52" spans="2:14">
      <c r="B52" s="77"/>
      <c r="C52" s="74"/>
      <c r="D52" s="74"/>
      <c r="E52" s="74"/>
      <c r="F52" s="74"/>
      <c r="G52" s="87"/>
      <c r="H52" s="74"/>
      <c r="I52" s="74"/>
      <c r="J52" s="84"/>
      <c r="K52" s="85"/>
      <c r="L52" s="85"/>
      <c r="N52" s="138"/>
    </row>
    <row r="53" spans="2:14">
      <c r="B53" s="77"/>
      <c r="C53" s="74"/>
      <c r="D53" s="74"/>
      <c r="E53" s="74"/>
      <c r="F53" s="74"/>
      <c r="G53" s="87"/>
      <c r="H53" s="74"/>
      <c r="I53" s="74"/>
      <c r="J53" s="84"/>
      <c r="K53" s="85"/>
      <c r="L53" s="85"/>
      <c r="N53" s="138"/>
    </row>
    <row r="54" spans="2:14">
      <c r="B54" s="77"/>
      <c r="C54" s="74"/>
      <c r="D54" s="74"/>
      <c r="E54" s="74"/>
      <c r="F54" s="74"/>
      <c r="G54" s="87"/>
      <c r="H54" s="74"/>
      <c r="I54" s="74"/>
      <c r="J54" s="84"/>
      <c r="K54" s="85"/>
      <c r="L54" s="85"/>
      <c r="N54" s="138"/>
    </row>
    <row r="55" spans="2:14">
      <c r="D55" s="1"/>
      <c r="N55" s="138"/>
    </row>
    <row r="56" spans="2:14">
      <c r="D56" s="1"/>
      <c r="N56" s="138"/>
    </row>
    <row r="57" spans="2:14">
      <c r="D57" s="1"/>
      <c r="N57" s="138"/>
    </row>
    <row r="58" spans="2:14">
      <c r="B58" s="89" t="s">
        <v>256</v>
      </c>
      <c r="D58" s="1"/>
      <c r="N58" s="138"/>
    </row>
    <row r="59" spans="2:14">
      <c r="B59" s="106"/>
      <c r="D59" s="1"/>
      <c r="N59" s="138"/>
    </row>
    <row r="60" spans="2:14">
      <c r="D60" s="1"/>
      <c r="N60" s="138"/>
    </row>
    <row r="61" spans="2:14">
      <c r="D61" s="1"/>
      <c r="N61" s="138"/>
    </row>
    <row r="62" spans="2:14">
      <c r="D62" s="1"/>
      <c r="N62" s="138"/>
    </row>
    <row r="63" spans="2:14">
      <c r="D63" s="1"/>
      <c r="N63" s="138"/>
    </row>
    <row r="64" spans="2:14">
      <c r="D64" s="1"/>
      <c r="N64" s="138"/>
    </row>
    <row r="65" spans="4:14">
      <c r="D65" s="1"/>
      <c r="N65" s="138"/>
    </row>
    <row r="66" spans="4:14">
      <c r="D66" s="1"/>
      <c r="N66" s="138"/>
    </row>
    <row r="67" spans="4:14">
      <c r="D67" s="1"/>
      <c r="N67" s="138"/>
    </row>
    <row r="68" spans="4:14">
      <c r="D68" s="1"/>
      <c r="N68" s="138"/>
    </row>
    <row r="69" spans="4:14">
      <c r="D69" s="1"/>
      <c r="N69" s="138"/>
    </row>
    <row r="70" spans="4:14">
      <c r="D70" s="1"/>
    </row>
    <row r="71" spans="4:14">
      <c r="D71" s="1"/>
    </row>
    <row r="72" spans="4:14">
      <c r="D72" s="1"/>
    </row>
    <row r="73" spans="4:14">
      <c r="D73" s="1"/>
    </row>
    <row r="74" spans="4:14">
      <c r="D74" s="1"/>
    </row>
    <row r="75" spans="4:14">
      <c r="D75" s="1"/>
    </row>
    <row r="76" spans="4:14">
      <c r="D76" s="1"/>
    </row>
    <row r="77" spans="4:14">
      <c r="D77" s="1"/>
    </row>
    <row r="78" spans="4:14">
      <c r="D78" s="1"/>
    </row>
    <row r="79" spans="4:14">
      <c r="D79" s="1"/>
    </row>
    <row r="80" spans="4:1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E516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57"/>
  <sheetViews>
    <sheetView rightToLeft="1" topLeftCell="A114" workbookViewId="0">
      <selection activeCell="C124" sqref="C124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57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178</v>
      </c>
      <c r="C1" s="68" t="s" vm="1">
        <v>265</v>
      </c>
    </row>
    <row r="2" spans="2:51">
      <c r="B2" s="47" t="s">
        <v>177</v>
      </c>
      <c r="C2" s="68" t="s">
        <v>266</v>
      </c>
    </row>
    <row r="3" spans="2:51">
      <c r="B3" s="47" t="s">
        <v>179</v>
      </c>
      <c r="C3" s="68" t="s">
        <v>267</v>
      </c>
    </row>
    <row r="4" spans="2:51">
      <c r="B4" s="47" t="s">
        <v>180</v>
      </c>
      <c r="C4" s="68">
        <v>8801</v>
      </c>
    </row>
    <row r="6" spans="2:51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51" ht="26.25" customHeight="1">
      <c r="B7" s="142" t="s">
        <v>100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2:51" s="3" customFormat="1" ht="63">
      <c r="B8" s="22" t="s">
        <v>115</v>
      </c>
      <c r="C8" s="30" t="s">
        <v>45</v>
      </c>
      <c r="D8" s="30" t="s">
        <v>66</v>
      </c>
      <c r="E8" s="30" t="s">
        <v>102</v>
      </c>
      <c r="F8" s="30" t="s">
        <v>103</v>
      </c>
      <c r="G8" s="30" t="s">
        <v>240</v>
      </c>
      <c r="H8" s="30" t="s">
        <v>239</v>
      </c>
      <c r="I8" s="30" t="s">
        <v>110</v>
      </c>
      <c r="J8" s="30" t="s">
        <v>181</v>
      </c>
      <c r="K8" s="31" t="s">
        <v>183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247</v>
      </c>
      <c r="H9" s="16"/>
      <c r="I9" s="16" t="s">
        <v>243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69" t="s">
        <v>49</v>
      </c>
      <c r="C11" s="70"/>
      <c r="D11" s="70"/>
      <c r="E11" s="70"/>
      <c r="F11" s="70"/>
      <c r="G11" s="78"/>
      <c r="H11" s="80"/>
      <c r="I11" s="78">
        <v>-20254.604094482995</v>
      </c>
      <c r="J11" s="79">
        <v>1</v>
      </c>
      <c r="K11" s="79">
        <f>I11/'סכום נכסי הקרן'!$C$42</f>
        <v>-2.7946319341401633E-3</v>
      </c>
      <c r="AW11" s="1"/>
    </row>
    <row r="12" spans="2:51" ht="19.5" customHeight="1">
      <c r="B12" s="71" t="s">
        <v>34</v>
      </c>
      <c r="C12" s="72"/>
      <c r="D12" s="72"/>
      <c r="E12" s="72"/>
      <c r="F12" s="72"/>
      <c r="G12" s="81"/>
      <c r="H12" s="83"/>
      <c r="I12" s="81">
        <v>-17516.281923698996</v>
      </c>
      <c r="J12" s="82">
        <v>0.86480495209828023</v>
      </c>
      <c r="K12" s="82">
        <f>I12/'סכום נכסי הקרן'!$C$42</f>
        <v>-2.4168115359364081E-3</v>
      </c>
    </row>
    <row r="13" spans="2:51">
      <c r="B13" s="92" t="s">
        <v>2107</v>
      </c>
      <c r="C13" s="72"/>
      <c r="D13" s="72"/>
      <c r="E13" s="72"/>
      <c r="F13" s="72"/>
      <c r="G13" s="81"/>
      <c r="H13" s="83"/>
      <c r="I13" s="81">
        <v>-21791.160383666</v>
      </c>
      <c r="J13" s="82">
        <v>1.0758620747172016</v>
      </c>
      <c r="K13" s="82">
        <f>I13/'סכום נכסי הקרן'!$C$42</f>
        <v>-3.0066385107349815E-3</v>
      </c>
    </row>
    <row r="14" spans="2:51">
      <c r="B14" s="77" t="s">
        <v>2108</v>
      </c>
      <c r="C14" s="74" t="s">
        <v>2109</v>
      </c>
      <c r="D14" s="87" t="s">
        <v>1852</v>
      </c>
      <c r="E14" s="87" t="s">
        <v>162</v>
      </c>
      <c r="F14" s="97">
        <v>43788</v>
      </c>
      <c r="G14" s="84">
        <v>12219480</v>
      </c>
      <c r="H14" s="86">
        <v>-4.0182000000000002</v>
      </c>
      <c r="I14" s="84">
        <v>-491.00040999999999</v>
      </c>
      <c r="J14" s="85">
        <v>2.4241422232179795E-2</v>
      </c>
      <c r="K14" s="85">
        <f>I14/'סכום נכסי הקרן'!$C$42</f>
        <v>-6.7745852699024978E-5</v>
      </c>
    </row>
    <row r="15" spans="2:51">
      <c r="B15" s="77" t="s">
        <v>2110</v>
      </c>
      <c r="C15" s="74" t="s">
        <v>2111</v>
      </c>
      <c r="D15" s="87" t="s">
        <v>1852</v>
      </c>
      <c r="E15" s="87" t="s">
        <v>162</v>
      </c>
      <c r="F15" s="97">
        <v>43894</v>
      </c>
      <c r="G15" s="84">
        <v>3362134.1617899998</v>
      </c>
      <c r="H15" s="86">
        <v>-3.5465</v>
      </c>
      <c r="I15" s="84">
        <v>-119.238808936</v>
      </c>
      <c r="J15" s="85">
        <v>5.8869977601032743E-3</v>
      </c>
      <c r="K15" s="85">
        <f>I15/'סכום נכסי הקרן'!$C$42</f>
        <v>-1.6451991936596222E-5</v>
      </c>
    </row>
    <row r="16" spans="2:51" s="7" customFormat="1">
      <c r="B16" s="77" t="s">
        <v>2112</v>
      </c>
      <c r="C16" s="74" t="s">
        <v>2113</v>
      </c>
      <c r="D16" s="87" t="s">
        <v>1852</v>
      </c>
      <c r="E16" s="87" t="s">
        <v>162</v>
      </c>
      <c r="F16" s="97">
        <v>43887</v>
      </c>
      <c r="G16" s="84">
        <v>6131259.7938000001</v>
      </c>
      <c r="H16" s="86">
        <v>-3.8500999999999999</v>
      </c>
      <c r="I16" s="84">
        <v>-236.056952424</v>
      </c>
      <c r="J16" s="85">
        <v>1.1654483658275891E-2</v>
      </c>
      <c r="K16" s="85">
        <f>I16/'סכום נכסי הקרן'!$C$42</f>
        <v>-3.2569992207332476E-5</v>
      </c>
      <c r="AW16" s="1"/>
      <c r="AY16" s="1"/>
    </row>
    <row r="17" spans="2:51" s="7" customFormat="1">
      <c r="B17" s="77" t="s">
        <v>2114</v>
      </c>
      <c r="C17" s="74" t="s">
        <v>2115</v>
      </c>
      <c r="D17" s="87" t="s">
        <v>1852</v>
      </c>
      <c r="E17" s="87" t="s">
        <v>162</v>
      </c>
      <c r="F17" s="97">
        <v>43887</v>
      </c>
      <c r="G17" s="84">
        <v>8016203.0224050013</v>
      </c>
      <c r="H17" s="86">
        <v>-3.847</v>
      </c>
      <c r="I17" s="84">
        <v>-308.38367846400001</v>
      </c>
      <c r="J17" s="85">
        <v>1.5225361948595105E-2</v>
      </c>
      <c r="K17" s="85">
        <f>I17/'סכום נכסי הקרן'!$C$42</f>
        <v>-4.2549282710386387E-5</v>
      </c>
      <c r="AW17" s="1"/>
      <c r="AY17" s="1"/>
    </row>
    <row r="18" spans="2:51" s="7" customFormat="1">
      <c r="B18" s="77" t="s">
        <v>2116</v>
      </c>
      <c r="C18" s="74" t="s">
        <v>2117</v>
      </c>
      <c r="D18" s="87" t="s">
        <v>1852</v>
      </c>
      <c r="E18" s="87" t="s">
        <v>162</v>
      </c>
      <c r="F18" s="97">
        <v>43880</v>
      </c>
      <c r="G18" s="84">
        <v>6812911.8537999997</v>
      </c>
      <c r="H18" s="86">
        <v>-4.4531999999999998</v>
      </c>
      <c r="I18" s="84">
        <v>-303.39122706900002</v>
      </c>
      <c r="J18" s="85">
        <v>1.4978877180405544E-2</v>
      </c>
      <c r="K18" s="85">
        <f>I18/'סכום נכסי הקרן'!$C$42</f>
        <v>-4.1860448505924697E-5</v>
      </c>
      <c r="AW18" s="1"/>
      <c r="AY18" s="1"/>
    </row>
    <row r="19" spans="2:51">
      <c r="B19" s="77" t="s">
        <v>2118</v>
      </c>
      <c r="C19" s="74" t="s">
        <v>2119</v>
      </c>
      <c r="D19" s="87" t="s">
        <v>1852</v>
      </c>
      <c r="E19" s="87" t="s">
        <v>162</v>
      </c>
      <c r="F19" s="97">
        <v>43888</v>
      </c>
      <c r="G19" s="84">
        <v>3700851.8319299994</v>
      </c>
      <c r="H19" s="86">
        <v>-3.8509000000000002</v>
      </c>
      <c r="I19" s="84">
        <v>-142.51639984599998</v>
      </c>
      <c r="J19" s="85">
        <v>7.0362471258976125E-3</v>
      </c>
      <c r="K19" s="85">
        <f>I19/'סכום נכסי הקרן'!$C$42</f>
        <v>-1.9663720914535409E-5</v>
      </c>
    </row>
    <row r="20" spans="2:51">
      <c r="B20" s="77" t="s">
        <v>2120</v>
      </c>
      <c r="C20" s="74" t="s">
        <v>2121</v>
      </c>
      <c r="D20" s="87" t="s">
        <v>1852</v>
      </c>
      <c r="E20" s="87" t="s">
        <v>162</v>
      </c>
      <c r="F20" s="97">
        <v>43887</v>
      </c>
      <c r="G20" s="84">
        <v>37394500</v>
      </c>
      <c r="H20" s="86">
        <v>-3.8277999999999999</v>
      </c>
      <c r="I20" s="84">
        <v>-1431.3866399999999</v>
      </c>
      <c r="J20" s="85">
        <v>7.0669692348609522E-2</v>
      </c>
      <c r="K20" s="85">
        <f>I20/'סכום נכסי הקרן'!$C$42</f>
        <v>-1.974957790132849E-4</v>
      </c>
    </row>
    <row r="21" spans="2:51">
      <c r="B21" s="77" t="s">
        <v>2122</v>
      </c>
      <c r="C21" s="74" t="s">
        <v>2123</v>
      </c>
      <c r="D21" s="87" t="s">
        <v>1852</v>
      </c>
      <c r="E21" s="87" t="s">
        <v>162</v>
      </c>
      <c r="F21" s="97">
        <v>43893</v>
      </c>
      <c r="G21" s="84">
        <v>7671968.8745630002</v>
      </c>
      <c r="H21" s="86">
        <v>-3.4258000000000002</v>
      </c>
      <c r="I21" s="84">
        <v>-262.82256437799998</v>
      </c>
      <c r="J21" s="85">
        <v>1.2975941823004496E-2</v>
      </c>
      <c r="K21" s="85">
        <f>I21/'סכום נכסי הקרן'!$C$42</f>
        <v>-3.6262981394113286E-5</v>
      </c>
    </row>
    <row r="22" spans="2:51">
      <c r="B22" s="77" t="s">
        <v>2124</v>
      </c>
      <c r="C22" s="74" t="s">
        <v>2125</v>
      </c>
      <c r="D22" s="87" t="s">
        <v>1852</v>
      </c>
      <c r="E22" s="87" t="s">
        <v>162</v>
      </c>
      <c r="F22" s="97">
        <v>43873</v>
      </c>
      <c r="G22" s="84">
        <v>10208400</v>
      </c>
      <c r="H22" s="86">
        <v>-4.6134000000000004</v>
      </c>
      <c r="I22" s="84">
        <v>-470.95758000000001</v>
      </c>
      <c r="J22" s="85">
        <v>2.3251877834940291E-2</v>
      </c>
      <c r="K22" s="85">
        <f>I22/'סכום נכסי הקרן'!$C$42</f>
        <v>-6.4980440326249981E-5</v>
      </c>
    </row>
    <row r="23" spans="2:51">
      <c r="B23" s="77" t="s">
        <v>2126</v>
      </c>
      <c r="C23" s="74" t="s">
        <v>2127</v>
      </c>
      <c r="D23" s="87" t="s">
        <v>1852</v>
      </c>
      <c r="E23" s="87" t="s">
        <v>162</v>
      </c>
      <c r="F23" s="97">
        <v>43879</v>
      </c>
      <c r="G23" s="84">
        <v>34040000</v>
      </c>
      <c r="H23" s="86">
        <v>-4.5448000000000004</v>
      </c>
      <c r="I23" s="84">
        <v>-1547.0492199999999</v>
      </c>
      <c r="J23" s="85">
        <v>7.6380126354648886E-2</v>
      </c>
      <c r="K23" s="85">
        <f>I23/'סכום נכסי הקרן'!$C$42</f>
        <v>-2.1345434024436249E-4</v>
      </c>
    </row>
    <row r="24" spans="2:51">
      <c r="B24" s="77" t="s">
        <v>2128</v>
      </c>
      <c r="C24" s="74" t="s">
        <v>2129</v>
      </c>
      <c r="D24" s="87" t="s">
        <v>1852</v>
      </c>
      <c r="E24" s="87" t="s">
        <v>162</v>
      </c>
      <c r="F24" s="97">
        <v>43893</v>
      </c>
      <c r="G24" s="84">
        <v>2162211.90845</v>
      </c>
      <c r="H24" s="86">
        <v>-3.3348</v>
      </c>
      <c r="I24" s="84">
        <v>-72.10504610000001</v>
      </c>
      <c r="J24" s="85">
        <v>3.5599336211977694E-3</v>
      </c>
      <c r="K24" s="85">
        <f>I24/'סכום נכסי הקרן'!$C$42</f>
        <v>-9.9487041812185175E-6</v>
      </c>
    </row>
    <row r="25" spans="2:51">
      <c r="B25" s="77" t="s">
        <v>2130</v>
      </c>
      <c r="C25" s="74" t="s">
        <v>2131</v>
      </c>
      <c r="D25" s="87" t="s">
        <v>1852</v>
      </c>
      <c r="E25" s="87" t="s">
        <v>162</v>
      </c>
      <c r="F25" s="97">
        <v>43893</v>
      </c>
      <c r="G25" s="84">
        <v>47671400</v>
      </c>
      <c r="H25" s="86">
        <v>-3.3166000000000002</v>
      </c>
      <c r="I25" s="84">
        <v>-1581.0729799999999</v>
      </c>
      <c r="J25" s="85">
        <v>7.8059930108960118E-2</v>
      </c>
      <c r="K25" s="85">
        <f>I25/'סכום נכסי הקרן'!$C$42</f>
        <v>-2.1814877345924916E-4</v>
      </c>
    </row>
    <row r="26" spans="2:51">
      <c r="B26" s="77" t="s">
        <v>2132</v>
      </c>
      <c r="C26" s="74" t="s">
        <v>2133</v>
      </c>
      <c r="D26" s="87" t="s">
        <v>1852</v>
      </c>
      <c r="E26" s="87" t="s">
        <v>162</v>
      </c>
      <c r="F26" s="97">
        <v>43801</v>
      </c>
      <c r="G26" s="84">
        <v>23845500</v>
      </c>
      <c r="H26" s="86">
        <v>-3.7212999999999998</v>
      </c>
      <c r="I26" s="84">
        <v>-887.37019999999995</v>
      </c>
      <c r="J26" s="85">
        <v>4.3810789678268965E-2</v>
      </c>
      <c r="K26" s="85">
        <f>I26/'סכום נכסי הקרן'!$C$42</f>
        <v>-1.2243503189478871E-4</v>
      </c>
    </row>
    <row r="27" spans="2:51">
      <c r="B27" s="77" t="s">
        <v>2134</v>
      </c>
      <c r="C27" s="74" t="s">
        <v>2135</v>
      </c>
      <c r="D27" s="87" t="s">
        <v>1852</v>
      </c>
      <c r="E27" s="87" t="s">
        <v>162</v>
      </c>
      <c r="F27" s="97">
        <v>43873</v>
      </c>
      <c r="G27" s="84">
        <v>3786204.8473550002</v>
      </c>
      <c r="H27" s="86">
        <v>-4.4705000000000004</v>
      </c>
      <c r="I27" s="84">
        <v>-169.26042255900001</v>
      </c>
      <c r="J27" s="85">
        <v>8.3566393976124975E-3</v>
      </c>
      <c r="K27" s="85">
        <f>I27/'סכום נכסי הקרן'!$C$42</f>
        <v>-2.3353731322661702E-5</v>
      </c>
    </row>
    <row r="28" spans="2:51">
      <c r="B28" s="77" t="s">
        <v>2136</v>
      </c>
      <c r="C28" s="74" t="s">
        <v>2137</v>
      </c>
      <c r="D28" s="87" t="s">
        <v>1852</v>
      </c>
      <c r="E28" s="87" t="s">
        <v>162</v>
      </c>
      <c r="F28" s="97">
        <v>43888</v>
      </c>
      <c r="G28" s="84">
        <v>8037198.3453500001</v>
      </c>
      <c r="H28" s="86">
        <v>-3.5760999999999998</v>
      </c>
      <c r="I28" s="84">
        <v>-287.418246254</v>
      </c>
      <c r="J28" s="85">
        <v>1.4190267304819242E-2</v>
      </c>
      <c r="K28" s="85">
        <f>I28/'סכום נכסי הקרן'!$C$42</f>
        <v>-3.9656574164032922E-5</v>
      </c>
    </row>
    <row r="29" spans="2:51">
      <c r="B29" s="77" t="s">
        <v>2138</v>
      </c>
      <c r="C29" s="74" t="s">
        <v>2139</v>
      </c>
      <c r="D29" s="87" t="s">
        <v>1852</v>
      </c>
      <c r="E29" s="87" t="s">
        <v>162</v>
      </c>
      <c r="F29" s="97">
        <v>43873</v>
      </c>
      <c r="G29" s="84">
        <v>17039500</v>
      </c>
      <c r="H29" s="86">
        <v>-4.4671000000000003</v>
      </c>
      <c r="I29" s="84">
        <v>-761.16433999999992</v>
      </c>
      <c r="J29" s="85">
        <v>3.7579818220555984E-2</v>
      </c>
      <c r="K29" s="85">
        <f>I29/'סכום נכסי הקרן'!$C$42</f>
        <v>-1.0502176007834812E-4</v>
      </c>
    </row>
    <row r="30" spans="2:51">
      <c r="B30" s="77" t="s">
        <v>2140</v>
      </c>
      <c r="C30" s="74" t="s">
        <v>2141</v>
      </c>
      <c r="D30" s="87" t="s">
        <v>1852</v>
      </c>
      <c r="E30" s="87" t="s">
        <v>162</v>
      </c>
      <c r="F30" s="97">
        <v>43895</v>
      </c>
      <c r="G30" s="84">
        <v>37488000</v>
      </c>
      <c r="H30" s="86">
        <v>-3.1295999999999999</v>
      </c>
      <c r="I30" s="84">
        <v>-1173.2378799999999</v>
      </c>
      <c r="J30" s="85">
        <v>5.7924503215521735E-2</v>
      </c>
      <c r="K30" s="85">
        <f>I30/'סכום נכסי הקרן'!$C$42</f>
        <v>-1.6187766645530161E-4</v>
      </c>
    </row>
    <row r="31" spans="2:51">
      <c r="B31" s="77" t="s">
        <v>2142</v>
      </c>
      <c r="C31" s="74" t="s">
        <v>2143</v>
      </c>
      <c r="D31" s="87" t="s">
        <v>1852</v>
      </c>
      <c r="E31" s="87" t="s">
        <v>162</v>
      </c>
      <c r="F31" s="97">
        <v>43873</v>
      </c>
      <c r="G31" s="84">
        <v>3247033.2216600003</v>
      </c>
      <c r="H31" s="86">
        <v>-4.4153000000000002</v>
      </c>
      <c r="I31" s="84">
        <v>-143.36604234499998</v>
      </c>
      <c r="J31" s="85">
        <v>7.0781952427325118E-3</v>
      </c>
      <c r="K31" s="85">
        <f>I31/'סכום נכסי הקרן'!$C$42</f>
        <v>-1.9780950461419259E-5</v>
      </c>
    </row>
    <row r="32" spans="2:51">
      <c r="B32" s="77" t="s">
        <v>2144</v>
      </c>
      <c r="C32" s="74" t="s">
        <v>2145</v>
      </c>
      <c r="D32" s="87" t="s">
        <v>1852</v>
      </c>
      <c r="E32" s="87" t="s">
        <v>162</v>
      </c>
      <c r="F32" s="97">
        <v>43873</v>
      </c>
      <c r="G32" s="84">
        <v>4271101.4921249999</v>
      </c>
      <c r="H32" s="86">
        <v>-4.4092000000000002</v>
      </c>
      <c r="I32" s="84">
        <v>-188.32005571600001</v>
      </c>
      <c r="J32" s="85">
        <v>9.2976419009490868E-3</v>
      </c>
      <c r="K32" s="85">
        <f>I32/'סכום נכסי הקרן'!$C$42</f>
        <v>-2.5983486968591968E-5</v>
      </c>
    </row>
    <row r="33" spans="2:11">
      <c r="B33" s="77" t="s">
        <v>2146</v>
      </c>
      <c r="C33" s="74" t="s">
        <v>2147</v>
      </c>
      <c r="D33" s="87" t="s">
        <v>1852</v>
      </c>
      <c r="E33" s="87" t="s">
        <v>162</v>
      </c>
      <c r="F33" s="97">
        <v>43880</v>
      </c>
      <c r="G33" s="84">
        <v>5113950</v>
      </c>
      <c r="H33" s="86">
        <v>-4.4139999999999997</v>
      </c>
      <c r="I33" s="84">
        <v>-225.73112</v>
      </c>
      <c r="J33" s="85">
        <v>1.1144681917603379E-2</v>
      </c>
      <c r="K33" s="85">
        <f>I33/'סכום נכסי הקרן'!$C$42</f>
        <v>-3.1145283982768833E-5</v>
      </c>
    </row>
    <row r="34" spans="2:11">
      <c r="B34" s="77" t="s">
        <v>2148</v>
      </c>
      <c r="C34" s="74" t="s">
        <v>2149</v>
      </c>
      <c r="D34" s="87" t="s">
        <v>1852</v>
      </c>
      <c r="E34" s="87" t="s">
        <v>162</v>
      </c>
      <c r="F34" s="97">
        <v>43871</v>
      </c>
      <c r="G34" s="84">
        <v>5980857.7776939999</v>
      </c>
      <c r="H34" s="86">
        <v>-4.5065</v>
      </c>
      <c r="I34" s="84">
        <v>-269.52480450600001</v>
      </c>
      <c r="J34" s="85">
        <v>1.3306841409919926E-2</v>
      </c>
      <c r="K34" s="85">
        <f>I34/'סכום נכסי הקרן'!$C$42</f>
        <v>-3.7187723946700942E-5</v>
      </c>
    </row>
    <row r="35" spans="2:11">
      <c r="B35" s="77" t="s">
        <v>2150</v>
      </c>
      <c r="C35" s="74" t="s">
        <v>2151</v>
      </c>
      <c r="D35" s="87" t="s">
        <v>1852</v>
      </c>
      <c r="E35" s="87" t="s">
        <v>162</v>
      </c>
      <c r="F35" s="97">
        <v>43894</v>
      </c>
      <c r="G35" s="84">
        <v>5115000</v>
      </c>
      <c r="H35" s="86">
        <v>-3.1185999999999998</v>
      </c>
      <c r="I35" s="84">
        <v>-159.51435999999998</v>
      </c>
      <c r="J35" s="85">
        <v>7.8754617595042965E-3</v>
      </c>
      <c r="K35" s="85">
        <f>I35/'סכום נכסי הקרן'!$C$42</f>
        <v>-2.2009016929210386E-5</v>
      </c>
    </row>
    <row r="36" spans="2:11">
      <c r="B36" s="77" t="s">
        <v>2152</v>
      </c>
      <c r="C36" s="74" t="s">
        <v>2153</v>
      </c>
      <c r="D36" s="87" t="s">
        <v>1852</v>
      </c>
      <c r="E36" s="87" t="s">
        <v>162</v>
      </c>
      <c r="F36" s="97">
        <v>43874</v>
      </c>
      <c r="G36" s="84">
        <v>13650000</v>
      </c>
      <c r="H36" s="86">
        <v>-4.3160999999999996</v>
      </c>
      <c r="I36" s="84">
        <v>-589.15269999999998</v>
      </c>
      <c r="J36" s="85">
        <v>2.9087347116326753E-2</v>
      </c>
      <c r="K36" s="85">
        <f>I36/'סכום נכסי הקרן'!$C$42</f>
        <v>-8.1288429130706527E-5</v>
      </c>
    </row>
    <row r="37" spans="2:11">
      <c r="B37" s="77" t="s">
        <v>2154</v>
      </c>
      <c r="C37" s="74" t="s">
        <v>2113</v>
      </c>
      <c r="D37" s="87" t="s">
        <v>1852</v>
      </c>
      <c r="E37" s="87" t="s">
        <v>162</v>
      </c>
      <c r="F37" s="97">
        <v>43894</v>
      </c>
      <c r="G37" s="84">
        <v>3852354.2474520002</v>
      </c>
      <c r="H37" s="86">
        <v>-2.9980000000000002</v>
      </c>
      <c r="I37" s="84">
        <v>-115.492607738</v>
      </c>
      <c r="J37" s="85">
        <v>5.7020422220673377E-3</v>
      </c>
      <c r="K37" s="85">
        <f>I37/'סכום נכסי הקרן'!$C$42</f>
        <v>-1.5935109283604917E-5</v>
      </c>
    </row>
    <row r="38" spans="2:11">
      <c r="B38" s="77" t="s">
        <v>2155</v>
      </c>
      <c r="C38" s="74" t="s">
        <v>2156</v>
      </c>
      <c r="D38" s="87" t="s">
        <v>1852</v>
      </c>
      <c r="E38" s="87" t="s">
        <v>162</v>
      </c>
      <c r="F38" s="97">
        <v>43871</v>
      </c>
      <c r="G38" s="84">
        <v>30744900</v>
      </c>
      <c r="H38" s="86">
        <v>-4.2112999999999996</v>
      </c>
      <c r="I38" s="84">
        <v>-1294.76512</v>
      </c>
      <c r="J38" s="85">
        <v>6.3924484228880668E-2</v>
      </c>
      <c r="K38" s="85">
        <f>I38/'סכום נכסי הקרן'!$C$42</f>
        <v>-1.7864540499946914E-4</v>
      </c>
    </row>
    <row r="39" spans="2:11">
      <c r="B39" s="77" t="s">
        <v>2157</v>
      </c>
      <c r="C39" s="74" t="s">
        <v>2158</v>
      </c>
      <c r="D39" s="87" t="s">
        <v>1852</v>
      </c>
      <c r="E39" s="87" t="s">
        <v>162</v>
      </c>
      <c r="F39" s="97">
        <v>43867</v>
      </c>
      <c r="G39" s="84">
        <v>2712608.999113</v>
      </c>
      <c r="H39" s="86">
        <v>-4.1448</v>
      </c>
      <c r="I39" s="84">
        <v>-112.43087201</v>
      </c>
      <c r="J39" s="85">
        <v>5.5508797646962767E-3</v>
      </c>
      <c r="K39" s="85">
        <f>I39/'סכום נכסי הקרן'!$C$42</f>
        <v>-1.551266585299265E-5</v>
      </c>
    </row>
    <row r="40" spans="2:11">
      <c r="B40" s="77" t="s">
        <v>2159</v>
      </c>
      <c r="C40" s="74" t="s">
        <v>2160</v>
      </c>
      <c r="D40" s="87" t="s">
        <v>1852</v>
      </c>
      <c r="E40" s="87" t="s">
        <v>162</v>
      </c>
      <c r="F40" s="97">
        <v>43895</v>
      </c>
      <c r="G40" s="84">
        <v>4058910.6571679995</v>
      </c>
      <c r="H40" s="86">
        <v>-2.9087999999999998</v>
      </c>
      <c r="I40" s="84">
        <v>-118.064780828</v>
      </c>
      <c r="J40" s="85">
        <v>5.829034242153309E-3</v>
      </c>
      <c r="K40" s="85">
        <f>I40/'סכום נכסי הקרן'!$C$42</f>
        <v>-1.6290005238318143E-5</v>
      </c>
    </row>
    <row r="41" spans="2:11">
      <c r="B41" s="77" t="s">
        <v>2161</v>
      </c>
      <c r="C41" s="74" t="s">
        <v>2162</v>
      </c>
      <c r="D41" s="87" t="s">
        <v>1852</v>
      </c>
      <c r="E41" s="87" t="s">
        <v>162</v>
      </c>
      <c r="F41" s="97">
        <v>43676</v>
      </c>
      <c r="G41" s="84">
        <v>6834800</v>
      </c>
      <c r="H41" s="86">
        <v>-3.3908999999999998</v>
      </c>
      <c r="I41" s="84">
        <v>-231.76160000000002</v>
      </c>
      <c r="J41" s="85">
        <v>1.144241570552978E-2</v>
      </c>
      <c r="K41" s="85">
        <f>I41/'סכום נכסי הקרן'!$C$42</f>
        <v>-3.1977340334380472E-5</v>
      </c>
    </row>
    <row r="42" spans="2:11">
      <c r="B42" s="77" t="s">
        <v>2163</v>
      </c>
      <c r="C42" s="74" t="s">
        <v>2164</v>
      </c>
      <c r="D42" s="87" t="s">
        <v>1852</v>
      </c>
      <c r="E42" s="87" t="s">
        <v>162</v>
      </c>
      <c r="F42" s="97">
        <v>43895</v>
      </c>
      <c r="G42" s="84">
        <v>4059860.8879200001</v>
      </c>
      <c r="H42" s="86">
        <v>-2.9096000000000002</v>
      </c>
      <c r="I42" s="84">
        <v>-118.12454083999999</v>
      </c>
      <c r="J42" s="85">
        <v>5.8319846830368356E-3</v>
      </c>
      <c r="K42" s="85">
        <f>I42/'סכום נכסי הקרן'!$C$42</f>
        <v>-1.6298250634631039E-5</v>
      </c>
    </row>
    <row r="43" spans="2:11">
      <c r="B43" s="77" t="s">
        <v>2165</v>
      </c>
      <c r="C43" s="74" t="s">
        <v>2166</v>
      </c>
      <c r="D43" s="87" t="s">
        <v>1852</v>
      </c>
      <c r="E43" s="87" t="s">
        <v>162</v>
      </c>
      <c r="F43" s="97">
        <v>43885</v>
      </c>
      <c r="G43" s="84">
        <v>2570103.9343130002</v>
      </c>
      <c r="H43" s="86">
        <v>-3.9417</v>
      </c>
      <c r="I43" s="84">
        <v>-101.30491378800001</v>
      </c>
      <c r="J43" s="85">
        <v>5.0015746205374469E-3</v>
      </c>
      <c r="K43" s="85">
        <f>I43/'סכום נכסי הקרן'!$C$42</f>
        <v>-1.3977560155538919E-5</v>
      </c>
    </row>
    <row r="44" spans="2:11">
      <c r="B44" s="77" t="s">
        <v>2167</v>
      </c>
      <c r="C44" s="74" t="s">
        <v>2168</v>
      </c>
      <c r="D44" s="87" t="s">
        <v>1852</v>
      </c>
      <c r="E44" s="87" t="s">
        <v>162</v>
      </c>
      <c r="F44" s="97">
        <v>43885</v>
      </c>
      <c r="G44" s="84">
        <v>3427707.4323</v>
      </c>
      <c r="H44" s="86">
        <v>-3.9142999999999999</v>
      </c>
      <c r="I44" s="84">
        <v>-134.17141994100001</v>
      </c>
      <c r="J44" s="85">
        <v>6.6242430271715846E-3</v>
      </c>
      <c r="K44" s="85">
        <f>I44/'סכום נכסי הקרן'!$C$42</f>
        <v>-1.8512321103239015E-5</v>
      </c>
    </row>
    <row r="45" spans="2:11">
      <c r="B45" s="77" t="s">
        <v>2169</v>
      </c>
      <c r="C45" s="74" t="s">
        <v>2170</v>
      </c>
      <c r="D45" s="87" t="s">
        <v>1852</v>
      </c>
      <c r="E45" s="87" t="s">
        <v>162</v>
      </c>
      <c r="F45" s="97">
        <v>43867</v>
      </c>
      <c r="G45" s="84">
        <v>5143064.7927000001</v>
      </c>
      <c r="H45" s="86">
        <v>-4.0381999999999998</v>
      </c>
      <c r="I45" s="84">
        <v>-207.687794096</v>
      </c>
      <c r="J45" s="85">
        <v>1.0253856018472885E-2</v>
      </c>
      <c r="K45" s="85">
        <f>I45/'סכום נכסי הקרן'!$C$42</f>
        <v>-2.8655753477299633E-5</v>
      </c>
    </row>
    <row r="46" spans="2:11">
      <c r="B46" s="77" t="s">
        <v>2171</v>
      </c>
      <c r="C46" s="74" t="s">
        <v>2111</v>
      </c>
      <c r="D46" s="87" t="s">
        <v>1852</v>
      </c>
      <c r="E46" s="87" t="s">
        <v>162</v>
      </c>
      <c r="F46" s="97">
        <v>43885</v>
      </c>
      <c r="G46" s="84">
        <v>686022.65261999995</v>
      </c>
      <c r="H46" s="86">
        <v>-3.8414999999999999</v>
      </c>
      <c r="I46" s="84">
        <v>-26.353324730000004</v>
      </c>
      <c r="J46" s="85">
        <v>1.301102929835997E-3</v>
      </c>
      <c r="K46" s="85">
        <f>I46/'סכום נכסי הקרן'!$C$42</f>
        <v>-3.6361037973230053E-6</v>
      </c>
    </row>
    <row r="47" spans="2:11">
      <c r="B47" s="77" t="s">
        <v>2172</v>
      </c>
      <c r="C47" s="74" t="s">
        <v>2119</v>
      </c>
      <c r="D47" s="87" t="s">
        <v>1852</v>
      </c>
      <c r="E47" s="87" t="s">
        <v>162</v>
      </c>
      <c r="F47" s="97">
        <v>43881</v>
      </c>
      <c r="G47" s="84">
        <v>1202013.2134499999</v>
      </c>
      <c r="H47" s="86">
        <v>-4.0574000000000003</v>
      </c>
      <c r="I47" s="84">
        <v>-48.770814021999989</v>
      </c>
      <c r="J47" s="85">
        <v>2.4078877964978005E-3</v>
      </c>
      <c r="K47" s="85">
        <f>I47/'סכום נכסי הקרן'!$C$42</f>
        <v>-6.7291601299191447E-6</v>
      </c>
    </row>
    <row r="48" spans="2:11">
      <c r="B48" s="77" t="s">
        <v>2173</v>
      </c>
      <c r="C48" s="74" t="s">
        <v>2174</v>
      </c>
      <c r="D48" s="87" t="s">
        <v>1852</v>
      </c>
      <c r="E48" s="87" t="s">
        <v>162</v>
      </c>
      <c r="F48" s="97">
        <v>43889</v>
      </c>
      <c r="G48" s="84">
        <v>16168757.6927</v>
      </c>
      <c r="H48" s="86">
        <v>-2.9453999999999998</v>
      </c>
      <c r="I48" s="84">
        <v>-476.23414322500003</v>
      </c>
      <c r="J48" s="85">
        <v>2.3512389627734959E-2</v>
      </c>
      <c r="K48" s="85">
        <f>I48/'סכום נכסי הקרן'!$C$42</f>
        <v>-6.5708474901614061E-5</v>
      </c>
    </row>
    <row r="49" spans="2:11">
      <c r="B49" s="77" t="s">
        <v>2175</v>
      </c>
      <c r="C49" s="74" t="s">
        <v>2176</v>
      </c>
      <c r="D49" s="87" t="s">
        <v>1852</v>
      </c>
      <c r="E49" s="87" t="s">
        <v>162</v>
      </c>
      <c r="F49" s="97">
        <v>43892</v>
      </c>
      <c r="G49" s="84">
        <v>16189988.91815</v>
      </c>
      <c r="H49" s="86">
        <v>-2.8647999999999998</v>
      </c>
      <c r="I49" s="84">
        <v>-463.80275542099997</v>
      </c>
      <c r="J49" s="85">
        <v>2.2898633478959575E-2</v>
      </c>
      <c r="K49" s="85">
        <f>I49/'סכום נכסי הקרן'!$C$42</f>
        <v>-6.3993252368471493E-5</v>
      </c>
    </row>
    <row r="50" spans="2:11">
      <c r="B50" s="77" t="s">
        <v>2177</v>
      </c>
      <c r="C50" s="74" t="s">
        <v>2178</v>
      </c>
      <c r="D50" s="87" t="s">
        <v>1852</v>
      </c>
      <c r="E50" s="87" t="s">
        <v>162</v>
      </c>
      <c r="F50" s="97">
        <v>43865</v>
      </c>
      <c r="G50" s="84">
        <v>13727000</v>
      </c>
      <c r="H50" s="86">
        <v>-3.8189000000000002</v>
      </c>
      <c r="I50" s="84">
        <v>-524.21421999999995</v>
      </c>
      <c r="J50" s="85">
        <v>2.5881237547505896E-2</v>
      </c>
      <c r="K50" s="85">
        <f>I50/'סכום נכסי הקרן'!$C$42</f>
        <v>-7.2328532945327412E-5</v>
      </c>
    </row>
    <row r="51" spans="2:11">
      <c r="B51" s="77" t="s">
        <v>2179</v>
      </c>
      <c r="C51" s="74" t="s">
        <v>2180</v>
      </c>
      <c r="D51" s="87" t="s">
        <v>1852</v>
      </c>
      <c r="E51" s="87" t="s">
        <v>162</v>
      </c>
      <c r="F51" s="97">
        <v>43803</v>
      </c>
      <c r="G51" s="84">
        <v>24023300</v>
      </c>
      <c r="H51" s="86">
        <v>-3.4864000000000002</v>
      </c>
      <c r="I51" s="84">
        <v>-837.54093</v>
      </c>
      <c r="J51" s="85">
        <v>4.1350644332175897E-2</v>
      </c>
      <c r="K51" s="85">
        <f>I51/'סכום נכסי הקרן'!$C$42</f>
        <v>-1.1555983114797072E-4</v>
      </c>
    </row>
    <row r="52" spans="2:11">
      <c r="B52" s="77" t="s">
        <v>2181</v>
      </c>
      <c r="C52" s="74" t="s">
        <v>2182</v>
      </c>
      <c r="D52" s="87" t="s">
        <v>1852</v>
      </c>
      <c r="E52" s="87" t="s">
        <v>162</v>
      </c>
      <c r="F52" s="97">
        <v>43675</v>
      </c>
      <c r="G52" s="84">
        <v>7551940</v>
      </c>
      <c r="H52" s="86">
        <v>-2.8874</v>
      </c>
      <c r="I52" s="84">
        <v>-218.05240000000001</v>
      </c>
      <c r="J52" s="85">
        <v>1.0765572063657058E-2</v>
      </c>
      <c r="K52" s="85">
        <f>I52/'סכום נכסי הקרן'!$C$42</f>
        <v>-3.0085811478383235E-5</v>
      </c>
    </row>
    <row r="53" spans="2:11">
      <c r="B53" s="77" t="s">
        <v>2183</v>
      </c>
      <c r="C53" s="74" t="s">
        <v>2184</v>
      </c>
      <c r="D53" s="87" t="s">
        <v>1852</v>
      </c>
      <c r="E53" s="87" t="s">
        <v>162</v>
      </c>
      <c r="F53" s="97">
        <v>43866</v>
      </c>
      <c r="G53" s="84">
        <v>4360878.7922400003</v>
      </c>
      <c r="H53" s="86">
        <v>-3.6166999999999998</v>
      </c>
      <c r="I53" s="84">
        <v>-157.72177378799998</v>
      </c>
      <c r="J53" s="85">
        <v>7.7869591058045253E-3</v>
      </c>
      <c r="K53" s="85">
        <f>I53/'סכום נכסי הקרן'!$C$42</f>
        <v>-2.1761684586924855E-5</v>
      </c>
    </row>
    <row r="54" spans="2:11">
      <c r="B54" s="77" t="s">
        <v>2185</v>
      </c>
      <c r="C54" s="74" t="s">
        <v>2186</v>
      </c>
      <c r="D54" s="87" t="s">
        <v>1852</v>
      </c>
      <c r="E54" s="87" t="s">
        <v>162</v>
      </c>
      <c r="F54" s="97">
        <v>43858</v>
      </c>
      <c r="G54" s="84">
        <v>30900600</v>
      </c>
      <c r="H54" s="86">
        <v>-3.4348000000000001</v>
      </c>
      <c r="I54" s="84">
        <v>-1061.3826899999999</v>
      </c>
      <c r="J54" s="85">
        <v>5.2402045729894188E-2</v>
      </c>
      <c r="K54" s="85">
        <f>I54/'סכום נכסי הקרן'!$C$42</f>
        <v>-1.4644443041103548E-4</v>
      </c>
    </row>
    <row r="55" spans="2:11">
      <c r="B55" s="77" t="s">
        <v>2187</v>
      </c>
      <c r="C55" s="74" t="s">
        <v>2188</v>
      </c>
      <c r="D55" s="87" t="s">
        <v>1852</v>
      </c>
      <c r="E55" s="87" t="s">
        <v>162</v>
      </c>
      <c r="F55" s="97">
        <v>43850</v>
      </c>
      <c r="G55" s="84">
        <v>20628600</v>
      </c>
      <c r="H55" s="86">
        <v>-3.5082</v>
      </c>
      <c r="I55" s="84">
        <v>-723.68581000000006</v>
      </c>
      <c r="J55" s="85">
        <v>3.5729447320923917E-2</v>
      </c>
      <c r="K55" s="85">
        <f>I55/'סכום נכסי הקרן'!$C$42</f>
        <v>-9.9850654472232676E-5</v>
      </c>
    </row>
    <row r="56" spans="2:11">
      <c r="B56" s="77" t="s">
        <v>2189</v>
      </c>
      <c r="C56" s="74" t="s">
        <v>2190</v>
      </c>
      <c r="D56" s="87" t="s">
        <v>1852</v>
      </c>
      <c r="E56" s="87" t="s">
        <v>162</v>
      </c>
      <c r="F56" s="97">
        <v>43801</v>
      </c>
      <c r="G56" s="84">
        <v>17200000</v>
      </c>
      <c r="H56" s="86">
        <v>-3.4119999999999999</v>
      </c>
      <c r="I56" s="84">
        <v>-586.86085000000003</v>
      </c>
      <c r="J56" s="85">
        <v>2.8974195065103781E-2</v>
      </c>
      <c r="K56" s="85">
        <f>I56/'סכום נכסי הקרן'!$C$42</f>
        <v>-8.0972210794945352E-5</v>
      </c>
    </row>
    <row r="57" spans="2:11">
      <c r="B57" s="77" t="s">
        <v>2191</v>
      </c>
      <c r="C57" s="74" t="s">
        <v>2192</v>
      </c>
      <c r="D57" s="87" t="s">
        <v>1852</v>
      </c>
      <c r="E57" s="87" t="s">
        <v>162</v>
      </c>
      <c r="F57" s="97">
        <v>43866</v>
      </c>
      <c r="G57" s="84">
        <v>31738982.399999999</v>
      </c>
      <c r="H57" s="86">
        <v>-3.5116000000000001</v>
      </c>
      <c r="I57" s="84">
        <v>-1114.55384</v>
      </c>
      <c r="J57" s="85">
        <v>5.5027184673710081E-2</v>
      </c>
      <c r="K57" s="85">
        <f>I57/'סכום נכסי הקרן'!$C$42</f>
        <v>-1.5378072753497834E-4</v>
      </c>
    </row>
    <row r="58" spans="2:11">
      <c r="B58" s="77" t="s">
        <v>2193</v>
      </c>
      <c r="C58" s="74" t="s">
        <v>2194</v>
      </c>
      <c r="D58" s="87" t="s">
        <v>1852</v>
      </c>
      <c r="E58" s="87" t="s">
        <v>162</v>
      </c>
      <c r="F58" s="97">
        <v>43802</v>
      </c>
      <c r="G58" s="84">
        <v>10332000</v>
      </c>
      <c r="H58" s="86">
        <v>-3.2081</v>
      </c>
      <c r="I58" s="84">
        <v>-331.45634999999999</v>
      </c>
      <c r="J58" s="85">
        <v>1.6364494139398309E-2</v>
      </c>
      <c r="K58" s="85">
        <f>I58/'סכום נכסי הקרן'!$C$42</f>
        <v>-4.5732737908012067E-5</v>
      </c>
    </row>
    <row r="59" spans="2:11">
      <c r="B59" s="77" t="s">
        <v>2195</v>
      </c>
      <c r="C59" s="74" t="s">
        <v>2196</v>
      </c>
      <c r="D59" s="87" t="s">
        <v>1852</v>
      </c>
      <c r="E59" s="87" t="s">
        <v>162</v>
      </c>
      <c r="F59" s="97">
        <v>43802</v>
      </c>
      <c r="G59" s="84">
        <v>13783600</v>
      </c>
      <c r="H59" s="86">
        <v>-3.0787</v>
      </c>
      <c r="I59" s="84">
        <v>-424.35109</v>
      </c>
      <c r="J59" s="85">
        <v>2.0950845942014039E-2</v>
      </c>
      <c r="K59" s="85">
        <f>I59/'סכום נכסי הקרן'!$C$42</f>
        <v>-5.8549903116803284E-5</v>
      </c>
    </row>
    <row r="60" spans="2:11">
      <c r="B60" s="77" t="s">
        <v>2197</v>
      </c>
      <c r="C60" s="74" t="s">
        <v>2198</v>
      </c>
      <c r="D60" s="87" t="s">
        <v>1852</v>
      </c>
      <c r="E60" s="87" t="s">
        <v>162</v>
      </c>
      <c r="F60" s="97">
        <v>43801</v>
      </c>
      <c r="G60" s="84">
        <v>20677200</v>
      </c>
      <c r="H60" s="86">
        <v>-3.3835999999999999</v>
      </c>
      <c r="I60" s="84">
        <v>-699.63393999999994</v>
      </c>
      <c r="J60" s="85">
        <v>3.4541970642149859E-2</v>
      </c>
      <c r="K60" s="85">
        <f>I60/'סכום נכסי הקרן'!$C$42</f>
        <v>-9.6532094224683994E-5</v>
      </c>
    </row>
    <row r="61" spans="2:11">
      <c r="B61" s="77" t="s">
        <v>2199</v>
      </c>
      <c r="C61" s="74" t="s">
        <v>2200</v>
      </c>
      <c r="D61" s="87" t="s">
        <v>1852</v>
      </c>
      <c r="E61" s="87" t="s">
        <v>162</v>
      </c>
      <c r="F61" s="97">
        <v>43895</v>
      </c>
      <c r="G61" s="84">
        <v>12199462.14357</v>
      </c>
      <c r="H61" s="86">
        <v>-2.6663000000000001</v>
      </c>
      <c r="I61" s="84">
        <v>-325.27611002499998</v>
      </c>
      <c r="J61" s="85">
        <v>1.6059366478241834E-2</v>
      </c>
      <c r="K61" s="85">
        <f>I61/'סכום נכסי הקרן'!$C$42</f>
        <v>-4.4880018402154675E-5</v>
      </c>
    </row>
    <row r="62" spans="2:11">
      <c r="B62" s="77" t="s">
        <v>2201</v>
      </c>
      <c r="C62" s="74" t="s">
        <v>2202</v>
      </c>
      <c r="D62" s="87" t="s">
        <v>1852</v>
      </c>
      <c r="E62" s="87" t="s">
        <v>162</v>
      </c>
      <c r="F62" s="97">
        <v>43895</v>
      </c>
      <c r="G62" s="84">
        <v>11388146.248374</v>
      </c>
      <c r="H62" s="86">
        <v>-2.6619000000000002</v>
      </c>
      <c r="I62" s="84">
        <v>-303.13582908199999</v>
      </c>
      <c r="J62" s="85">
        <v>1.4966267801036355E-2</v>
      </c>
      <c r="K62" s="85">
        <f>I62/'סכום נכסי הקרן'!$C$42</f>
        <v>-4.1825209931669881E-5</v>
      </c>
    </row>
    <row r="63" spans="2:11">
      <c r="B63" s="77" t="s">
        <v>2203</v>
      </c>
      <c r="C63" s="74" t="s">
        <v>2204</v>
      </c>
      <c r="D63" s="87" t="s">
        <v>1852</v>
      </c>
      <c r="E63" s="87" t="s">
        <v>162</v>
      </c>
      <c r="F63" s="97">
        <v>43829</v>
      </c>
      <c r="G63" s="84">
        <v>31041900</v>
      </c>
      <c r="H63" s="86">
        <v>-3.3605999999999998</v>
      </c>
      <c r="I63" s="84">
        <v>-1043.20488</v>
      </c>
      <c r="J63" s="85">
        <v>5.1504580150453352E-2</v>
      </c>
      <c r="K63" s="85">
        <f>I63/'סכום נכסי הקרן'!$C$42</f>
        <v>-1.439363444429385E-4</v>
      </c>
    </row>
    <row r="64" spans="2:11">
      <c r="B64" s="77" t="s">
        <v>2205</v>
      </c>
      <c r="C64" s="74" t="s">
        <v>2206</v>
      </c>
      <c r="D64" s="87" t="s">
        <v>1852</v>
      </c>
      <c r="E64" s="87" t="s">
        <v>162</v>
      </c>
      <c r="F64" s="97">
        <v>43661</v>
      </c>
      <c r="G64" s="84">
        <v>1725250</v>
      </c>
      <c r="H64" s="86">
        <v>-2.4634</v>
      </c>
      <c r="I64" s="84">
        <v>-42.499449999999996</v>
      </c>
      <c r="J64" s="85">
        <v>2.098261205291893E-3</v>
      </c>
      <c r="K64" s="85">
        <f>I64/'סכום נכסי הקרן'!$C$42</f>
        <v>-5.8638677704761524E-6</v>
      </c>
    </row>
    <row r="65" spans="2:11">
      <c r="B65" s="77" t="s">
        <v>2207</v>
      </c>
      <c r="C65" s="74" t="s">
        <v>2208</v>
      </c>
      <c r="D65" s="87" t="s">
        <v>1852</v>
      </c>
      <c r="E65" s="87" t="s">
        <v>162</v>
      </c>
      <c r="F65" s="97">
        <v>43889</v>
      </c>
      <c r="G65" s="84">
        <v>16284349.920150001</v>
      </c>
      <c r="H65" s="86">
        <v>-3.0198999999999998</v>
      </c>
      <c r="I65" s="84">
        <v>-491.77662553199997</v>
      </c>
      <c r="J65" s="85">
        <v>2.4279745150187923E-2</v>
      </c>
      <c r="K65" s="85">
        <f>I65/'סכום נכסי הקרן'!$C$42</f>
        <v>-6.7852951149499928E-5</v>
      </c>
    </row>
    <row r="66" spans="2:11">
      <c r="B66" s="77" t="s">
        <v>2209</v>
      </c>
      <c r="C66" s="74" t="s">
        <v>2210</v>
      </c>
      <c r="D66" s="87" t="s">
        <v>1852</v>
      </c>
      <c r="E66" s="87" t="s">
        <v>162</v>
      </c>
      <c r="F66" s="97">
        <v>43837</v>
      </c>
      <c r="G66" s="84">
        <v>13808400</v>
      </c>
      <c r="H66" s="86">
        <v>-3.2707000000000002</v>
      </c>
      <c r="I66" s="84">
        <v>-451.63128999999998</v>
      </c>
      <c r="J66" s="85">
        <v>2.2297710085728933E-2</v>
      </c>
      <c r="K66" s="85">
        <f>I66/'סכום נכסי הקרן'!$C$42</f>
        <v>-6.2313892663777272E-5</v>
      </c>
    </row>
    <row r="67" spans="2:11">
      <c r="B67" s="77" t="s">
        <v>2211</v>
      </c>
      <c r="C67" s="74" t="s">
        <v>2212</v>
      </c>
      <c r="D67" s="87" t="s">
        <v>1852</v>
      </c>
      <c r="E67" s="87" t="s">
        <v>162</v>
      </c>
      <c r="F67" s="97">
        <v>43843</v>
      </c>
      <c r="G67" s="84">
        <v>6921374.7257000003</v>
      </c>
      <c r="H67" s="86">
        <v>-3.2597999999999998</v>
      </c>
      <c r="I67" s="84">
        <v>-225.62116512599999</v>
      </c>
      <c r="J67" s="85">
        <v>1.113925328155169E-2</v>
      </c>
      <c r="K67" s="85">
        <f>I67/'סכום נכסי הקרן'!$C$42</f>
        <v>-3.1130112943099956E-5</v>
      </c>
    </row>
    <row r="68" spans="2:11">
      <c r="B68" s="77" t="s">
        <v>2213</v>
      </c>
      <c r="C68" s="74" t="s">
        <v>2214</v>
      </c>
      <c r="D68" s="87" t="s">
        <v>1852</v>
      </c>
      <c r="E68" s="87" t="s">
        <v>162</v>
      </c>
      <c r="F68" s="97">
        <v>43843</v>
      </c>
      <c r="G68" s="84">
        <v>5194790.1549000004</v>
      </c>
      <c r="H68" s="86">
        <v>-3.1850999999999998</v>
      </c>
      <c r="I68" s="84">
        <v>-165.45691634100001</v>
      </c>
      <c r="J68" s="85">
        <v>8.1688546253080117E-3</v>
      </c>
      <c r="K68" s="85">
        <f>I68/'סכום נכסי הקרן'!$C$42</f>
        <v>-2.2828942001234346E-5</v>
      </c>
    </row>
    <row r="69" spans="2:11">
      <c r="B69" s="77" t="s">
        <v>2215</v>
      </c>
      <c r="C69" s="74" t="s">
        <v>2216</v>
      </c>
      <c r="D69" s="87" t="s">
        <v>1852</v>
      </c>
      <c r="E69" s="87" t="s">
        <v>162</v>
      </c>
      <c r="F69" s="97">
        <v>43717</v>
      </c>
      <c r="G69" s="84">
        <v>9702000</v>
      </c>
      <c r="H69" s="86">
        <v>-2.4056000000000002</v>
      </c>
      <c r="I69" s="84">
        <v>-233.38717000000003</v>
      </c>
      <c r="J69" s="85">
        <v>1.152267251985294E-2</v>
      </c>
      <c r="K69" s="85">
        <f>I69/'סכום נכסי הקרן'!$C$42</f>
        <v>-3.220162859062033E-5</v>
      </c>
    </row>
    <row r="70" spans="2:11">
      <c r="B70" s="77" t="s">
        <v>2217</v>
      </c>
      <c r="C70" s="74" t="s">
        <v>2218</v>
      </c>
      <c r="D70" s="87" t="s">
        <v>1852</v>
      </c>
      <c r="E70" s="87" t="s">
        <v>162</v>
      </c>
      <c r="F70" s="97">
        <v>43896</v>
      </c>
      <c r="G70" s="84">
        <v>16348515.40151</v>
      </c>
      <c r="H70" s="86">
        <v>-2.1406000000000001</v>
      </c>
      <c r="I70" s="84">
        <v>-349.951379471</v>
      </c>
      <c r="J70" s="85">
        <v>1.7277621317037774E-2</v>
      </c>
      <c r="K70" s="85">
        <f>I70/'סכום נכסי הקרן'!$C$42</f>
        <v>-4.8284592278574594E-5</v>
      </c>
    </row>
    <row r="71" spans="2:11">
      <c r="B71" s="77" t="s">
        <v>2219</v>
      </c>
      <c r="C71" s="74" t="s">
        <v>2220</v>
      </c>
      <c r="D71" s="87" t="s">
        <v>1852</v>
      </c>
      <c r="E71" s="87" t="s">
        <v>162</v>
      </c>
      <c r="F71" s="97">
        <v>43896</v>
      </c>
      <c r="G71" s="84">
        <v>16351818.03658</v>
      </c>
      <c r="H71" s="86">
        <v>-2.1383000000000001</v>
      </c>
      <c r="I71" s="84">
        <v>-349.65028106200003</v>
      </c>
      <c r="J71" s="85">
        <v>1.7262755639703604E-2</v>
      </c>
      <c r="K71" s="85">
        <f>I71/'סכום נכסי הקרן'!$C$42</f>
        <v>-4.8243048181973892E-5</v>
      </c>
    </row>
    <row r="72" spans="2:11">
      <c r="B72" s="77" t="s">
        <v>2221</v>
      </c>
      <c r="C72" s="74" t="s">
        <v>2222</v>
      </c>
      <c r="D72" s="87" t="s">
        <v>1852</v>
      </c>
      <c r="E72" s="87" t="s">
        <v>162</v>
      </c>
      <c r="F72" s="97">
        <v>43656</v>
      </c>
      <c r="G72" s="84">
        <v>31239000</v>
      </c>
      <c r="H72" s="86">
        <v>-1.6880999999999999</v>
      </c>
      <c r="I72" s="84">
        <v>-527.33355000000006</v>
      </c>
      <c r="J72" s="85">
        <v>2.6035243519947973E-2</v>
      </c>
      <c r="K72" s="85">
        <f>I72/'סכום נכסי הקרן'!$C$42</f>
        <v>-7.2758922953962359E-5</v>
      </c>
    </row>
    <row r="73" spans="2:11">
      <c r="B73" s="77" t="s">
        <v>2223</v>
      </c>
      <c r="C73" s="74" t="s">
        <v>2224</v>
      </c>
      <c r="D73" s="87" t="s">
        <v>1852</v>
      </c>
      <c r="E73" s="87" t="s">
        <v>162</v>
      </c>
      <c r="F73" s="97">
        <v>43899</v>
      </c>
      <c r="G73" s="84">
        <v>9859781.0989800002</v>
      </c>
      <c r="H73" s="86">
        <v>-2.0886</v>
      </c>
      <c r="I73" s="84">
        <v>-205.92717434299999</v>
      </c>
      <c r="J73" s="85">
        <v>1.016693159651E-2</v>
      </c>
      <c r="K73" s="85">
        <f>I73/'סכום נכסי הקרן'!$C$42</f>
        <v>-2.8412831711825481E-5</v>
      </c>
    </row>
    <row r="74" spans="2:11">
      <c r="B74" s="77" t="s">
        <v>2225</v>
      </c>
      <c r="C74" s="74" t="s">
        <v>2226</v>
      </c>
      <c r="D74" s="87" t="s">
        <v>1852</v>
      </c>
      <c r="E74" s="87" t="s">
        <v>162</v>
      </c>
      <c r="F74" s="97">
        <v>43899</v>
      </c>
      <c r="G74" s="84">
        <v>16443348.208520001</v>
      </c>
      <c r="H74" s="86">
        <v>-2.0240999999999998</v>
      </c>
      <c r="I74" s="84">
        <v>-332.83601249400004</v>
      </c>
      <c r="J74" s="85">
        <v>1.6432610133547802E-2</v>
      </c>
      <c r="K74" s="85">
        <f>I74/'סכום נכסי הקרן'!$C$42</f>
        <v>-4.5923097040487937E-5</v>
      </c>
    </row>
    <row r="75" spans="2:11">
      <c r="B75" s="77" t="s">
        <v>2227</v>
      </c>
      <c r="C75" s="74" t="s">
        <v>2228</v>
      </c>
      <c r="D75" s="87" t="s">
        <v>1852</v>
      </c>
      <c r="E75" s="87" t="s">
        <v>162</v>
      </c>
      <c r="F75" s="97">
        <v>43654</v>
      </c>
      <c r="G75" s="84">
        <v>2445100</v>
      </c>
      <c r="H75" s="86">
        <v>-1.3331999999999999</v>
      </c>
      <c r="I75" s="84">
        <v>-32.59769</v>
      </c>
      <c r="J75" s="85">
        <v>1.6093965524055368E-3</v>
      </c>
      <c r="K75" s="85">
        <f>I75/'סכום נכסי הקרן'!$C$42</f>
        <v>-4.4976710000475956E-6</v>
      </c>
    </row>
    <row r="76" spans="2:11">
      <c r="B76" s="77" t="s">
        <v>2229</v>
      </c>
      <c r="C76" s="74" t="s">
        <v>2230</v>
      </c>
      <c r="D76" s="87" t="s">
        <v>1852</v>
      </c>
      <c r="E76" s="87" t="s">
        <v>162</v>
      </c>
      <c r="F76" s="97">
        <v>43643</v>
      </c>
      <c r="G76" s="84">
        <v>13972800</v>
      </c>
      <c r="H76" s="86">
        <v>-1.2122999999999999</v>
      </c>
      <c r="I76" s="84">
        <v>-169.39453</v>
      </c>
      <c r="J76" s="85">
        <v>8.3632604819039707E-3</v>
      </c>
      <c r="K76" s="85">
        <f>I76/'סכום נכסי הקרן'!$C$42</f>
        <v>-2.337223481626129E-5</v>
      </c>
    </row>
    <row r="77" spans="2:11">
      <c r="B77" s="77" t="s">
        <v>2231</v>
      </c>
      <c r="C77" s="74" t="s">
        <v>2232</v>
      </c>
      <c r="D77" s="87" t="s">
        <v>1852</v>
      </c>
      <c r="E77" s="87" t="s">
        <v>162</v>
      </c>
      <c r="F77" s="97">
        <v>43655</v>
      </c>
      <c r="G77" s="84">
        <v>12230750</v>
      </c>
      <c r="H77" s="86">
        <v>-1.6395999999999999</v>
      </c>
      <c r="I77" s="84">
        <v>-200.53198999999998</v>
      </c>
      <c r="J77" s="85">
        <v>9.9005633022776016E-3</v>
      </c>
      <c r="K77" s="85">
        <f>I77/'סכום נכסי הקרן'!$C$42</f>
        <v>-2.7668430370521173E-5</v>
      </c>
    </row>
    <row r="78" spans="2:11">
      <c r="B78" s="77" t="s">
        <v>2233</v>
      </c>
      <c r="C78" s="74" t="s">
        <v>2234</v>
      </c>
      <c r="D78" s="87" t="s">
        <v>1852</v>
      </c>
      <c r="E78" s="87" t="s">
        <v>162</v>
      </c>
      <c r="F78" s="97">
        <v>43642</v>
      </c>
      <c r="G78" s="84">
        <v>21043200</v>
      </c>
      <c r="H78" s="86">
        <v>-0.80879999999999996</v>
      </c>
      <c r="I78" s="84">
        <v>-170.18965</v>
      </c>
      <c r="J78" s="85">
        <v>8.4025167416803149E-3</v>
      </c>
      <c r="K78" s="85">
        <f>I78/'סכום נכסי הקרן'!$C$42</f>
        <v>-2.3481941613447158E-5</v>
      </c>
    </row>
    <row r="79" spans="2:11">
      <c r="B79" s="77" t="s">
        <v>2235</v>
      </c>
      <c r="C79" s="74" t="s">
        <v>2236</v>
      </c>
      <c r="D79" s="87" t="s">
        <v>1852</v>
      </c>
      <c r="E79" s="87" t="s">
        <v>162</v>
      </c>
      <c r="F79" s="97">
        <v>43628</v>
      </c>
      <c r="G79" s="84">
        <v>22815000</v>
      </c>
      <c r="H79" s="86">
        <v>-1.3936999999999999</v>
      </c>
      <c r="I79" s="84">
        <v>-317.96825999999999</v>
      </c>
      <c r="J79" s="85">
        <v>1.5698567027859562E-2</v>
      </c>
      <c r="K79" s="85">
        <f>I79/'סכום נכסי הקרן'!$C$42</f>
        <v>-4.3871716736296155E-5</v>
      </c>
    </row>
    <row r="80" spans="2:11">
      <c r="B80" s="77" t="s">
        <v>2237</v>
      </c>
      <c r="C80" s="74" t="s">
        <v>2238</v>
      </c>
      <c r="D80" s="87" t="s">
        <v>1852</v>
      </c>
      <c r="E80" s="87" t="s">
        <v>162</v>
      </c>
      <c r="F80" s="97">
        <v>43621</v>
      </c>
      <c r="G80" s="84">
        <v>38757400</v>
      </c>
      <c r="H80" s="86">
        <v>-0.80630000000000002</v>
      </c>
      <c r="I80" s="84">
        <v>-312.49208000000004</v>
      </c>
      <c r="J80" s="85">
        <v>1.5428199857291583E-2</v>
      </c>
      <c r="K80" s="85">
        <f>I80/'סכום נכסי הקרן'!$C$42</f>
        <v>-4.3116140007483768E-5</v>
      </c>
    </row>
    <row r="81" spans="2:11">
      <c r="B81" s="77" t="s">
        <v>2239</v>
      </c>
      <c r="C81" s="74" t="s">
        <v>2240</v>
      </c>
      <c r="D81" s="87" t="s">
        <v>1852</v>
      </c>
      <c r="E81" s="87" t="s">
        <v>162</v>
      </c>
      <c r="F81" s="97">
        <v>43641</v>
      </c>
      <c r="G81" s="84">
        <v>7060000</v>
      </c>
      <c r="H81" s="86">
        <v>-0.60560000000000003</v>
      </c>
      <c r="I81" s="84">
        <v>-42.755240000000001</v>
      </c>
      <c r="J81" s="85">
        <v>2.1108899389273073E-3</v>
      </c>
      <c r="K81" s="85">
        <f>I81/'סכום נכסי הקרן'!$C$42</f>
        <v>-5.8991604327814326E-6</v>
      </c>
    </row>
    <row r="82" spans="2:11">
      <c r="B82" s="77" t="s">
        <v>2241</v>
      </c>
      <c r="C82" s="74" t="s">
        <v>2242</v>
      </c>
      <c r="D82" s="87" t="s">
        <v>1852</v>
      </c>
      <c r="E82" s="87" t="s">
        <v>162</v>
      </c>
      <c r="F82" s="97">
        <v>43920</v>
      </c>
      <c r="G82" s="84">
        <v>1241168.1097200001</v>
      </c>
      <c r="H82" s="86">
        <v>0.59030000000000005</v>
      </c>
      <c r="I82" s="84">
        <v>7.3269536919999991</v>
      </c>
      <c r="J82" s="85">
        <v>-3.6174262690208468E-4</v>
      </c>
      <c r="K82" s="85">
        <f>I82/'סכום נכסי הקרן'!$C$42</f>
        <v>1.0109374970803164E-6</v>
      </c>
    </row>
    <row r="83" spans="2:11">
      <c r="B83" s="77" t="s">
        <v>2243</v>
      </c>
      <c r="C83" s="74" t="s">
        <v>2244</v>
      </c>
      <c r="D83" s="87" t="s">
        <v>1852</v>
      </c>
      <c r="E83" s="87" t="s">
        <v>162</v>
      </c>
      <c r="F83" s="97">
        <v>43920</v>
      </c>
      <c r="G83" s="84">
        <v>6677361.9455279997</v>
      </c>
      <c r="H83" s="86">
        <v>0.60719999999999996</v>
      </c>
      <c r="I83" s="84">
        <v>40.541691657000001</v>
      </c>
      <c r="J83" s="85">
        <v>-2.0016037572436608E-3</v>
      </c>
      <c r="K83" s="85">
        <f>I83/'סכום נכסי הקרן'!$C$42</f>
        <v>5.5937457794880702E-6</v>
      </c>
    </row>
    <row r="84" spans="2:11">
      <c r="B84" s="77" t="s">
        <v>2245</v>
      </c>
      <c r="C84" s="74" t="s">
        <v>2246</v>
      </c>
      <c r="D84" s="87" t="s">
        <v>1852</v>
      </c>
      <c r="E84" s="87" t="s">
        <v>162</v>
      </c>
      <c r="F84" s="97">
        <v>43633</v>
      </c>
      <c r="G84" s="84">
        <v>31872150</v>
      </c>
      <c r="H84" s="86">
        <v>-0.4859</v>
      </c>
      <c r="I84" s="84">
        <v>-154.86254</v>
      </c>
      <c r="J84" s="85">
        <v>7.6457944711040724E-3</v>
      </c>
      <c r="K84" s="85">
        <f>I84/'סכום נכסי הקרן'!$C$42</f>
        <v>-2.136718139081974E-5</v>
      </c>
    </row>
    <row r="85" spans="2:11">
      <c r="B85" s="77" t="s">
        <v>2247</v>
      </c>
      <c r="C85" s="74" t="s">
        <v>2248</v>
      </c>
      <c r="D85" s="87" t="s">
        <v>1852</v>
      </c>
      <c r="E85" s="87" t="s">
        <v>162</v>
      </c>
      <c r="F85" s="97">
        <v>43901</v>
      </c>
      <c r="G85" s="84">
        <v>8355902.6296049999</v>
      </c>
      <c r="H85" s="86">
        <v>-0.62439999999999996</v>
      </c>
      <c r="I85" s="84">
        <v>-52.174491449999998</v>
      </c>
      <c r="J85" s="85">
        <v>2.5759324253694709E-3</v>
      </c>
      <c r="K85" s="85">
        <f>I85/'סכום נכסי הקרן'!$C$42</f>
        <v>-7.1987830161246466E-6</v>
      </c>
    </row>
    <row r="86" spans="2:11">
      <c r="B86" s="77" t="s">
        <v>2249</v>
      </c>
      <c r="C86" s="74" t="s">
        <v>2250</v>
      </c>
      <c r="D86" s="87" t="s">
        <v>1852</v>
      </c>
      <c r="E86" s="87" t="s">
        <v>162</v>
      </c>
      <c r="F86" s="97">
        <v>43901</v>
      </c>
      <c r="G86" s="84">
        <v>16716523.30931</v>
      </c>
      <c r="H86" s="86">
        <v>-0.4093</v>
      </c>
      <c r="I86" s="84">
        <v>-68.418573756000001</v>
      </c>
      <c r="J86" s="85">
        <v>3.3779269857284471E-3</v>
      </c>
      <c r="K86" s="85">
        <f>I86/'סכום נכסי הקרן'!$C$42</f>
        <v>-9.4400626255105405E-6</v>
      </c>
    </row>
    <row r="87" spans="2:11">
      <c r="B87" s="77" t="s">
        <v>2251</v>
      </c>
      <c r="C87" s="74" t="s">
        <v>2252</v>
      </c>
      <c r="D87" s="87" t="s">
        <v>1852</v>
      </c>
      <c r="E87" s="87" t="s">
        <v>162</v>
      </c>
      <c r="F87" s="97">
        <v>43921</v>
      </c>
      <c r="G87" s="84">
        <v>12448520.381325001</v>
      </c>
      <c r="H87" s="86">
        <v>-0.14069999999999999</v>
      </c>
      <c r="I87" s="84">
        <v>-17.519155632999997</v>
      </c>
      <c r="J87" s="85">
        <v>8.6494683141063783E-4</v>
      </c>
      <c r="K87" s="85">
        <f>I87/'סכום נכסי הקרן'!$C$42</f>
        <v>-2.4172080363935165E-6</v>
      </c>
    </row>
    <row r="88" spans="2:11">
      <c r="B88" s="77" t="s">
        <v>2253</v>
      </c>
      <c r="C88" s="74" t="s">
        <v>2254</v>
      </c>
      <c r="D88" s="87" t="s">
        <v>1852</v>
      </c>
      <c r="E88" s="87" t="s">
        <v>162</v>
      </c>
      <c r="F88" s="97">
        <v>43901</v>
      </c>
      <c r="G88" s="84">
        <v>16751908.68506</v>
      </c>
      <c r="H88" s="86">
        <v>-0.38350000000000001</v>
      </c>
      <c r="I88" s="84">
        <v>-64.24905689900001</v>
      </c>
      <c r="J88" s="85">
        <v>3.1720717225226015E-3</v>
      </c>
      <c r="K88" s="85">
        <f>I88/'סכום נכסי הקרן'!$C$42</f>
        <v>-8.8647729331446565E-6</v>
      </c>
    </row>
    <row r="89" spans="2:11">
      <c r="B89" s="77" t="s">
        <v>2255</v>
      </c>
      <c r="C89" s="74" t="s">
        <v>2256</v>
      </c>
      <c r="D89" s="87" t="s">
        <v>1852</v>
      </c>
      <c r="E89" s="87" t="s">
        <v>162</v>
      </c>
      <c r="F89" s="97">
        <v>43921</v>
      </c>
      <c r="G89" s="84">
        <v>32772096</v>
      </c>
      <c r="H89" s="86">
        <v>-0.1172</v>
      </c>
      <c r="I89" s="84">
        <v>-38.397680000000001</v>
      </c>
      <c r="J89" s="85">
        <v>1.8957507054141269E-3</v>
      </c>
      <c r="K89" s="85">
        <f>I89/'סכום נכסי הקרן'!$C$42</f>
        <v>-5.2979254605190603E-6</v>
      </c>
    </row>
    <row r="90" spans="2:11">
      <c r="B90" s="77" t="s">
        <v>2257</v>
      </c>
      <c r="C90" s="74" t="s">
        <v>2258</v>
      </c>
      <c r="D90" s="87" t="s">
        <v>1852</v>
      </c>
      <c r="E90" s="87" t="s">
        <v>162</v>
      </c>
      <c r="F90" s="97">
        <v>43920</v>
      </c>
      <c r="G90" s="84">
        <v>8418180.8909249995</v>
      </c>
      <c r="H90" s="86">
        <v>0.4793</v>
      </c>
      <c r="I90" s="84">
        <v>40.348671037999999</v>
      </c>
      <c r="J90" s="85">
        <v>-1.9920740415257134E-3</v>
      </c>
      <c r="K90" s="85">
        <f>I90/'סכום נכסי הקרן'!$C$42</f>
        <v>5.5671137316194161E-6</v>
      </c>
    </row>
    <row r="91" spans="2:11">
      <c r="B91" s="77" t="s">
        <v>2259</v>
      </c>
      <c r="C91" s="74" t="s">
        <v>2260</v>
      </c>
      <c r="D91" s="87" t="s">
        <v>1852</v>
      </c>
      <c r="E91" s="87" t="s">
        <v>162</v>
      </c>
      <c r="F91" s="97">
        <v>43920</v>
      </c>
      <c r="G91" s="84">
        <v>21415200</v>
      </c>
      <c r="H91" s="86">
        <v>0.1787</v>
      </c>
      <c r="I91" s="84">
        <v>38.258739999999996</v>
      </c>
      <c r="J91" s="85">
        <v>-1.8888910304803745E-3</v>
      </c>
      <c r="K91" s="85">
        <f>I91/'סכום נכסי הקרן'!$C$42</f>
        <v>5.2787551938913749E-6</v>
      </c>
    </row>
    <row r="92" spans="2:11">
      <c r="B92" s="77" t="s">
        <v>2261</v>
      </c>
      <c r="C92" s="74" t="s">
        <v>2262</v>
      </c>
      <c r="D92" s="87" t="s">
        <v>1852</v>
      </c>
      <c r="E92" s="87" t="s">
        <v>162</v>
      </c>
      <c r="F92" s="97">
        <v>43915</v>
      </c>
      <c r="G92" s="84">
        <v>8425257.9660749994</v>
      </c>
      <c r="H92" s="86">
        <v>0.69340000000000002</v>
      </c>
      <c r="I92" s="84">
        <v>58.421827662999995</v>
      </c>
      <c r="J92" s="85">
        <v>-2.8843727278240455E-3</v>
      </c>
      <c r="K92" s="85">
        <f>I92/'סכום נכסי הקרן'!$C$42</f>
        <v>8.0607601351400509E-6</v>
      </c>
    </row>
    <row r="93" spans="2:11">
      <c r="B93" s="77" t="s">
        <v>2263</v>
      </c>
      <c r="C93" s="74" t="s">
        <v>2264</v>
      </c>
      <c r="D93" s="87" t="s">
        <v>1852</v>
      </c>
      <c r="E93" s="87" t="s">
        <v>162</v>
      </c>
      <c r="F93" s="97">
        <v>43916</v>
      </c>
      <c r="G93" s="84">
        <v>8979262.2462499999</v>
      </c>
      <c r="H93" s="86">
        <v>1.4231</v>
      </c>
      <c r="I93" s="84">
        <v>127.78118649599999</v>
      </c>
      <c r="J93" s="85">
        <v>-6.3087476753399185E-3</v>
      </c>
      <c r="K93" s="85">
        <f>I93/'סכום נכסי הקרן'!$C$42</f>
        <v>1.7630627717937456E-5</v>
      </c>
    </row>
    <row r="94" spans="2:11">
      <c r="B94" s="77" t="s">
        <v>2265</v>
      </c>
      <c r="C94" s="74" t="s">
        <v>2266</v>
      </c>
      <c r="D94" s="87" t="s">
        <v>1852</v>
      </c>
      <c r="E94" s="87" t="s">
        <v>162</v>
      </c>
      <c r="F94" s="97">
        <v>43920</v>
      </c>
      <c r="G94" s="84">
        <v>51252630</v>
      </c>
      <c r="H94" s="86">
        <v>0.58830000000000005</v>
      </c>
      <c r="I94" s="84">
        <v>301.51259000000005</v>
      </c>
      <c r="J94" s="85">
        <v>-1.4886126067609827E-2</v>
      </c>
      <c r="K94" s="85">
        <f>I94/'סכום נכסי הקרן'!$C$42</f>
        <v>4.1601243284178756E-5</v>
      </c>
    </row>
    <row r="95" spans="2:11">
      <c r="B95" s="77" t="s">
        <v>2267</v>
      </c>
      <c r="C95" s="74" t="s">
        <v>2268</v>
      </c>
      <c r="D95" s="87" t="s">
        <v>1852</v>
      </c>
      <c r="E95" s="87" t="s">
        <v>162</v>
      </c>
      <c r="F95" s="97">
        <v>43914</v>
      </c>
      <c r="G95" s="84">
        <v>19791750</v>
      </c>
      <c r="H95" s="86">
        <v>1.4418</v>
      </c>
      <c r="I95" s="84">
        <v>285.35813999999999</v>
      </c>
      <c r="J95" s="85">
        <v>-1.4088556787823201E-2</v>
      </c>
      <c r="K95" s="85">
        <f>I95/'סכום נכסי הקרן'!$C$42</f>
        <v>3.9372330705197874E-5</v>
      </c>
    </row>
    <row r="96" spans="2:11">
      <c r="B96" s="77" t="s">
        <v>2269</v>
      </c>
      <c r="C96" s="74" t="s">
        <v>2270</v>
      </c>
      <c r="D96" s="87" t="s">
        <v>1852</v>
      </c>
      <c r="E96" s="87" t="s">
        <v>162</v>
      </c>
      <c r="F96" s="97">
        <v>43902</v>
      </c>
      <c r="G96" s="84">
        <v>16989698.410100002</v>
      </c>
      <c r="H96" s="86">
        <v>0.99939999999999996</v>
      </c>
      <c r="I96" s="84">
        <v>169.80329494899999</v>
      </c>
      <c r="J96" s="85">
        <v>-8.3834418168287714E-3</v>
      </c>
      <c r="K96" s="85">
        <f>I96/'סכום נכסי הקרן'!$C$42</f>
        <v>2.3428634219315713E-5</v>
      </c>
    </row>
    <row r="97" spans="2:11">
      <c r="B97" s="77" t="s">
        <v>2271</v>
      </c>
      <c r="C97" s="74" t="s">
        <v>2272</v>
      </c>
      <c r="D97" s="87" t="s">
        <v>1852</v>
      </c>
      <c r="E97" s="87" t="s">
        <v>162</v>
      </c>
      <c r="F97" s="97">
        <v>43916</v>
      </c>
      <c r="G97" s="84">
        <v>46948200</v>
      </c>
      <c r="H97" s="86">
        <v>1.3449</v>
      </c>
      <c r="I97" s="84">
        <v>631.41415000000006</v>
      </c>
      <c r="J97" s="85">
        <v>-3.1173857906804825E-2</v>
      </c>
      <c r="K97" s="85">
        <f>I97/'סכום נכסי הקרן'!$C$42</f>
        <v>8.711945881670459E-5</v>
      </c>
    </row>
    <row r="98" spans="2:11">
      <c r="B98" s="77" t="s">
        <v>2273</v>
      </c>
      <c r="C98" s="74" t="s">
        <v>2274</v>
      </c>
      <c r="D98" s="87" t="s">
        <v>1852</v>
      </c>
      <c r="E98" s="87" t="s">
        <v>162</v>
      </c>
      <c r="F98" s="97">
        <v>43902</v>
      </c>
      <c r="G98" s="84">
        <v>17920428.153326999</v>
      </c>
      <c r="H98" s="86">
        <v>1.4551000000000001</v>
      </c>
      <c r="I98" s="84">
        <v>260.75850407299998</v>
      </c>
      <c r="J98" s="85">
        <v>-1.2874036088615828E-2</v>
      </c>
      <c r="K98" s="85">
        <f>I98/'סכום נכסי הקרן'!$C$42</f>
        <v>3.5978192374518713E-5</v>
      </c>
    </row>
    <row r="99" spans="2:11">
      <c r="B99" s="77" t="s">
        <v>2275</v>
      </c>
      <c r="C99" s="74" t="s">
        <v>2276</v>
      </c>
      <c r="D99" s="87" t="s">
        <v>1852</v>
      </c>
      <c r="E99" s="87" t="s">
        <v>162</v>
      </c>
      <c r="F99" s="97">
        <v>43915</v>
      </c>
      <c r="G99" s="84">
        <v>10919700</v>
      </c>
      <c r="H99" s="86">
        <v>2.1120999999999999</v>
      </c>
      <c r="I99" s="84">
        <v>230.63110999999998</v>
      </c>
      <c r="J99" s="85">
        <v>-1.1386601728879012E-2</v>
      </c>
      <c r="K99" s="85">
        <f>I99/'סכום נכסי הקרן'!$C$42</f>
        <v>3.1821360812860877E-5</v>
      </c>
    </row>
    <row r="100" spans="2:11">
      <c r="B100" s="77" t="s">
        <v>2277</v>
      </c>
      <c r="C100" s="74" t="s">
        <v>2278</v>
      </c>
      <c r="D100" s="87" t="s">
        <v>1852</v>
      </c>
      <c r="E100" s="87" t="s">
        <v>162</v>
      </c>
      <c r="F100" s="97">
        <v>43909</v>
      </c>
      <c r="G100" s="84">
        <v>13894700</v>
      </c>
      <c r="H100" s="86">
        <v>3.0257999999999998</v>
      </c>
      <c r="I100" s="84">
        <v>420.42687000000001</v>
      </c>
      <c r="J100" s="85">
        <v>-2.0757101350330369E-2</v>
      </c>
      <c r="K100" s="85">
        <f>I100/'סכום נכסי הקרן'!$C$42</f>
        <v>5.8008458293817153E-5</v>
      </c>
    </row>
    <row r="101" spans="2:11">
      <c r="B101" s="77" t="s">
        <v>2279</v>
      </c>
      <c r="C101" s="74" t="s">
        <v>2280</v>
      </c>
      <c r="D101" s="87" t="s">
        <v>1852</v>
      </c>
      <c r="E101" s="87" t="s">
        <v>162</v>
      </c>
      <c r="F101" s="97">
        <v>43914</v>
      </c>
      <c r="G101" s="84">
        <v>37859710</v>
      </c>
      <c r="H101" s="86">
        <v>3.0114000000000001</v>
      </c>
      <c r="I101" s="84">
        <v>1140.0979399999999</v>
      </c>
      <c r="J101" s="85">
        <v>-5.628833497222209E-2</v>
      </c>
      <c r="K101" s="85">
        <f>I101/'סכום נכסי הקרן'!$C$42</f>
        <v>1.5730517843295041E-4</v>
      </c>
    </row>
    <row r="102" spans="2:11">
      <c r="B102" s="77" t="s">
        <v>2281</v>
      </c>
      <c r="C102" s="74" t="s">
        <v>2282</v>
      </c>
      <c r="D102" s="87" t="s">
        <v>1852</v>
      </c>
      <c r="E102" s="87" t="s">
        <v>162</v>
      </c>
      <c r="F102" s="97">
        <v>43906</v>
      </c>
      <c r="G102" s="84">
        <v>17381296.568399999</v>
      </c>
      <c r="H102" s="86">
        <v>3.2364999999999999</v>
      </c>
      <c r="I102" s="84">
        <v>562.54865420800002</v>
      </c>
      <c r="J102" s="85">
        <v>-2.7773865713881251E-2</v>
      </c>
      <c r="K102" s="85">
        <f>I102/'סכום נכסי הקרן'!$C$42</f>
        <v>7.7617732058533122E-5</v>
      </c>
    </row>
    <row r="103" spans="2:11">
      <c r="B103" s="77" t="s">
        <v>2283</v>
      </c>
      <c r="C103" s="74" t="s">
        <v>2284</v>
      </c>
      <c r="D103" s="87" t="s">
        <v>1852</v>
      </c>
      <c r="E103" s="87" t="s">
        <v>162</v>
      </c>
      <c r="F103" s="97">
        <v>43909</v>
      </c>
      <c r="G103" s="84">
        <v>9300000</v>
      </c>
      <c r="H103" s="86">
        <v>4.6588000000000003</v>
      </c>
      <c r="I103" s="84">
        <v>433.26781</v>
      </c>
      <c r="J103" s="85">
        <v>-2.1391077701588584E-2</v>
      </c>
      <c r="K103" s="85">
        <f>I103/'סכום נכסי הקרן'!$C$42</f>
        <v>5.9780188850533017E-5</v>
      </c>
    </row>
    <row r="104" spans="2:11">
      <c r="B104" s="77" t="s">
        <v>2285</v>
      </c>
      <c r="C104" s="74" t="s">
        <v>2286</v>
      </c>
      <c r="D104" s="87" t="s">
        <v>1852</v>
      </c>
      <c r="E104" s="87" t="s">
        <v>162</v>
      </c>
      <c r="F104" s="97">
        <v>43906</v>
      </c>
      <c r="G104" s="84">
        <v>14988000</v>
      </c>
      <c r="H104" s="86">
        <v>4.8569000000000004</v>
      </c>
      <c r="I104" s="84">
        <v>727.94521999999995</v>
      </c>
      <c r="J104" s="85">
        <v>-3.5939740742613663E-2</v>
      </c>
      <c r="K104" s="85">
        <f>I104/'סכום נכסי הקרן'!$C$42</f>
        <v>1.0043834718402644E-4</v>
      </c>
    </row>
    <row r="105" spans="2:11">
      <c r="B105" s="77" t="s">
        <v>2287</v>
      </c>
      <c r="C105" s="74" t="s">
        <v>2288</v>
      </c>
      <c r="D105" s="87" t="s">
        <v>1852</v>
      </c>
      <c r="E105" s="87" t="s">
        <v>162</v>
      </c>
      <c r="F105" s="97">
        <v>43908</v>
      </c>
      <c r="G105" s="84">
        <v>7618464.2000000002</v>
      </c>
      <c r="H105" s="86">
        <v>6.6173999999999999</v>
      </c>
      <c r="I105" s="84">
        <v>504.146714444</v>
      </c>
      <c r="J105" s="85">
        <v>-2.489047488128E-2</v>
      </c>
      <c r="K105" s="85">
        <f>I105/'סכום נכסי הקרן'!$C$42</f>
        <v>6.9559715959138671E-5</v>
      </c>
    </row>
    <row r="106" spans="2:11">
      <c r="B106" s="77" t="s">
        <v>2289</v>
      </c>
      <c r="C106" s="74" t="s">
        <v>2290</v>
      </c>
      <c r="D106" s="87" t="s">
        <v>1852</v>
      </c>
      <c r="E106" s="87" t="s">
        <v>162</v>
      </c>
      <c r="F106" s="97">
        <v>43907</v>
      </c>
      <c r="G106" s="84">
        <v>17997002.106449999</v>
      </c>
      <c r="H106" s="86">
        <v>6.5872999999999999</v>
      </c>
      <c r="I106" s="84">
        <v>1185.5202927830001</v>
      </c>
      <c r="J106" s="85">
        <v>-5.8530904245416251E-2</v>
      </c>
      <c r="K106" s="85">
        <f>I106/'סכום נכסי הקרן'!$C$42</f>
        <v>1.635723341383403E-4</v>
      </c>
    </row>
    <row r="107" spans="2:11">
      <c r="B107" s="77" t="s">
        <v>2291</v>
      </c>
      <c r="C107" s="74" t="s">
        <v>2292</v>
      </c>
      <c r="D107" s="87" t="s">
        <v>1852</v>
      </c>
      <c r="E107" s="87" t="s">
        <v>162</v>
      </c>
      <c r="F107" s="97">
        <v>43908</v>
      </c>
      <c r="G107" s="84">
        <v>1213048.831</v>
      </c>
      <c r="H107" s="86">
        <v>7.1060999999999996</v>
      </c>
      <c r="I107" s="84">
        <v>86.199943465000004</v>
      </c>
      <c r="J107" s="85">
        <v>-4.2558197169837242E-3</v>
      </c>
      <c r="K107" s="85">
        <f>I107/'סכום נכסי הקרן'!$C$42</f>
        <v>1.1893449687026068E-5</v>
      </c>
    </row>
    <row r="108" spans="2:11">
      <c r="B108" s="77" t="s">
        <v>2293</v>
      </c>
      <c r="C108" s="74" t="s">
        <v>2294</v>
      </c>
      <c r="D108" s="87" t="s">
        <v>1852</v>
      </c>
      <c r="E108" s="87" t="s">
        <v>162</v>
      </c>
      <c r="F108" s="97">
        <v>43907</v>
      </c>
      <c r="G108" s="84">
        <v>3633370.3820099998</v>
      </c>
      <c r="H108" s="86">
        <v>7.4142999999999999</v>
      </c>
      <c r="I108" s="84">
        <v>269.38813947699998</v>
      </c>
      <c r="J108" s="85">
        <v>-1.3300094053696003E-2</v>
      </c>
      <c r="K108" s="85">
        <f>I108/'סכום נכסי הקרן'!$C$42</f>
        <v>3.7168867569526542E-5</v>
      </c>
    </row>
    <row r="109" spans="2:11">
      <c r="B109" s="77" t="s">
        <v>2295</v>
      </c>
      <c r="C109" s="74" t="s">
        <v>2296</v>
      </c>
      <c r="D109" s="87" t="s">
        <v>1852</v>
      </c>
      <c r="E109" s="87" t="s">
        <v>162</v>
      </c>
      <c r="F109" s="97">
        <v>43889</v>
      </c>
      <c r="G109" s="84">
        <v>8409924.3032499999</v>
      </c>
      <c r="H109" s="86">
        <v>2.6669</v>
      </c>
      <c r="I109" s="84">
        <v>224.28638162700003</v>
      </c>
      <c r="J109" s="85">
        <v>-1.1073353030291605E-2</v>
      </c>
      <c r="K109" s="85">
        <f>I109/'סכום נכסי הקרן'!$C$42</f>
        <v>3.0945945996460667E-5</v>
      </c>
    </row>
    <row r="110" spans="2:11">
      <c r="B110" s="77" t="s">
        <v>2297</v>
      </c>
      <c r="C110" s="74" t="s">
        <v>2298</v>
      </c>
      <c r="D110" s="87" t="s">
        <v>1852</v>
      </c>
      <c r="E110" s="87" t="s">
        <v>162</v>
      </c>
      <c r="F110" s="97">
        <v>43857</v>
      </c>
      <c r="G110" s="84">
        <v>19607500</v>
      </c>
      <c r="H110" s="86">
        <v>3.2911999999999999</v>
      </c>
      <c r="I110" s="84">
        <v>645.32432999999992</v>
      </c>
      <c r="J110" s="85">
        <v>-3.1860624230901413E-2</v>
      </c>
      <c r="K110" s="85">
        <f>I110/'סכום נכסי הקרן'!$C$42</f>
        <v>8.9038717917316968E-5</v>
      </c>
    </row>
    <row r="111" spans="2:11">
      <c r="B111" s="77" t="s">
        <v>2299</v>
      </c>
      <c r="C111" s="74" t="s">
        <v>2300</v>
      </c>
      <c r="D111" s="87" t="s">
        <v>1852</v>
      </c>
      <c r="E111" s="87" t="s">
        <v>162</v>
      </c>
      <c r="F111" s="97">
        <v>43889</v>
      </c>
      <c r="G111" s="84">
        <v>15137863.745850001</v>
      </c>
      <c r="H111" s="86">
        <v>2.9518</v>
      </c>
      <c r="I111" s="84">
        <v>446.84366772000004</v>
      </c>
      <c r="J111" s="85">
        <v>-2.2061338036309115E-2</v>
      </c>
      <c r="K111" s="85">
        <f>I111/'סכום נכסי הקרן'!$C$42</f>
        <v>6.1653319786130492E-5</v>
      </c>
    </row>
    <row r="112" spans="2:11">
      <c r="B112" s="77" t="s">
        <v>2301</v>
      </c>
      <c r="C112" s="74" t="s">
        <v>2302</v>
      </c>
      <c r="D112" s="87" t="s">
        <v>1852</v>
      </c>
      <c r="E112" s="87" t="s">
        <v>162</v>
      </c>
      <c r="F112" s="97">
        <v>43921</v>
      </c>
      <c r="G112" s="84">
        <v>10091909.163899999</v>
      </c>
      <c r="H112" s="86">
        <v>0.17369999999999999</v>
      </c>
      <c r="I112" s="84">
        <v>17.529863248000002</v>
      </c>
      <c r="J112" s="85">
        <v>-8.6547548232625466E-4</v>
      </c>
      <c r="K112" s="85">
        <f>I112/'סכום נכסי הקרן'!$C$42</f>
        <v>2.4186854211243116E-6</v>
      </c>
    </row>
    <row r="113" spans="2:11">
      <c r="B113" s="77" t="s">
        <v>2303</v>
      </c>
      <c r="C113" s="74" t="s">
        <v>2304</v>
      </c>
      <c r="D113" s="87" t="s">
        <v>1852</v>
      </c>
      <c r="E113" s="87" t="s">
        <v>162</v>
      </c>
      <c r="F113" s="97">
        <v>43921</v>
      </c>
      <c r="G113" s="84">
        <v>16819848.6065</v>
      </c>
      <c r="H113" s="86">
        <v>0.18279999999999999</v>
      </c>
      <c r="I113" s="84">
        <v>30.753824493</v>
      </c>
      <c r="J113" s="85">
        <v>-1.518362163463704E-3</v>
      </c>
      <c r="K113" s="85">
        <f>I113/'סכום נכסי הקרן'!$C$42</f>
        <v>4.2432633896058138E-6</v>
      </c>
    </row>
    <row r="114" spans="2:11">
      <c r="B114" s="77" t="s">
        <v>2305</v>
      </c>
      <c r="C114" s="74" t="s">
        <v>2306</v>
      </c>
      <c r="D114" s="87" t="s">
        <v>1852</v>
      </c>
      <c r="E114" s="87" t="s">
        <v>162</v>
      </c>
      <c r="F114" s="97">
        <v>43921</v>
      </c>
      <c r="G114" s="84">
        <v>7568931.8729250003</v>
      </c>
      <c r="H114" s="86">
        <v>0.18959999999999999</v>
      </c>
      <c r="I114" s="84">
        <v>14.353848376</v>
      </c>
      <c r="J114" s="85">
        <v>-7.0867089324692066E-4</v>
      </c>
      <c r="K114" s="85">
        <f>I114/'סכום נכסי הקרן'!$C$42</f>
        <v>1.980474309063479E-6</v>
      </c>
    </row>
    <row r="115" spans="2:11">
      <c r="B115" s="77" t="s">
        <v>2307</v>
      </c>
      <c r="C115" s="74" t="s">
        <v>2308</v>
      </c>
      <c r="D115" s="87" t="s">
        <v>1852</v>
      </c>
      <c r="E115" s="87" t="s">
        <v>162</v>
      </c>
      <c r="F115" s="97">
        <v>43909</v>
      </c>
      <c r="G115" s="84">
        <v>8409924.3032499999</v>
      </c>
      <c r="H115" s="86">
        <v>-2.3077999999999999</v>
      </c>
      <c r="I115" s="84">
        <v>-194.08623210799999</v>
      </c>
      <c r="J115" s="85">
        <v>9.5823266257209008E-3</v>
      </c>
      <c r="K115" s="85">
        <f>I115/'סכום נכסי הקרן'!$C$42</f>
        <v>-2.6779075991601187E-5</v>
      </c>
    </row>
    <row r="116" spans="2:11">
      <c r="B116" s="77" t="s">
        <v>2309</v>
      </c>
      <c r="C116" s="74" t="s">
        <v>2310</v>
      </c>
      <c r="D116" s="87" t="s">
        <v>1852</v>
      </c>
      <c r="E116" s="87" t="s">
        <v>162</v>
      </c>
      <c r="F116" s="97">
        <v>43909</v>
      </c>
      <c r="G116" s="84">
        <v>13455878.885199999</v>
      </c>
      <c r="H116" s="86">
        <v>-3.4106000000000001</v>
      </c>
      <c r="I116" s="84">
        <v>-458.93028825899995</v>
      </c>
      <c r="J116" s="85">
        <v>2.2658072511227444E-2</v>
      </c>
      <c r="K116" s="85">
        <f>I116/'סכום נכסי הקרן'!$C$42</f>
        <v>-6.332097300593961E-5</v>
      </c>
    </row>
    <row r="117" spans="2:11">
      <c r="B117" s="77" t="s">
        <v>2311</v>
      </c>
      <c r="C117" s="74" t="s">
        <v>2312</v>
      </c>
      <c r="D117" s="87" t="s">
        <v>1852</v>
      </c>
      <c r="E117" s="87" t="s">
        <v>162</v>
      </c>
      <c r="F117" s="97">
        <v>43906</v>
      </c>
      <c r="G117" s="84">
        <v>9250916.7335749995</v>
      </c>
      <c r="H117" s="86">
        <v>-5.1536999999999997</v>
      </c>
      <c r="I117" s="84">
        <v>-476.76664264699997</v>
      </c>
      <c r="J117" s="85">
        <v>2.3538679918056901E-2</v>
      </c>
      <c r="K117" s="85">
        <f>I117/'סכום נכסי הקרן'!$C$42</f>
        <v>-6.5781946586505576E-5</v>
      </c>
    </row>
    <row r="118" spans="2:11">
      <c r="B118" s="77" t="s">
        <v>2313</v>
      </c>
      <c r="C118" s="74" t="s">
        <v>2314</v>
      </c>
      <c r="D118" s="87" t="s">
        <v>1852</v>
      </c>
      <c r="E118" s="87" t="s">
        <v>162</v>
      </c>
      <c r="F118" s="97">
        <v>43916</v>
      </c>
      <c r="G118" s="84">
        <v>46345000</v>
      </c>
      <c r="H118" s="86">
        <v>-1.3601000000000001</v>
      </c>
      <c r="I118" s="84">
        <v>-630.33387000000005</v>
      </c>
      <c r="J118" s="85">
        <v>3.1120522872707848E-2</v>
      </c>
      <c r="K118" s="85">
        <f>I118/'סכום נכסי הקרן'!$C$42</f>
        <v>-8.697040702720872E-5</v>
      </c>
    </row>
    <row r="119" spans="2:11">
      <c r="B119" s="77" t="s">
        <v>2313</v>
      </c>
      <c r="C119" s="74" t="s">
        <v>2315</v>
      </c>
      <c r="D119" s="87" t="s">
        <v>1852</v>
      </c>
      <c r="E119" s="87" t="s">
        <v>162</v>
      </c>
      <c r="F119" s="97">
        <v>43920</v>
      </c>
      <c r="G119" s="84">
        <v>50979500</v>
      </c>
      <c r="H119" s="86">
        <v>-0.58879999999999999</v>
      </c>
      <c r="I119" s="84">
        <v>-300.16197</v>
      </c>
      <c r="J119" s="85">
        <v>1.4819443944686084E-2</v>
      </c>
      <c r="K119" s="85">
        <f>I119/'סכום נכסי הקרן'!$C$42</f>
        <v>-4.1414891294019804E-5</v>
      </c>
    </row>
    <row r="120" spans="2:11">
      <c r="B120" s="77" t="s">
        <v>2313</v>
      </c>
      <c r="C120" s="74" t="s">
        <v>2316</v>
      </c>
      <c r="D120" s="87" t="s">
        <v>1852</v>
      </c>
      <c r="E120" s="87" t="s">
        <v>162</v>
      </c>
      <c r="F120" s="97">
        <v>43920</v>
      </c>
      <c r="G120" s="84">
        <v>1250781.4086249999</v>
      </c>
      <c r="H120" s="86">
        <v>-0.67290000000000005</v>
      </c>
      <c r="I120" s="84">
        <v>-8.4170070579999994</v>
      </c>
      <c r="J120" s="85">
        <v>4.1556018664875541E-4</v>
      </c>
      <c r="K120" s="85">
        <f>I120/'סכום נכסי הקרן'!$C$42</f>
        <v>-1.1613377681658586E-6</v>
      </c>
    </row>
    <row r="121" spans="2:11">
      <c r="B121" s="77" t="s">
        <v>2313</v>
      </c>
      <c r="C121" s="74" t="s">
        <v>2317</v>
      </c>
      <c r="D121" s="87" t="s">
        <v>1852</v>
      </c>
      <c r="E121" s="87" t="s">
        <v>162</v>
      </c>
      <c r="F121" s="97">
        <v>43920</v>
      </c>
      <c r="G121" s="84">
        <v>6727939.4425999997</v>
      </c>
      <c r="H121" s="86">
        <v>-0.70099999999999996</v>
      </c>
      <c r="I121" s="84">
        <v>-47.162181282999995</v>
      </c>
      <c r="J121" s="85">
        <v>2.3284672000005256E-3</v>
      </c>
      <c r="K121" s="85">
        <f>I121/'סכום נכסי הקרן'!$C$42</f>
        <v>-6.5072087947193983E-6</v>
      </c>
    </row>
    <row r="122" spans="2:11">
      <c r="B122" s="77" t="s">
        <v>2313</v>
      </c>
      <c r="C122" s="74" t="s">
        <v>2318</v>
      </c>
      <c r="D122" s="87" t="s">
        <v>1852</v>
      </c>
      <c r="E122" s="87" t="s">
        <v>162</v>
      </c>
      <c r="F122" s="97">
        <v>43921</v>
      </c>
      <c r="G122" s="84">
        <v>12507814.08625</v>
      </c>
      <c r="H122" s="86">
        <v>0.1358</v>
      </c>
      <c r="I122" s="84">
        <v>16.986638517999999</v>
      </c>
      <c r="J122" s="85">
        <v>-8.3865566755890659E-4</v>
      </c>
      <c r="K122" s="85">
        <f>I122/'סכום נכסי הקרן'!$C$42</f>
        <v>2.3437339103077568E-6</v>
      </c>
    </row>
    <row r="123" spans="2:11">
      <c r="B123" s="77" t="s">
        <v>2313</v>
      </c>
      <c r="C123" s="74" t="s">
        <v>2319</v>
      </c>
      <c r="D123" s="87" t="s">
        <v>1852</v>
      </c>
      <c r="E123" s="87" t="s">
        <v>162</v>
      </c>
      <c r="F123" s="97">
        <v>43921</v>
      </c>
      <c r="G123" s="84">
        <v>32855040</v>
      </c>
      <c r="H123" s="86">
        <v>0.1358</v>
      </c>
      <c r="I123" s="84">
        <v>44.619839999999996</v>
      </c>
      <c r="J123" s="85">
        <v>-2.2029480206998305E-3</v>
      </c>
      <c r="K123" s="85">
        <f>I123/'סכום נכסי הקרן'!$C$42</f>
        <v>6.1564288878986117E-6</v>
      </c>
    </row>
    <row r="124" spans="2:11">
      <c r="B124" s="73"/>
      <c r="C124" s="74"/>
      <c r="D124" s="74"/>
      <c r="E124" s="74"/>
      <c r="F124" s="74"/>
      <c r="G124" s="84"/>
      <c r="H124" s="86"/>
      <c r="I124" s="74"/>
      <c r="J124" s="85"/>
      <c r="K124" s="74"/>
    </row>
    <row r="125" spans="2:11">
      <c r="B125" s="92" t="s">
        <v>229</v>
      </c>
      <c r="C125" s="72"/>
      <c r="D125" s="72"/>
      <c r="E125" s="72"/>
      <c r="F125" s="72"/>
      <c r="G125" s="81"/>
      <c r="H125" s="83"/>
      <c r="I125" s="81">
        <v>4173.5275780109996</v>
      </c>
      <c r="J125" s="82">
        <v>-0.20605327848139954</v>
      </c>
      <c r="K125" s="82">
        <f>I125/'סכום נכסי הקרן'!$C$42</f>
        <v>5.7584307217839524E-4</v>
      </c>
    </row>
    <row r="126" spans="2:11">
      <c r="B126" s="77" t="s">
        <v>2320</v>
      </c>
      <c r="C126" s="74" t="s">
        <v>2321</v>
      </c>
      <c r="D126" s="87" t="s">
        <v>1852</v>
      </c>
      <c r="E126" s="87" t="s">
        <v>162</v>
      </c>
      <c r="F126" s="97">
        <v>43878</v>
      </c>
      <c r="G126" s="84">
        <v>2531452.5</v>
      </c>
      <c r="H126" s="86">
        <v>-7.6821000000000002</v>
      </c>
      <c r="I126" s="84">
        <v>-194.46798000000001</v>
      </c>
      <c r="J126" s="85">
        <v>9.6011740882641951E-3</v>
      </c>
      <c r="K126" s="85">
        <f>I126/'סכום נכסי הקרן'!$C$42</f>
        <v>-2.6831747712302187E-5</v>
      </c>
    </row>
    <row r="127" spans="2:11">
      <c r="B127" s="77" t="s">
        <v>2322</v>
      </c>
      <c r="C127" s="74" t="s">
        <v>2323</v>
      </c>
      <c r="D127" s="87" t="s">
        <v>1852</v>
      </c>
      <c r="E127" s="87" t="s">
        <v>164</v>
      </c>
      <c r="F127" s="97">
        <v>43920</v>
      </c>
      <c r="G127" s="84">
        <v>8229633</v>
      </c>
      <c r="H127" s="86">
        <v>-0.88029999999999997</v>
      </c>
      <c r="I127" s="84">
        <v>-72.44277000000001</v>
      </c>
      <c r="J127" s="85">
        <v>3.5766075536244214E-3</v>
      </c>
      <c r="K127" s="85">
        <f>I127/'סכום נכסי הקרן'!$C$42</f>
        <v>-9.9953016852457343E-6</v>
      </c>
    </row>
    <row r="128" spans="2:11">
      <c r="B128" s="77" t="s">
        <v>2324</v>
      </c>
      <c r="C128" s="74" t="s">
        <v>2325</v>
      </c>
      <c r="D128" s="87" t="s">
        <v>1852</v>
      </c>
      <c r="E128" s="87" t="s">
        <v>164</v>
      </c>
      <c r="F128" s="97">
        <v>43920</v>
      </c>
      <c r="G128" s="84">
        <v>3474548.4393989998</v>
      </c>
      <c r="H128" s="86">
        <v>-1.2967</v>
      </c>
      <c r="I128" s="84">
        <v>-45.055778664999998</v>
      </c>
      <c r="J128" s="85">
        <v>2.2244709624945182E-3</v>
      </c>
      <c r="K128" s="85">
        <f>I128/'סכום נכסי הקרן'!$C$42</f>
        <v>-6.2165775883546861E-6</v>
      </c>
    </row>
    <row r="129" spans="2:11">
      <c r="B129" s="77" t="s">
        <v>2326</v>
      </c>
      <c r="C129" s="74" t="s">
        <v>2327</v>
      </c>
      <c r="D129" s="87" t="s">
        <v>1852</v>
      </c>
      <c r="E129" s="87" t="s">
        <v>164</v>
      </c>
      <c r="F129" s="97">
        <v>43920</v>
      </c>
      <c r="G129" s="84">
        <v>3128307.8368549999</v>
      </c>
      <c r="H129" s="86">
        <v>-1.2197</v>
      </c>
      <c r="I129" s="84">
        <v>-38.155971407999999</v>
      </c>
      <c r="J129" s="85">
        <v>1.8838171918844381E-3</v>
      </c>
      <c r="K129" s="85">
        <f>I129/'סכום נכסי הקרן'!$C$42</f>
        <v>-5.2645756825224983E-6</v>
      </c>
    </row>
    <row r="130" spans="2:11">
      <c r="B130" s="77" t="s">
        <v>2328</v>
      </c>
      <c r="C130" s="74" t="s">
        <v>2288</v>
      </c>
      <c r="D130" s="87" t="s">
        <v>1852</v>
      </c>
      <c r="E130" s="87" t="s">
        <v>164</v>
      </c>
      <c r="F130" s="97">
        <v>43920</v>
      </c>
      <c r="G130" s="84">
        <v>92654.625050999981</v>
      </c>
      <c r="H130" s="86">
        <v>-1.3667</v>
      </c>
      <c r="I130" s="84">
        <v>-1.2663066009999999</v>
      </c>
      <c r="J130" s="85">
        <v>6.2519444719480848E-5</v>
      </c>
      <c r="K130" s="85">
        <f>I130/'סכום נכסי הקרן'!$C$42</f>
        <v>-1.7471883671777175E-7</v>
      </c>
    </row>
    <row r="131" spans="2:11">
      <c r="B131" s="77" t="s">
        <v>2329</v>
      </c>
      <c r="C131" s="74" t="s">
        <v>2330</v>
      </c>
      <c r="D131" s="87" t="s">
        <v>1852</v>
      </c>
      <c r="E131" s="87" t="s">
        <v>164</v>
      </c>
      <c r="F131" s="97">
        <v>43703</v>
      </c>
      <c r="G131" s="84">
        <v>694909.68787999998</v>
      </c>
      <c r="H131" s="86">
        <v>-3.3182</v>
      </c>
      <c r="I131" s="84">
        <v>-23.058668236000003</v>
      </c>
      <c r="J131" s="85">
        <v>1.1384408270058849E-3</v>
      </c>
      <c r="K131" s="85">
        <f>I131/'סכום נכסי הקרן'!$C$42</f>
        <v>-3.1815230902795832E-6</v>
      </c>
    </row>
    <row r="132" spans="2:11">
      <c r="B132" s="77" t="s">
        <v>2331</v>
      </c>
      <c r="C132" s="74" t="s">
        <v>2332</v>
      </c>
      <c r="D132" s="87" t="s">
        <v>1852</v>
      </c>
      <c r="E132" s="87" t="s">
        <v>164</v>
      </c>
      <c r="F132" s="97">
        <v>43899</v>
      </c>
      <c r="G132" s="84">
        <v>8280814.8622639999</v>
      </c>
      <c r="H132" s="86">
        <v>-4.6597999999999997</v>
      </c>
      <c r="I132" s="84">
        <v>-385.86935277800001</v>
      </c>
      <c r="J132" s="85">
        <v>1.9050945206236056E-2</v>
      </c>
      <c r="K132" s="85">
        <f>I132/'סכום נכסי הקרן'!$C$42</f>
        <v>-5.3240379848901741E-5</v>
      </c>
    </row>
    <row r="133" spans="2:11">
      <c r="B133" s="77" t="s">
        <v>2333</v>
      </c>
      <c r="C133" s="74" t="s">
        <v>2334</v>
      </c>
      <c r="D133" s="87" t="s">
        <v>1852</v>
      </c>
      <c r="E133" s="87" t="s">
        <v>164</v>
      </c>
      <c r="F133" s="97">
        <v>43899</v>
      </c>
      <c r="G133" s="84">
        <v>3422736.8097359999</v>
      </c>
      <c r="H133" s="86">
        <v>-5.0559000000000003</v>
      </c>
      <c r="I133" s="84">
        <v>-173.05133179999999</v>
      </c>
      <c r="J133" s="85">
        <v>8.5438022383827385E-3</v>
      </c>
      <c r="K133" s="85">
        <f>I133/'סכום נכסי הקרן'!$C$42</f>
        <v>-2.3876782574362608E-5</v>
      </c>
    </row>
    <row r="134" spans="2:11">
      <c r="B134" s="77" t="s">
        <v>2335</v>
      </c>
      <c r="C134" s="74" t="s">
        <v>2336</v>
      </c>
      <c r="D134" s="87" t="s">
        <v>1852</v>
      </c>
      <c r="E134" s="87" t="s">
        <v>165</v>
      </c>
      <c r="F134" s="97">
        <v>43864</v>
      </c>
      <c r="G134" s="84">
        <v>9676920</v>
      </c>
      <c r="H134" s="86">
        <v>-5.7887000000000004</v>
      </c>
      <c r="I134" s="84">
        <v>-560.17156999999997</v>
      </c>
      <c r="J134" s="85">
        <v>2.7656505522740928E-2</v>
      </c>
      <c r="K134" s="85">
        <f>I134/'סכום נכסי הקרן'!$C$42</f>
        <v>-7.7289753520575592E-5</v>
      </c>
    </row>
    <row r="135" spans="2:11">
      <c r="B135" s="77" t="s">
        <v>2337</v>
      </c>
      <c r="C135" s="74" t="s">
        <v>2338</v>
      </c>
      <c r="D135" s="87" t="s">
        <v>1852</v>
      </c>
      <c r="E135" s="87" t="s">
        <v>165</v>
      </c>
      <c r="F135" s="97">
        <v>43864</v>
      </c>
      <c r="G135" s="84">
        <v>7917480</v>
      </c>
      <c r="H135" s="86">
        <v>-5.7314999999999996</v>
      </c>
      <c r="I135" s="84">
        <v>-453.79421000000002</v>
      </c>
      <c r="J135" s="85">
        <v>2.2404496670641209E-2</v>
      </c>
      <c r="K135" s="85">
        <f>I135/'סכום נכסי הקרן'!$C$42</f>
        <v>-6.2612321864110888E-5</v>
      </c>
    </row>
    <row r="136" spans="2:11">
      <c r="B136" s="77" t="s">
        <v>2339</v>
      </c>
      <c r="C136" s="74" t="s">
        <v>2340</v>
      </c>
      <c r="D136" s="87" t="s">
        <v>1852</v>
      </c>
      <c r="E136" s="87" t="s">
        <v>162</v>
      </c>
      <c r="F136" s="97">
        <v>43838</v>
      </c>
      <c r="G136" s="84">
        <v>2776586.52</v>
      </c>
      <c r="H136" s="86">
        <v>8.7225000000000001</v>
      </c>
      <c r="I136" s="84">
        <v>242.18758</v>
      </c>
      <c r="J136" s="85">
        <v>-1.1957161881330858E-2</v>
      </c>
      <c r="K136" s="85">
        <f>I136/'סכום נכסי הקרן'!$C$42</f>
        <v>3.3415866435250692E-5</v>
      </c>
    </row>
    <row r="137" spans="2:11">
      <c r="B137" s="77" t="s">
        <v>2341</v>
      </c>
      <c r="C137" s="74" t="s">
        <v>2342</v>
      </c>
      <c r="D137" s="87" t="s">
        <v>1852</v>
      </c>
      <c r="E137" s="87" t="s">
        <v>164</v>
      </c>
      <c r="F137" s="97">
        <v>43881</v>
      </c>
      <c r="G137" s="84">
        <v>21880721.68</v>
      </c>
      <c r="H137" s="86">
        <v>-0.6794</v>
      </c>
      <c r="I137" s="84">
        <v>-148.65770000000001</v>
      </c>
      <c r="J137" s="85">
        <v>7.3394522700392746E-3</v>
      </c>
      <c r="K137" s="85">
        <f>I137/'סכום נכסי הקרן'!$C$42</f>
        <v>-2.0511067692949269E-5</v>
      </c>
    </row>
    <row r="138" spans="2:11">
      <c r="B138" s="77" t="s">
        <v>2343</v>
      </c>
      <c r="C138" s="74" t="s">
        <v>2344</v>
      </c>
      <c r="D138" s="87" t="s">
        <v>1852</v>
      </c>
      <c r="E138" s="87" t="s">
        <v>164</v>
      </c>
      <c r="F138" s="97">
        <v>43908</v>
      </c>
      <c r="G138" s="84">
        <v>3012278.48</v>
      </c>
      <c r="H138" s="86">
        <v>0.5867</v>
      </c>
      <c r="I138" s="84">
        <v>17.672529999999998</v>
      </c>
      <c r="J138" s="85">
        <v>-8.7251915256214216E-4</v>
      </c>
      <c r="K138" s="85">
        <f>I138/'סכום נכסי הקרן'!$C$42</f>
        <v>2.4383698868990756E-6</v>
      </c>
    </row>
    <row r="139" spans="2:11">
      <c r="B139" s="77" t="s">
        <v>2345</v>
      </c>
      <c r="C139" s="74" t="s">
        <v>2346</v>
      </c>
      <c r="D139" s="87" t="s">
        <v>1852</v>
      </c>
      <c r="E139" s="87" t="s">
        <v>164</v>
      </c>
      <c r="F139" s="97">
        <v>43794</v>
      </c>
      <c r="G139" s="84">
        <v>1069604.81</v>
      </c>
      <c r="H139" s="86">
        <v>1.5179</v>
      </c>
      <c r="I139" s="84">
        <v>16.235799999999998</v>
      </c>
      <c r="J139" s="85">
        <v>-8.0158565056437467E-4</v>
      </c>
      <c r="K139" s="85">
        <f>I139/'סכום נכסי הקרן'!$C$42</f>
        <v>2.2401368570157194E-6</v>
      </c>
    </row>
    <row r="140" spans="2:11">
      <c r="B140" s="77" t="s">
        <v>2347</v>
      </c>
      <c r="C140" s="74" t="s">
        <v>2348</v>
      </c>
      <c r="D140" s="87" t="s">
        <v>1852</v>
      </c>
      <c r="E140" s="87" t="s">
        <v>164</v>
      </c>
      <c r="F140" s="97">
        <v>43741</v>
      </c>
      <c r="G140" s="84">
        <v>792442.46</v>
      </c>
      <c r="H140" s="86">
        <v>1.466</v>
      </c>
      <c r="I140" s="84">
        <v>11.617139999999999</v>
      </c>
      <c r="J140" s="85">
        <v>-5.7355552079955529E-4</v>
      </c>
      <c r="K140" s="85">
        <f>I140/'סכום נכסי הקרן'!$C$42</f>
        <v>1.6028765744288298E-6</v>
      </c>
    </row>
    <row r="141" spans="2:11">
      <c r="B141" s="77" t="s">
        <v>2349</v>
      </c>
      <c r="C141" s="74" t="s">
        <v>2350</v>
      </c>
      <c r="D141" s="87" t="s">
        <v>1852</v>
      </c>
      <c r="E141" s="87" t="s">
        <v>164</v>
      </c>
      <c r="F141" s="97">
        <v>43745</v>
      </c>
      <c r="G141" s="84">
        <v>3741743.5210020002</v>
      </c>
      <c r="H141" s="86">
        <v>1.5133000000000001</v>
      </c>
      <c r="I141" s="84">
        <v>56.625539545999999</v>
      </c>
      <c r="J141" s="85">
        <v>-2.7956873055555711E-3</v>
      </c>
      <c r="K141" s="85">
        <f>I141/'סכום נכסי הקרן'!$C$42</f>
        <v>7.8129170219758675E-6</v>
      </c>
    </row>
    <row r="142" spans="2:11">
      <c r="B142" s="77" t="s">
        <v>2351</v>
      </c>
      <c r="C142" s="74" t="s">
        <v>2145</v>
      </c>
      <c r="D142" s="87" t="s">
        <v>1852</v>
      </c>
      <c r="E142" s="87" t="s">
        <v>164</v>
      </c>
      <c r="F142" s="97">
        <v>43745</v>
      </c>
      <c r="G142" s="84">
        <v>3741743.5210020002</v>
      </c>
      <c r="H142" s="86">
        <v>1.5133000000000001</v>
      </c>
      <c r="I142" s="84">
        <v>56.625539545999999</v>
      </c>
      <c r="J142" s="85">
        <v>-2.7956873055555711E-3</v>
      </c>
      <c r="K142" s="85">
        <f>I142/'סכום נכסי הקרן'!$C$42</f>
        <v>7.8129170219758675E-6</v>
      </c>
    </row>
    <row r="143" spans="2:11">
      <c r="B143" s="77" t="s">
        <v>2352</v>
      </c>
      <c r="C143" s="74" t="s">
        <v>2353</v>
      </c>
      <c r="D143" s="87" t="s">
        <v>1852</v>
      </c>
      <c r="E143" s="87" t="s">
        <v>164</v>
      </c>
      <c r="F143" s="97">
        <v>43753</v>
      </c>
      <c r="G143" s="84">
        <v>1968673.71955</v>
      </c>
      <c r="H143" s="86">
        <v>1.8218000000000001</v>
      </c>
      <c r="I143" s="84">
        <v>35.865224632</v>
      </c>
      <c r="J143" s="85">
        <v>-1.7707196084750464E-3</v>
      </c>
      <c r="K143" s="85">
        <f>I143/'סכום נכסי הקרן'!$C$42</f>
        <v>4.9485095642525315E-6</v>
      </c>
    </row>
    <row r="144" spans="2:11">
      <c r="B144" s="77" t="s">
        <v>2354</v>
      </c>
      <c r="C144" s="74" t="s">
        <v>2212</v>
      </c>
      <c r="D144" s="87" t="s">
        <v>1852</v>
      </c>
      <c r="E144" s="87" t="s">
        <v>164</v>
      </c>
      <c r="F144" s="97">
        <v>43822</v>
      </c>
      <c r="G144" s="84">
        <v>1576773.9108149998</v>
      </c>
      <c r="H144" s="86">
        <v>1.9359</v>
      </c>
      <c r="I144" s="84">
        <v>30.524310750000001</v>
      </c>
      <c r="J144" s="85">
        <v>-1.5070307278094021E-3</v>
      </c>
      <c r="K144" s="85">
        <f>I144/'סכום נכסי הקרן'!$C$42</f>
        <v>4.2115961976666472E-6</v>
      </c>
    </row>
    <row r="145" spans="2:11">
      <c r="B145" s="77" t="s">
        <v>2355</v>
      </c>
      <c r="C145" s="74" t="s">
        <v>2356</v>
      </c>
      <c r="D145" s="87" t="s">
        <v>1852</v>
      </c>
      <c r="E145" s="87" t="s">
        <v>164</v>
      </c>
      <c r="F145" s="97">
        <v>43851</v>
      </c>
      <c r="G145" s="84">
        <v>3624104.85</v>
      </c>
      <c r="H145" s="86">
        <v>2.0379999999999998</v>
      </c>
      <c r="I145" s="84">
        <v>73.857910000000004</v>
      </c>
      <c r="J145" s="85">
        <v>-3.6464751251355058E-3</v>
      </c>
      <c r="K145" s="85">
        <f>I145/'סכום נכסי הקרן'!$C$42</f>
        <v>1.0190555831751432E-5</v>
      </c>
    </row>
    <row r="146" spans="2:11">
      <c r="B146" s="77" t="s">
        <v>2357</v>
      </c>
      <c r="C146" s="74" t="s">
        <v>2358</v>
      </c>
      <c r="D146" s="87" t="s">
        <v>1852</v>
      </c>
      <c r="E146" s="87" t="s">
        <v>164</v>
      </c>
      <c r="F146" s="97">
        <v>43864</v>
      </c>
      <c r="G146" s="84">
        <v>2911881.31</v>
      </c>
      <c r="H146" s="86">
        <v>1.8858999999999999</v>
      </c>
      <c r="I146" s="84">
        <v>54.915300000000002</v>
      </c>
      <c r="J146" s="85">
        <v>-2.7112502295198147E-3</v>
      </c>
      <c r="K146" s="85">
        <f>I146/'סכום נכסי הקרן'!$C$42</f>
        <v>7.576946472860922E-6</v>
      </c>
    </row>
    <row r="147" spans="2:11">
      <c r="B147" s="77" t="s">
        <v>2359</v>
      </c>
      <c r="C147" s="74" t="s">
        <v>2360</v>
      </c>
      <c r="D147" s="87" t="s">
        <v>1852</v>
      </c>
      <c r="E147" s="87" t="s">
        <v>164</v>
      </c>
      <c r="F147" s="97">
        <v>43850</v>
      </c>
      <c r="G147" s="84">
        <v>5647432.3681180002</v>
      </c>
      <c r="H147" s="86">
        <v>1.8637999999999999</v>
      </c>
      <c r="I147" s="84">
        <v>105.254607427</v>
      </c>
      <c r="J147" s="85">
        <v>-5.1965768837550141E-3</v>
      </c>
      <c r="K147" s="85">
        <f>I147/'סכום נכסי הקרן'!$C$42</f>
        <v>1.4522519707556339E-5</v>
      </c>
    </row>
    <row r="148" spans="2:11">
      <c r="B148" s="77" t="s">
        <v>2361</v>
      </c>
      <c r="C148" s="74" t="s">
        <v>2362</v>
      </c>
      <c r="D148" s="87" t="s">
        <v>1852</v>
      </c>
      <c r="E148" s="87" t="s">
        <v>164</v>
      </c>
      <c r="F148" s="97">
        <v>43850</v>
      </c>
      <c r="G148" s="84">
        <v>3201069.4875459997</v>
      </c>
      <c r="H148" s="86">
        <v>1.8898999999999999</v>
      </c>
      <c r="I148" s="84">
        <v>60.49811742699999</v>
      </c>
      <c r="J148" s="85">
        <v>-2.986882248835396E-3</v>
      </c>
      <c r="K148" s="85">
        <f>I148/'סכום נכסי הקרן'!$C$42</f>
        <v>8.3472365161117832E-6</v>
      </c>
    </row>
    <row r="149" spans="2:11">
      <c r="B149" s="77" t="s">
        <v>2363</v>
      </c>
      <c r="C149" s="74" t="s">
        <v>2364</v>
      </c>
      <c r="D149" s="87" t="s">
        <v>1852</v>
      </c>
      <c r="E149" s="87" t="s">
        <v>164</v>
      </c>
      <c r="F149" s="97">
        <v>43775</v>
      </c>
      <c r="G149" s="84">
        <v>799073.36</v>
      </c>
      <c r="H149" s="86">
        <v>2.3125</v>
      </c>
      <c r="I149" s="84">
        <v>18.478180000000002</v>
      </c>
      <c r="J149" s="85">
        <v>-9.1229529413676077E-4</v>
      </c>
      <c r="K149" s="85">
        <f>I149/'סכום נכסי הקרן'!$C$42</f>
        <v>2.5495295623603848E-6</v>
      </c>
    </row>
    <row r="150" spans="2:11">
      <c r="B150" s="77" t="s">
        <v>2365</v>
      </c>
      <c r="C150" s="74" t="s">
        <v>2212</v>
      </c>
      <c r="D150" s="87" t="s">
        <v>1852</v>
      </c>
      <c r="E150" s="87" t="s">
        <v>164</v>
      </c>
      <c r="F150" s="97">
        <v>43719</v>
      </c>
      <c r="G150" s="84">
        <v>4717126.5416930001</v>
      </c>
      <c r="H150" s="86">
        <v>2.3460999999999999</v>
      </c>
      <c r="I150" s="84">
        <v>110.66801837600001</v>
      </c>
      <c r="J150" s="85">
        <v>-5.4638450526981203E-3</v>
      </c>
      <c r="K150" s="85">
        <f>I150/'סכום נכסי הקרן'!$C$42</f>
        <v>1.5269435867463909E-5</v>
      </c>
    </row>
    <row r="151" spans="2:11">
      <c r="B151" s="77" t="s">
        <v>2366</v>
      </c>
      <c r="C151" s="74" t="s">
        <v>2367</v>
      </c>
      <c r="D151" s="87" t="s">
        <v>1852</v>
      </c>
      <c r="E151" s="87" t="s">
        <v>164</v>
      </c>
      <c r="F151" s="97">
        <v>43719</v>
      </c>
      <c r="G151" s="84">
        <v>4717420.8890439998</v>
      </c>
      <c r="H151" s="86">
        <v>2.3521999999999998</v>
      </c>
      <c r="I151" s="84">
        <v>110.96191562499999</v>
      </c>
      <c r="J151" s="85">
        <v>-5.4783551980274996E-3</v>
      </c>
      <c r="K151" s="85">
        <f>I151/'סכום נכסי הקרן'!$C$42</f>
        <v>1.5309986382970408E-5</v>
      </c>
    </row>
    <row r="152" spans="2:11">
      <c r="B152" s="77" t="s">
        <v>2368</v>
      </c>
      <c r="C152" s="74" t="s">
        <v>2369</v>
      </c>
      <c r="D152" s="87" t="s">
        <v>1852</v>
      </c>
      <c r="E152" s="87" t="s">
        <v>164</v>
      </c>
      <c r="F152" s="97">
        <v>43766</v>
      </c>
      <c r="G152" s="84">
        <v>15198379.300000001</v>
      </c>
      <c r="H152" s="86">
        <v>2.4150999999999998</v>
      </c>
      <c r="I152" s="84">
        <v>367.06063</v>
      </c>
      <c r="J152" s="85">
        <v>-1.8122330522371503E-2</v>
      </c>
      <c r="K152" s="85">
        <f>I152/'סכום נכסי הקרן'!$C$42</f>
        <v>5.0645243598862389E-5</v>
      </c>
    </row>
    <row r="153" spans="2:11">
      <c r="B153" s="77" t="s">
        <v>2370</v>
      </c>
      <c r="C153" s="74" t="s">
        <v>2371</v>
      </c>
      <c r="D153" s="87" t="s">
        <v>1852</v>
      </c>
      <c r="E153" s="87" t="s">
        <v>164</v>
      </c>
      <c r="F153" s="97">
        <v>43774</v>
      </c>
      <c r="G153" s="84">
        <v>6002034</v>
      </c>
      <c r="H153" s="86">
        <v>2.4586000000000001</v>
      </c>
      <c r="I153" s="84">
        <v>147.56440000000001</v>
      </c>
      <c r="J153" s="85">
        <v>-7.2854744191318951E-3</v>
      </c>
      <c r="K153" s="85">
        <f>I153/'סכום נכסי הקרן'!$C$42</f>
        <v>2.0360219467067249E-5</v>
      </c>
    </row>
    <row r="154" spans="2:11">
      <c r="B154" s="77" t="s">
        <v>2372</v>
      </c>
      <c r="C154" s="74" t="s">
        <v>2373</v>
      </c>
      <c r="D154" s="87" t="s">
        <v>1852</v>
      </c>
      <c r="E154" s="87" t="s">
        <v>164</v>
      </c>
      <c r="F154" s="97">
        <v>43790</v>
      </c>
      <c r="G154" s="84">
        <v>8643776</v>
      </c>
      <c r="H154" s="86">
        <v>2.2376</v>
      </c>
      <c r="I154" s="84">
        <v>193.41552999999999</v>
      </c>
      <c r="J154" s="85">
        <v>-9.5492130627565838E-3</v>
      </c>
      <c r="K154" s="85">
        <f>I154/'סכום נכסי הקרן'!$C$42</f>
        <v>2.6686535771087941E-5</v>
      </c>
    </row>
    <row r="155" spans="2:11">
      <c r="B155" s="77" t="s">
        <v>2374</v>
      </c>
      <c r="C155" s="74" t="s">
        <v>2375</v>
      </c>
      <c r="D155" s="87" t="s">
        <v>1852</v>
      </c>
      <c r="E155" s="87" t="s">
        <v>164</v>
      </c>
      <c r="F155" s="97">
        <v>43809</v>
      </c>
      <c r="G155" s="84">
        <v>8005564</v>
      </c>
      <c r="H155" s="86">
        <v>2.1837</v>
      </c>
      <c r="I155" s="84">
        <v>174.82142000000002</v>
      </c>
      <c r="J155" s="85">
        <v>-8.6311941316897112E-3</v>
      </c>
      <c r="K155" s="85">
        <f>I155/'סכום נכסי הקרן'!$C$42</f>
        <v>2.4121010750183243E-5</v>
      </c>
    </row>
    <row r="156" spans="2:11">
      <c r="B156" s="77" t="s">
        <v>2376</v>
      </c>
      <c r="C156" s="74" t="s">
        <v>2377</v>
      </c>
      <c r="D156" s="87" t="s">
        <v>1852</v>
      </c>
      <c r="E156" s="87" t="s">
        <v>164</v>
      </c>
      <c r="F156" s="97">
        <v>43808</v>
      </c>
      <c r="G156" s="84">
        <v>18413289.170000002</v>
      </c>
      <c r="H156" s="86">
        <v>2.1863000000000001</v>
      </c>
      <c r="I156" s="84">
        <v>402.57828000000001</v>
      </c>
      <c r="J156" s="85">
        <v>-1.9875889853095446E-2</v>
      </c>
      <c r="K156" s="85">
        <f>I156/'סכום נכסי הקרן'!$C$42</f>
        <v>5.5545796502912966E-5</v>
      </c>
    </row>
    <row r="157" spans="2:11">
      <c r="B157" s="77" t="s">
        <v>2378</v>
      </c>
      <c r="C157" s="74" t="s">
        <v>2379</v>
      </c>
      <c r="D157" s="87" t="s">
        <v>1852</v>
      </c>
      <c r="E157" s="87" t="s">
        <v>164</v>
      </c>
      <c r="F157" s="97">
        <v>43845</v>
      </c>
      <c r="G157" s="84">
        <v>14812931.5</v>
      </c>
      <c r="H157" s="86">
        <v>2.2801</v>
      </c>
      <c r="I157" s="84">
        <v>337.75342000000001</v>
      </c>
      <c r="J157" s="85">
        <v>-1.6675389873060921E-2</v>
      </c>
      <c r="K157" s="85">
        <f>I157/'סכום נכסי הקרן'!$C$42</f>
        <v>4.6601577053493534E-5</v>
      </c>
    </row>
    <row r="158" spans="2:11">
      <c r="B158" s="77" t="s">
        <v>2380</v>
      </c>
      <c r="C158" s="74" t="s">
        <v>2381</v>
      </c>
      <c r="D158" s="87" t="s">
        <v>1852</v>
      </c>
      <c r="E158" s="87" t="s">
        <v>164</v>
      </c>
      <c r="F158" s="97">
        <v>43804</v>
      </c>
      <c r="G158" s="84">
        <v>5205516.75</v>
      </c>
      <c r="H158" s="86">
        <v>2.1760000000000002</v>
      </c>
      <c r="I158" s="84">
        <v>113.27331</v>
      </c>
      <c r="J158" s="85">
        <v>-5.5924721841812599E-3</v>
      </c>
      <c r="K158" s="85">
        <f>I158/'סכום נכסי הקרן'!$C$42</f>
        <v>1.5628901356703536E-5</v>
      </c>
    </row>
    <row r="159" spans="2:11">
      <c r="B159" s="77" t="s">
        <v>2382</v>
      </c>
      <c r="C159" s="74" t="s">
        <v>2383</v>
      </c>
      <c r="D159" s="87" t="s">
        <v>1852</v>
      </c>
      <c r="E159" s="87" t="s">
        <v>164</v>
      </c>
      <c r="F159" s="97">
        <v>43768</v>
      </c>
      <c r="G159" s="84">
        <v>2081548.774222</v>
      </c>
      <c r="H159" s="86">
        <v>2.6276999999999999</v>
      </c>
      <c r="I159" s="84">
        <v>54.697834862000001</v>
      </c>
      <c r="J159" s="85">
        <v>-2.7005136514565964E-3</v>
      </c>
      <c r="K159" s="85">
        <f>I159/'סכום נכסי הקרן'!$C$42</f>
        <v>7.5469416889420626E-6</v>
      </c>
    </row>
    <row r="160" spans="2:11">
      <c r="B160" s="77" t="s">
        <v>2384</v>
      </c>
      <c r="C160" s="74" t="s">
        <v>2385</v>
      </c>
      <c r="D160" s="87" t="s">
        <v>1852</v>
      </c>
      <c r="E160" s="87" t="s">
        <v>164</v>
      </c>
      <c r="F160" s="97">
        <v>43894</v>
      </c>
      <c r="G160" s="84">
        <v>10411906.783639001</v>
      </c>
      <c r="H160" s="86">
        <v>2.2361</v>
      </c>
      <c r="I160" s="84">
        <v>232.81689787600001</v>
      </c>
      <c r="J160" s="85">
        <v>-1.1494517334921166E-2</v>
      </c>
      <c r="K160" s="85">
        <f>I160/'סכום נכסי הקרן'!$C$42</f>
        <v>3.2122945211698375E-5</v>
      </c>
    </row>
    <row r="161" spans="2:11">
      <c r="B161" s="77" t="s">
        <v>2386</v>
      </c>
      <c r="C161" s="74" t="s">
        <v>2387</v>
      </c>
      <c r="D161" s="87" t="s">
        <v>1852</v>
      </c>
      <c r="E161" s="87" t="s">
        <v>164</v>
      </c>
      <c r="F161" s="97">
        <v>43894</v>
      </c>
      <c r="G161" s="84">
        <v>3521430.4160150005</v>
      </c>
      <c r="H161" s="86">
        <v>2.2446999999999999</v>
      </c>
      <c r="I161" s="84">
        <v>79.044694994000011</v>
      </c>
      <c r="J161" s="85">
        <v>-3.9025544328230252E-3</v>
      </c>
      <c r="K161" s="85">
        <f>I161/'סכום נכסי הקרן'!$C$42</f>
        <v>1.0906203242687479E-5</v>
      </c>
    </row>
    <row r="162" spans="2:11">
      <c r="B162" s="77" t="s">
        <v>2386</v>
      </c>
      <c r="C162" s="74" t="s">
        <v>2168</v>
      </c>
      <c r="D162" s="87" t="s">
        <v>1852</v>
      </c>
      <c r="E162" s="87" t="s">
        <v>164</v>
      </c>
      <c r="F162" s="97">
        <v>43894</v>
      </c>
      <c r="G162" s="84">
        <v>95326.293833000003</v>
      </c>
      <c r="H162" s="86">
        <v>2.2446999999999999</v>
      </c>
      <c r="I162" s="84">
        <v>2.1397662309999999</v>
      </c>
      <c r="J162" s="85">
        <v>-1.056434488187718E-4</v>
      </c>
      <c r="K162" s="85">
        <f>I162/'סכום נכסי הקרן'!$C$42</f>
        <v>2.9523455570164158E-7</v>
      </c>
    </row>
    <row r="163" spans="2:11">
      <c r="B163" s="77" t="s">
        <v>2388</v>
      </c>
      <c r="C163" s="74" t="s">
        <v>2389</v>
      </c>
      <c r="D163" s="87" t="s">
        <v>1852</v>
      </c>
      <c r="E163" s="87" t="s">
        <v>164</v>
      </c>
      <c r="F163" s="97">
        <v>43894</v>
      </c>
      <c r="G163" s="84">
        <v>6343488.1630009999</v>
      </c>
      <c r="H163" s="86">
        <v>2.2618999999999998</v>
      </c>
      <c r="I163" s="84">
        <v>143.48302260699998</v>
      </c>
      <c r="J163" s="85">
        <v>-7.0839707326633104E-3</v>
      </c>
      <c r="K163" s="85">
        <f>I163/'סכום נכסי הקרן'!$C$42</f>
        <v>1.9797090830015174E-5</v>
      </c>
    </row>
    <row r="164" spans="2:11">
      <c r="B164" s="77" t="s">
        <v>2390</v>
      </c>
      <c r="C164" s="74" t="s">
        <v>2391</v>
      </c>
      <c r="D164" s="87" t="s">
        <v>1852</v>
      </c>
      <c r="E164" s="87" t="s">
        <v>164</v>
      </c>
      <c r="F164" s="97">
        <v>43762</v>
      </c>
      <c r="G164" s="84">
        <v>1296468.22</v>
      </c>
      <c r="H164" s="86">
        <v>2.7616000000000001</v>
      </c>
      <c r="I164" s="84">
        <v>35.803190000000001</v>
      </c>
      <c r="J164" s="85">
        <v>-1.767656866211084E-3</v>
      </c>
      <c r="K164" s="85">
        <f>I164/'סכום נכסי הקרן'!$C$42</f>
        <v>4.9399503269156212E-6</v>
      </c>
    </row>
    <row r="165" spans="2:11">
      <c r="B165" s="77" t="s">
        <v>2392</v>
      </c>
      <c r="C165" s="74" t="s">
        <v>2393</v>
      </c>
      <c r="D165" s="87" t="s">
        <v>1852</v>
      </c>
      <c r="E165" s="87" t="s">
        <v>164</v>
      </c>
      <c r="F165" s="97">
        <v>43678</v>
      </c>
      <c r="G165" s="84">
        <v>2609733.2999999998</v>
      </c>
      <c r="H165" s="86">
        <v>2.7892000000000001</v>
      </c>
      <c r="I165" s="84">
        <v>72.790809999999993</v>
      </c>
      <c r="J165" s="85">
        <v>-3.5937908072874629E-3</v>
      </c>
      <c r="K165" s="85">
        <f>I165/'סכום נכסי הקרן'!$C$42</f>
        <v>1.0043322554664902E-5</v>
      </c>
    </row>
    <row r="166" spans="2:11">
      <c r="B166" s="77" t="s">
        <v>2394</v>
      </c>
      <c r="C166" s="74" t="s">
        <v>2395</v>
      </c>
      <c r="D166" s="87" t="s">
        <v>1852</v>
      </c>
      <c r="E166" s="87" t="s">
        <v>164</v>
      </c>
      <c r="F166" s="97">
        <v>43895</v>
      </c>
      <c r="G166" s="84">
        <v>7581311.2814990012</v>
      </c>
      <c r="H166" s="86">
        <v>2.1875</v>
      </c>
      <c r="I166" s="84">
        <v>165.842338082</v>
      </c>
      <c r="J166" s="85">
        <v>-8.1878834712534616E-3</v>
      </c>
      <c r="K166" s="85">
        <f>I166/'סכום נכסי הקרן'!$C$42</f>
        <v>2.2882120621783336E-5</v>
      </c>
    </row>
    <row r="167" spans="2:11">
      <c r="B167" s="77" t="s">
        <v>2396</v>
      </c>
      <c r="C167" s="74" t="s">
        <v>2397</v>
      </c>
      <c r="D167" s="87" t="s">
        <v>1852</v>
      </c>
      <c r="E167" s="87" t="s">
        <v>164</v>
      </c>
      <c r="F167" s="97">
        <v>43678</v>
      </c>
      <c r="G167" s="84">
        <v>2388662.1513490002</v>
      </c>
      <c r="H167" s="86">
        <v>2.8992</v>
      </c>
      <c r="I167" s="84">
        <v>69.251837081999994</v>
      </c>
      <c r="J167" s="85">
        <v>-3.419066438374029E-3</v>
      </c>
      <c r="K167" s="85">
        <f>I167/'סכום נכסי הקרן'!$C$42</f>
        <v>9.5550322536269314E-6</v>
      </c>
    </row>
    <row r="168" spans="2:11">
      <c r="B168" s="77" t="s">
        <v>2398</v>
      </c>
      <c r="C168" s="74" t="s">
        <v>2399</v>
      </c>
      <c r="D168" s="87" t="s">
        <v>1852</v>
      </c>
      <c r="E168" s="87" t="s">
        <v>164</v>
      </c>
      <c r="F168" s="97">
        <v>43815</v>
      </c>
      <c r="G168" s="84">
        <v>4746840.28</v>
      </c>
      <c r="H168" s="86">
        <v>2.6661999999999999</v>
      </c>
      <c r="I168" s="84">
        <v>126.56071</v>
      </c>
      <c r="J168" s="85">
        <v>-6.2484909312284682E-3</v>
      </c>
      <c r="K168" s="85">
        <f>I168/'סכום נכסי הקרן'!$C$42</f>
        <v>1.7462232296596285E-5</v>
      </c>
    </row>
    <row r="169" spans="2:11">
      <c r="B169" s="77" t="s">
        <v>2400</v>
      </c>
      <c r="C169" s="74" t="s">
        <v>2401</v>
      </c>
      <c r="D169" s="87" t="s">
        <v>1852</v>
      </c>
      <c r="E169" s="87" t="s">
        <v>164</v>
      </c>
      <c r="F169" s="97">
        <v>43895</v>
      </c>
      <c r="G169" s="84">
        <v>7595170.836751</v>
      </c>
      <c r="H169" s="86">
        <v>2.3561999999999999</v>
      </c>
      <c r="I169" s="84">
        <v>178.95431216199998</v>
      </c>
      <c r="J169" s="85">
        <v>-8.8352411791027818E-3</v>
      </c>
      <c r="K169" s="85">
        <f>I169/'סכום נכסי הקרן'!$C$42</f>
        <v>2.4691247144950824E-5</v>
      </c>
    </row>
    <row r="170" spans="2:11">
      <c r="B170" s="77" t="s">
        <v>2402</v>
      </c>
      <c r="C170" s="74" t="s">
        <v>2403</v>
      </c>
      <c r="D170" s="87" t="s">
        <v>1852</v>
      </c>
      <c r="E170" s="87" t="s">
        <v>164</v>
      </c>
      <c r="F170" s="97">
        <v>43895</v>
      </c>
      <c r="G170" s="84">
        <v>14297276.673875999</v>
      </c>
      <c r="H170" s="86">
        <v>2.3647</v>
      </c>
      <c r="I170" s="84">
        <v>338.09115833999999</v>
      </c>
      <c r="J170" s="85">
        <v>-1.66920645184119E-2</v>
      </c>
      <c r="K170" s="85">
        <f>I170/'סכום נכסי הקרן'!$C$42</f>
        <v>4.6648176549881842E-5</v>
      </c>
    </row>
    <row r="171" spans="2:11">
      <c r="B171" s="77" t="s">
        <v>2404</v>
      </c>
      <c r="C171" s="74" t="s">
        <v>2405</v>
      </c>
      <c r="D171" s="87" t="s">
        <v>1852</v>
      </c>
      <c r="E171" s="87" t="s">
        <v>164</v>
      </c>
      <c r="F171" s="97">
        <v>43846</v>
      </c>
      <c r="G171" s="84">
        <v>6039680.4000000004</v>
      </c>
      <c r="H171" s="86">
        <v>2.7951000000000001</v>
      </c>
      <c r="I171" s="84">
        <v>168.81620000000001</v>
      </c>
      <c r="J171" s="85">
        <v>-8.3347074676212822E-3</v>
      </c>
      <c r="K171" s="85">
        <f>I171/'סכום נכסי הקרן'!$C$42</f>
        <v>2.3292439650730925E-5</v>
      </c>
    </row>
    <row r="172" spans="2:11">
      <c r="B172" s="77" t="s">
        <v>2406</v>
      </c>
      <c r="C172" s="74" t="s">
        <v>2407</v>
      </c>
      <c r="D172" s="87" t="s">
        <v>1852</v>
      </c>
      <c r="E172" s="87" t="s">
        <v>164</v>
      </c>
      <c r="F172" s="97">
        <v>43829</v>
      </c>
      <c r="G172" s="84">
        <v>1414199.85</v>
      </c>
      <c r="H172" s="86">
        <v>3.0929000000000002</v>
      </c>
      <c r="I172" s="84">
        <v>43.740480000000005</v>
      </c>
      <c r="J172" s="85">
        <v>-2.1595327065372836E-3</v>
      </c>
      <c r="K172" s="85">
        <f>I172/'סכום נכסי הקרן'!$C$42</f>
        <v>6.0350990645092303E-6</v>
      </c>
    </row>
    <row r="173" spans="2:11">
      <c r="B173" s="77" t="s">
        <v>2408</v>
      </c>
      <c r="C173" s="74" t="s">
        <v>2409</v>
      </c>
      <c r="D173" s="87" t="s">
        <v>1852</v>
      </c>
      <c r="E173" s="87" t="s">
        <v>164</v>
      </c>
      <c r="F173" s="97">
        <v>43663</v>
      </c>
      <c r="G173" s="84">
        <v>4082031.95</v>
      </c>
      <c r="H173" s="86">
        <v>4.3851000000000004</v>
      </c>
      <c r="I173" s="84">
        <v>179.00063</v>
      </c>
      <c r="J173" s="85">
        <v>-8.8375279598161428E-3</v>
      </c>
      <c r="K173" s="85">
        <f>I173/'סכום נכסי הקרן'!$C$42</f>
        <v>2.4697637855358759E-5</v>
      </c>
    </row>
    <row r="174" spans="2:11">
      <c r="B174" s="77" t="s">
        <v>2410</v>
      </c>
      <c r="C174" s="74" t="s">
        <v>2411</v>
      </c>
      <c r="D174" s="87" t="s">
        <v>1852</v>
      </c>
      <c r="E174" s="87" t="s">
        <v>164</v>
      </c>
      <c r="F174" s="97">
        <v>43654</v>
      </c>
      <c r="G174" s="84">
        <v>858619.2</v>
      </c>
      <c r="H174" s="86">
        <v>4.51</v>
      </c>
      <c r="I174" s="84">
        <v>38.723669999999998</v>
      </c>
      <c r="J174" s="85">
        <v>-1.9118453177047118E-3</v>
      </c>
      <c r="K174" s="85">
        <f>I174/'סכום נכסי הקרן'!$C$42</f>
        <v>5.3429039779939335E-6</v>
      </c>
    </row>
    <row r="175" spans="2:11">
      <c r="B175" s="77" t="s">
        <v>2412</v>
      </c>
      <c r="C175" s="74" t="s">
        <v>2413</v>
      </c>
      <c r="D175" s="87" t="s">
        <v>1852</v>
      </c>
      <c r="E175" s="87" t="s">
        <v>164</v>
      </c>
      <c r="F175" s="97">
        <v>43647</v>
      </c>
      <c r="G175" s="84">
        <v>7027149.75</v>
      </c>
      <c r="H175" s="86">
        <v>5.5472999999999999</v>
      </c>
      <c r="I175" s="84">
        <v>389.81698</v>
      </c>
      <c r="J175" s="85">
        <v>-1.9245845447365691E-2</v>
      </c>
      <c r="K175" s="85">
        <f>I175/'סכום נכסי הקרן'!$C$42</f>
        <v>5.3785054286734234E-5</v>
      </c>
    </row>
    <row r="176" spans="2:11">
      <c r="B176" s="77" t="s">
        <v>2414</v>
      </c>
      <c r="C176" s="74" t="s">
        <v>2415</v>
      </c>
      <c r="D176" s="87" t="s">
        <v>1852</v>
      </c>
      <c r="E176" s="87" t="s">
        <v>165</v>
      </c>
      <c r="F176" s="97">
        <v>43908</v>
      </c>
      <c r="G176" s="84">
        <v>3328572.4075590004</v>
      </c>
      <c r="H176" s="86">
        <v>-5.0171000000000001</v>
      </c>
      <c r="I176" s="84">
        <v>-166.99786917599999</v>
      </c>
      <c r="J176" s="85">
        <v>8.2449337640466309E-3</v>
      </c>
      <c r="K176" s="85">
        <f>I176/'סכום נכסי הקרן'!$C$42</f>
        <v>-2.3041555191875175E-5</v>
      </c>
    </row>
    <row r="177" spans="2:11">
      <c r="B177" s="77" t="s">
        <v>2416</v>
      </c>
      <c r="C177" s="74" t="s">
        <v>2417</v>
      </c>
      <c r="D177" s="87" t="s">
        <v>1852</v>
      </c>
      <c r="E177" s="87" t="s">
        <v>165</v>
      </c>
      <c r="F177" s="97">
        <v>43908</v>
      </c>
      <c r="G177" s="84">
        <v>8132615.4592749998</v>
      </c>
      <c r="H177" s="86">
        <v>-4.9993999999999996</v>
      </c>
      <c r="I177" s="84">
        <v>-406.58061230599998</v>
      </c>
      <c r="J177" s="85">
        <v>2.0073490965777284E-2</v>
      </c>
      <c r="K177" s="85">
        <f>I177/'סכום נכסי הקרן'!$C$42</f>
        <v>-5.6098018882635267E-5</v>
      </c>
    </row>
    <row r="178" spans="2:11">
      <c r="B178" s="77" t="s">
        <v>2418</v>
      </c>
      <c r="C178" s="74" t="s">
        <v>2419</v>
      </c>
      <c r="D178" s="87" t="s">
        <v>1852</v>
      </c>
      <c r="E178" s="87" t="s">
        <v>165</v>
      </c>
      <c r="F178" s="97">
        <v>43741</v>
      </c>
      <c r="G178" s="84">
        <v>14783333.09</v>
      </c>
      <c r="H178" s="86">
        <v>0.1396</v>
      </c>
      <c r="I178" s="84">
        <v>20.63917</v>
      </c>
      <c r="J178" s="85">
        <v>-1.0189865920717629E-3</v>
      </c>
      <c r="K178" s="85">
        <f>I178/'סכום נכסי הקרן'!$C$42</f>
        <v>2.847692470664404E-6</v>
      </c>
    </row>
    <row r="179" spans="2:11">
      <c r="B179" s="77" t="s">
        <v>2420</v>
      </c>
      <c r="C179" s="74" t="s">
        <v>2421</v>
      </c>
      <c r="D179" s="87" t="s">
        <v>1852</v>
      </c>
      <c r="E179" s="87" t="s">
        <v>165</v>
      </c>
      <c r="F179" s="97">
        <v>43766</v>
      </c>
      <c r="G179" s="84">
        <v>10138646.1</v>
      </c>
      <c r="H179" s="86">
        <v>4.4855</v>
      </c>
      <c r="I179" s="84">
        <v>454.76951000000003</v>
      </c>
      <c r="J179" s="85">
        <v>-2.2452648685632487E-2</v>
      </c>
      <c r="K179" s="85">
        <f>I179/'סכום נכסי הקרן'!$C$42</f>
        <v>6.2746889022898713E-5</v>
      </c>
    </row>
    <row r="180" spans="2:11">
      <c r="B180" s="77" t="s">
        <v>2422</v>
      </c>
      <c r="C180" s="74" t="s">
        <v>2423</v>
      </c>
      <c r="D180" s="87" t="s">
        <v>1852</v>
      </c>
      <c r="E180" s="87" t="s">
        <v>165</v>
      </c>
      <c r="F180" s="97">
        <v>43761</v>
      </c>
      <c r="G180" s="84">
        <v>16214164.380000001</v>
      </c>
      <c r="H180" s="86">
        <v>4.5929000000000002</v>
      </c>
      <c r="I180" s="84">
        <v>744.70256000000006</v>
      </c>
      <c r="J180" s="85">
        <v>-3.6767075600497384E-2</v>
      </c>
      <c r="K180" s="85">
        <f>I180/'סכום נכסי הקרן'!$C$42</f>
        <v>1.027504435980956E-4</v>
      </c>
    </row>
    <row r="181" spans="2:11">
      <c r="B181" s="77" t="s">
        <v>2424</v>
      </c>
      <c r="C181" s="74" t="s">
        <v>2425</v>
      </c>
      <c r="D181" s="87" t="s">
        <v>1852</v>
      </c>
      <c r="E181" s="87" t="s">
        <v>165</v>
      </c>
      <c r="F181" s="97">
        <v>43788</v>
      </c>
      <c r="G181" s="84">
        <v>2560709.91</v>
      </c>
      <c r="H181" s="86">
        <v>4.8524000000000003</v>
      </c>
      <c r="I181" s="84">
        <v>124.25551</v>
      </c>
      <c r="J181" s="85">
        <v>-6.1346797706031226E-3</v>
      </c>
      <c r="K181" s="85">
        <f>I181/'סכום נכסי הקרן'!$C$42</f>
        <v>1.7144171992651136E-5</v>
      </c>
    </row>
    <row r="182" spans="2:11">
      <c r="B182" s="77" t="s">
        <v>2426</v>
      </c>
      <c r="C182" s="74" t="s">
        <v>2427</v>
      </c>
      <c r="D182" s="87" t="s">
        <v>1852</v>
      </c>
      <c r="E182" s="87" t="s">
        <v>165</v>
      </c>
      <c r="F182" s="97">
        <v>43845</v>
      </c>
      <c r="G182" s="84">
        <v>1383929.2813589999</v>
      </c>
      <c r="H182" s="86">
        <v>5.2285000000000004</v>
      </c>
      <c r="I182" s="84">
        <v>72.35898117699999</v>
      </c>
      <c r="J182" s="85">
        <v>-3.5724707745193266E-3</v>
      </c>
      <c r="K182" s="85">
        <f>I182/'סכום נכסי הקרן'!$C$42</f>
        <v>9.9837409102541533E-6</v>
      </c>
    </row>
    <row r="183" spans="2:11">
      <c r="B183" s="77" t="s">
        <v>2428</v>
      </c>
      <c r="C183" s="74" t="s">
        <v>2149</v>
      </c>
      <c r="D183" s="87" t="s">
        <v>1852</v>
      </c>
      <c r="E183" s="87" t="s">
        <v>165</v>
      </c>
      <c r="F183" s="97">
        <v>43845</v>
      </c>
      <c r="G183" s="84">
        <v>1845944.78611</v>
      </c>
      <c r="H183" s="86">
        <v>5.2645</v>
      </c>
      <c r="I183" s="84">
        <v>97.180582238999989</v>
      </c>
      <c r="J183" s="85">
        <v>-4.7979502233504679E-3</v>
      </c>
      <c r="K183" s="85">
        <f>I183/'סכום נכסי הקרן'!$C$42</f>
        <v>1.3408504912590146E-5</v>
      </c>
    </row>
    <row r="184" spans="2:11">
      <c r="B184" s="77" t="s">
        <v>2429</v>
      </c>
      <c r="C184" s="74" t="s">
        <v>2430</v>
      </c>
      <c r="D184" s="87" t="s">
        <v>1852</v>
      </c>
      <c r="E184" s="87" t="s">
        <v>162</v>
      </c>
      <c r="F184" s="97">
        <v>43773</v>
      </c>
      <c r="G184" s="84">
        <v>21424632.120000001</v>
      </c>
      <c r="H184" s="86">
        <v>1.2657</v>
      </c>
      <c r="I184" s="84">
        <v>271.16215</v>
      </c>
      <c r="J184" s="85">
        <v>-1.3387679597936941E-2</v>
      </c>
      <c r="K184" s="85">
        <f>I184/'סכום נכסי הקרן'!$C$42</f>
        <v>3.7413636928431311E-5</v>
      </c>
    </row>
    <row r="185" spans="2:11">
      <c r="B185" s="73"/>
      <c r="C185" s="74"/>
      <c r="D185" s="74"/>
      <c r="E185" s="74"/>
      <c r="F185" s="74"/>
      <c r="G185" s="84"/>
      <c r="H185" s="86"/>
      <c r="I185" s="74"/>
      <c r="J185" s="85"/>
      <c r="K185" s="74"/>
    </row>
    <row r="186" spans="2:11">
      <c r="B186" s="92" t="s">
        <v>227</v>
      </c>
      <c r="C186" s="72"/>
      <c r="D186" s="72"/>
      <c r="E186" s="72"/>
      <c r="F186" s="72"/>
      <c r="G186" s="81"/>
      <c r="H186" s="83"/>
      <c r="I186" s="81">
        <v>101.35088195599999</v>
      </c>
      <c r="J186" s="82">
        <v>-5.0038441375216134E-3</v>
      </c>
      <c r="K186" s="82">
        <f>I186/'סכום נכסי הקרן'!$C$42</f>
        <v>1.3983902620177943E-5</v>
      </c>
    </row>
    <row r="187" spans="2:11">
      <c r="B187" s="77" t="s">
        <v>2431</v>
      </c>
      <c r="C187" s="74" t="s">
        <v>2432</v>
      </c>
      <c r="D187" s="87" t="s">
        <v>1852</v>
      </c>
      <c r="E187" s="87" t="s">
        <v>163</v>
      </c>
      <c r="F187" s="97">
        <v>43614</v>
      </c>
      <c r="G187" s="84">
        <v>13655.348</v>
      </c>
      <c r="H187" s="86">
        <v>0.28270000000000001</v>
      </c>
      <c r="I187" s="84">
        <v>3.8608857999999996E-2</v>
      </c>
      <c r="J187" s="85">
        <v>-1.9061768781013293E-6</v>
      </c>
      <c r="K187" s="85">
        <f>I187/'סכום נכסי הקרן'!$C$42</f>
        <v>5.3270627756615758E-9</v>
      </c>
    </row>
    <row r="188" spans="2:11">
      <c r="B188" s="77" t="s">
        <v>2431</v>
      </c>
      <c r="C188" s="74" t="s">
        <v>2158</v>
      </c>
      <c r="D188" s="87" t="s">
        <v>1852</v>
      </c>
      <c r="E188" s="87" t="s">
        <v>163</v>
      </c>
      <c r="F188" s="97">
        <v>43626</v>
      </c>
      <c r="G188" s="84">
        <v>2731069.6</v>
      </c>
      <c r="H188" s="86">
        <v>0.91120000000000001</v>
      </c>
      <c r="I188" s="84">
        <v>24.886520241000003</v>
      </c>
      <c r="J188" s="85">
        <v>-1.2286846054808181E-3</v>
      </c>
      <c r="K188" s="85">
        <f>I188/'סכום נכסי הקרן'!$C$42</f>
        <v>3.4337212354631025E-6</v>
      </c>
    </row>
    <row r="189" spans="2:11">
      <c r="B189" s="77" t="s">
        <v>2431</v>
      </c>
      <c r="C189" s="74" t="s">
        <v>2135</v>
      </c>
      <c r="D189" s="87" t="s">
        <v>1852</v>
      </c>
      <c r="E189" s="87" t="s">
        <v>163</v>
      </c>
      <c r="F189" s="97">
        <v>43887</v>
      </c>
      <c r="G189" s="84">
        <v>1365534.8</v>
      </c>
      <c r="H189" s="86">
        <v>2.5811000000000002</v>
      </c>
      <c r="I189" s="84">
        <v>35.246429800000001</v>
      </c>
      <c r="J189" s="85">
        <v>-1.7401687851109626E-3</v>
      </c>
      <c r="K189" s="85">
        <f>I189/'סכום נכסי הקרן'!$C$42</f>
        <v>4.8631312576649872E-6</v>
      </c>
    </row>
    <row r="190" spans="2:11">
      <c r="B190" s="77" t="s">
        <v>2431</v>
      </c>
      <c r="C190" s="74" t="s">
        <v>2433</v>
      </c>
      <c r="D190" s="87" t="s">
        <v>1852</v>
      </c>
      <c r="E190" s="87" t="s">
        <v>163</v>
      </c>
      <c r="F190" s="97">
        <v>43881</v>
      </c>
      <c r="G190" s="84">
        <v>2731069.6</v>
      </c>
      <c r="H190" s="86">
        <v>1.5078</v>
      </c>
      <c r="I190" s="84">
        <v>41.179323057000005</v>
      </c>
      <c r="J190" s="85">
        <v>-2.0330845700517316E-3</v>
      </c>
      <c r="K190" s="85">
        <f>I190/'סכום נכסי הקרן'!$C$42</f>
        <v>5.681723064274193E-6</v>
      </c>
    </row>
    <row r="191" spans="2:11">
      <c r="B191" s="73"/>
      <c r="C191" s="74"/>
      <c r="D191" s="74"/>
      <c r="E191" s="74"/>
      <c r="F191" s="74"/>
      <c r="G191" s="84"/>
      <c r="H191" s="86"/>
      <c r="I191" s="74"/>
      <c r="J191" s="85"/>
      <c r="K191" s="74"/>
    </row>
    <row r="192" spans="2:11">
      <c r="B192" s="71" t="s">
        <v>236</v>
      </c>
      <c r="C192" s="72"/>
      <c r="D192" s="72"/>
      <c r="E192" s="72"/>
      <c r="F192" s="72"/>
      <c r="G192" s="81"/>
      <c r="H192" s="83"/>
      <c r="I192" s="81">
        <v>-2738.3221707839994</v>
      </c>
      <c r="J192" s="82">
        <v>0.13519504790171985</v>
      </c>
      <c r="K192" s="82">
        <f>I192/'סכום נכסי הקרן'!$C$42</f>
        <v>-3.7782039820375535E-4</v>
      </c>
    </row>
    <row r="193" spans="2:11">
      <c r="B193" s="92" t="s">
        <v>226</v>
      </c>
      <c r="C193" s="72"/>
      <c r="D193" s="72"/>
      <c r="E193" s="72"/>
      <c r="F193" s="72"/>
      <c r="G193" s="81"/>
      <c r="H193" s="83"/>
      <c r="I193" s="81">
        <v>-2738.3221707839994</v>
      </c>
      <c r="J193" s="82">
        <v>0.13519504790171985</v>
      </c>
      <c r="K193" s="82">
        <f>I193/'סכום נכסי הקרן'!$C$42</f>
        <v>-3.7782039820375535E-4</v>
      </c>
    </row>
    <row r="194" spans="2:11">
      <c r="B194" s="77" t="s">
        <v>2434</v>
      </c>
      <c r="C194" s="74" t="s">
        <v>2435</v>
      </c>
      <c r="D194" s="87" t="s">
        <v>1852</v>
      </c>
      <c r="E194" s="87" t="s">
        <v>162</v>
      </c>
      <c r="F194" s="97">
        <v>43866</v>
      </c>
      <c r="G194" s="84">
        <v>3363969.7194130002</v>
      </c>
      <c r="H194" s="86">
        <v>-22.492799999999999</v>
      </c>
      <c r="I194" s="84">
        <v>-756.65048513399984</v>
      </c>
      <c r="J194" s="85">
        <v>3.7356962476501748E-2</v>
      </c>
      <c r="K194" s="85">
        <f>I194/'סכום נכסי הקרן'!$C$42</f>
        <v>-1.0439896029930757E-4</v>
      </c>
    </row>
    <row r="195" spans="2:11">
      <c r="B195" s="77" t="s">
        <v>2434</v>
      </c>
      <c r="C195" s="74" t="s">
        <v>2436</v>
      </c>
      <c r="D195" s="87" t="s">
        <v>1852</v>
      </c>
      <c r="E195" s="87" t="s">
        <v>162</v>
      </c>
      <c r="F195" s="97">
        <v>43879</v>
      </c>
      <c r="G195" s="84">
        <v>8409924.3084399998</v>
      </c>
      <c r="H195" s="86">
        <v>-23.329699999999999</v>
      </c>
      <c r="I195" s="84">
        <v>-1962.0094019960002</v>
      </c>
      <c r="J195" s="85">
        <v>9.6867329168404612E-2</v>
      </c>
      <c r="K195" s="85">
        <f>I195/'סכום נכסי הקרן'!$C$42</f>
        <v>-2.7070853146889042E-4</v>
      </c>
    </row>
    <row r="196" spans="2:11">
      <c r="B196" s="77" t="s">
        <v>2434</v>
      </c>
      <c r="C196" s="74" t="s">
        <v>2437</v>
      </c>
      <c r="D196" s="87" t="s">
        <v>1852</v>
      </c>
      <c r="E196" s="87" t="s">
        <v>162</v>
      </c>
      <c r="F196" s="97">
        <v>43916</v>
      </c>
      <c r="G196" s="84">
        <v>6704035.242194999</v>
      </c>
      <c r="H196" s="86">
        <v>-0.29330000000000001</v>
      </c>
      <c r="I196" s="84">
        <v>-19.662283653999999</v>
      </c>
      <c r="J196" s="85">
        <v>9.707562568135146E-4</v>
      </c>
      <c r="K196" s="85">
        <f>I196/'סכום נכסי הקרן'!$C$42</f>
        <v>-2.7129064355574176E-6</v>
      </c>
    </row>
    <row r="197" spans="2:11">
      <c r="C197" s="1"/>
      <c r="D197" s="1"/>
    </row>
    <row r="198" spans="2:11">
      <c r="C198" s="1"/>
      <c r="D198" s="1"/>
    </row>
    <row r="199" spans="2:11">
      <c r="C199" s="1"/>
      <c r="D199" s="1"/>
    </row>
    <row r="200" spans="2:11">
      <c r="B200" s="89" t="s">
        <v>256</v>
      </c>
      <c r="C200" s="1"/>
      <c r="D200" s="1"/>
    </row>
    <row r="201" spans="2:11">
      <c r="B201" s="89" t="s">
        <v>111</v>
      </c>
      <c r="C201" s="1"/>
      <c r="D201" s="1"/>
    </row>
    <row r="202" spans="2:11">
      <c r="B202" s="89" t="s">
        <v>238</v>
      </c>
      <c r="C202" s="1"/>
      <c r="D202" s="1"/>
    </row>
    <row r="203" spans="2:11">
      <c r="B203" s="89" t="s">
        <v>246</v>
      </c>
      <c r="C203" s="1"/>
      <c r="D203" s="1"/>
    </row>
    <row r="204" spans="2:11">
      <c r="C204" s="1"/>
      <c r="D204" s="1"/>
    </row>
    <row r="205" spans="2:11">
      <c r="C205" s="1"/>
      <c r="D205" s="1"/>
    </row>
    <row r="206" spans="2:11">
      <c r="C206" s="1"/>
      <c r="D206" s="1"/>
    </row>
    <row r="207" spans="2:11">
      <c r="C207" s="1"/>
      <c r="D207" s="1"/>
    </row>
    <row r="208" spans="2:11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D1:XFD40 D41:AF44 AH41:XFD44 C5:C1048576 A1:B1048576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178</v>
      </c>
      <c r="C1" s="68" t="s" vm="1">
        <v>265</v>
      </c>
    </row>
    <row r="2" spans="2:78">
      <c r="B2" s="47" t="s">
        <v>177</v>
      </c>
      <c r="C2" s="68" t="s">
        <v>266</v>
      </c>
    </row>
    <row r="3" spans="2:78">
      <c r="B3" s="47" t="s">
        <v>179</v>
      </c>
      <c r="C3" s="68" t="s">
        <v>267</v>
      </c>
    </row>
    <row r="4" spans="2:78">
      <c r="B4" s="47" t="s">
        <v>180</v>
      </c>
      <c r="C4" s="68">
        <v>8801</v>
      </c>
    </row>
    <row r="6" spans="2:78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78" ht="26.25" customHeight="1">
      <c r="B7" s="142" t="s">
        <v>101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2:78" s="3" customFormat="1" ht="47.25">
      <c r="B8" s="22" t="s">
        <v>115</v>
      </c>
      <c r="C8" s="30" t="s">
        <v>45</v>
      </c>
      <c r="D8" s="30" t="s">
        <v>51</v>
      </c>
      <c r="E8" s="30" t="s">
        <v>14</v>
      </c>
      <c r="F8" s="30" t="s">
        <v>67</v>
      </c>
      <c r="G8" s="30" t="s">
        <v>103</v>
      </c>
      <c r="H8" s="30" t="s">
        <v>17</v>
      </c>
      <c r="I8" s="30" t="s">
        <v>102</v>
      </c>
      <c r="J8" s="30" t="s">
        <v>16</v>
      </c>
      <c r="K8" s="30" t="s">
        <v>18</v>
      </c>
      <c r="L8" s="30" t="s">
        <v>240</v>
      </c>
      <c r="M8" s="30" t="s">
        <v>239</v>
      </c>
      <c r="N8" s="30" t="s">
        <v>110</v>
      </c>
      <c r="O8" s="30" t="s">
        <v>59</v>
      </c>
      <c r="P8" s="30" t="s">
        <v>181</v>
      </c>
      <c r="Q8" s="31" t="s">
        <v>183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247</v>
      </c>
      <c r="M9" s="16"/>
      <c r="N9" s="16" t="s">
        <v>243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112</v>
      </c>
      <c r="R10" s="1"/>
      <c r="S10" s="1"/>
      <c r="T10" s="1"/>
      <c r="U10" s="1"/>
      <c r="V10" s="1"/>
    </row>
    <row r="11" spans="2:78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"/>
      <c r="S11" s="1"/>
      <c r="T11" s="1"/>
      <c r="U11" s="1"/>
      <c r="V11" s="1"/>
      <c r="BZ11" s="1"/>
    </row>
    <row r="12" spans="2:78" ht="18" customHeight="1">
      <c r="B12" s="89" t="s">
        <v>256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78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78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78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7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A184"/>
  <sheetViews>
    <sheetView rightToLeft="1" topLeftCell="A166" zoomScale="90" zoomScaleNormal="90" workbookViewId="0">
      <selection activeCell="C186" sqref="C186"/>
    </sheetView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57.140625" style="2" bestFit="1" customWidth="1"/>
    <col min="4" max="4" width="10.140625" style="2" bestFit="1" customWidth="1"/>
    <col min="5" max="5" width="11.285156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4.7109375" style="1" bestFit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4.28515625" style="1" bestFit="1" customWidth="1"/>
    <col min="15" max="15" width="7.285156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9" width="10" style="1" customWidth="1"/>
    <col min="20" max="20" width="9.5703125" style="1" customWidth="1"/>
    <col min="21" max="21" width="6.140625" style="1" customWidth="1"/>
    <col min="22" max="23" width="5.7109375" style="1" customWidth="1"/>
    <col min="24" max="24" width="6.85546875" style="1" customWidth="1"/>
    <col min="25" max="25" width="6.42578125" style="1" customWidth="1"/>
    <col min="26" max="26" width="6.7109375" style="1" customWidth="1"/>
    <col min="27" max="27" width="7.28515625" style="1" customWidth="1"/>
    <col min="28" max="39" width="5.7109375" style="1" customWidth="1"/>
    <col min="40" max="16384" width="9.140625" style="1"/>
  </cols>
  <sheetData>
    <row r="1" spans="2:53">
      <c r="B1" s="47" t="s">
        <v>178</v>
      </c>
      <c r="C1" s="68" t="s" vm="1">
        <v>265</v>
      </c>
    </row>
    <row r="2" spans="2:53">
      <c r="B2" s="47" t="s">
        <v>177</v>
      </c>
      <c r="C2" s="68" t="s">
        <v>266</v>
      </c>
    </row>
    <row r="3" spans="2:53">
      <c r="B3" s="47" t="s">
        <v>179</v>
      </c>
      <c r="C3" s="68" t="s">
        <v>267</v>
      </c>
    </row>
    <row r="4" spans="2:53">
      <c r="B4" s="47" t="s">
        <v>180</v>
      </c>
      <c r="C4" s="68">
        <v>8801</v>
      </c>
    </row>
    <row r="6" spans="2:53" ht="26.25" customHeight="1">
      <c r="B6" s="142" t="s">
        <v>210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4"/>
    </row>
    <row r="7" spans="2:53" s="3" customFormat="1" ht="78.75">
      <c r="B7" s="48" t="s">
        <v>115</v>
      </c>
      <c r="C7" s="49" t="s">
        <v>222</v>
      </c>
      <c r="D7" s="49" t="s">
        <v>45</v>
      </c>
      <c r="E7" s="49" t="s">
        <v>116</v>
      </c>
      <c r="F7" s="49" t="s">
        <v>14</v>
      </c>
      <c r="G7" s="49" t="s">
        <v>103</v>
      </c>
      <c r="H7" s="49" t="s">
        <v>67</v>
      </c>
      <c r="I7" s="49" t="s">
        <v>17</v>
      </c>
      <c r="J7" s="49" t="s">
        <v>264</v>
      </c>
      <c r="K7" s="49" t="s">
        <v>102</v>
      </c>
      <c r="L7" s="49" t="s">
        <v>35</v>
      </c>
      <c r="M7" s="49" t="s">
        <v>18</v>
      </c>
      <c r="N7" s="49" t="s">
        <v>240</v>
      </c>
      <c r="O7" s="49" t="s">
        <v>239</v>
      </c>
      <c r="P7" s="49" t="s">
        <v>110</v>
      </c>
      <c r="Q7" s="49" t="s">
        <v>181</v>
      </c>
      <c r="R7" s="51" t="s">
        <v>183</v>
      </c>
      <c r="AZ7" s="3" t="s">
        <v>161</v>
      </c>
      <c r="BA7" s="3" t="s">
        <v>163</v>
      </c>
    </row>
    <row r="8" spans="2:53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247</v>
      </c>
      <c r="O8" s="16"/>
      <c r="P8" s="16" t="s">
        <v>243</v>
      </c>
      <c r="Q8" s="16" t="s">
        <v>19</v>
      </c>
      <c r="R8" s="17" t="s">
        <v>19</v>
      </c>
      <c r="AZ8" s="3" t="s">
        <v>159</v>
      </c>
      <c r="BA8" s="3" t="s">
        <v>162</v>
      </c>
    </row>
    <row r="9" spans="2:53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112</v>
      </c>
      <c r="R9" s="20" t="s">
        <v>113</v>
      </c>
      <c r="AZ9" s="4" t="s">
        <v>160</v>
      </c>
      <c r="BA9" s="4" t="s">
        <v>164</v>
      </c>
    </row>
    <row r="10" spans="2:53" s="4" customFormat="1" ht="18" customHeight="1">
      <c r="B10" s="69" t="s">
        <v>40</v>
      </c>
      <c r="C10" s="70"/>
      <c r="D10" s="70"/>
      <c r="E10" s="70"/>
      <c r="F10" s="70"/>
      <c r="G10" s="70"/>
      <c r="H10" s="70"/>
      <c r="I10" s="78">
        <v>5.1834900462663693</v>
      </c>
      <c r="J10" s="70"/>
      <c r="K10" s="70"/>
      <c r="L10" s="70"/>
      <c r="M10" s="93">
        <v>3.6521464909123343E-2</v>
      </c>
      <c r="N10" s="78"/>
      <c r="O10" s="80"/>
      <c r="P10" s="78">
        <f>P11+P122</f>
        <v>297917.07420000003</v>
      </c>
      <c r="Q10" s="79">
        <f>P10/$P$10</f>
        <v>1</v>
      </c>
      <c r="R10" s="79">
        <f>P10/'סכום נכסי הקרן'!$C$42</f>
        <v>4.1105151470805686E-2</v>
      </c>
      <c r="AZ10" s="1" t="s">
        <v>28</v>
      </c>
      <c r="BA10" s="4" t="s">
        <v>165</v>
      </c>
    </row>
    <row r="11" spans="2:53" ht="21.75" customHeight="1">
      <c r="B11" s="71" t="s">
        <v>38</v>
      </c>
      <c r="C11" s="72"/>
      <c r="D11" s="72"/>
      <c r="E11" s="72"/>
      <c r="F11" s="72"/>
      <c r="G11" s="72"/>
      <c r="H11" s="72"/>
      <c r="I11" s="81">
        <v>5.9579412013828517</v>
      </c>
      <c r="J11" s="72"/>
      <c r="K11" s="72"/>
      <c r="L11" s="72"/>
      <c r="M11" s="94">
        <v>3.3880082300527629E-2</v>
      </c>
      <c r="N11" s="81"/>
      <c r="O11" s="83"/>
      <c r="P11" s="81">
        <f>P12+P29</f>
        <v>152168.73039000001</v>
      </c>
      <c r="Q11" s="82">
        <f t="shared" ref="Q11:Q27" si="0">P11/$P$10</f>
        <v>0.51077545924019419</v>
      </c>
      <c r="R11" s="82">
        <f>P11/'סכום נכסי הקרן'!$C$42</f>
        <v>2.0995502619638517E-2</v>
      </c>
      <c r="BA11" s="1" t="s">
        <v>171</v>
      </c>
    </row>
    <row r="12" spans="2:53">
      <c r="B12" s="92" t="s">
        <v>36</v>
      </c>
      <c r="C12" s="72"/>
      <c r="D12" s="72"/>
      <c r="E12" s="72"/>
      <c r="F12" s="72"/>
      <c r="G12" s="72"/>
      <c r="H12" s="72"/>
      <c r="I12" s="81">
        <v>7.7746108952585686</v>
      </c>
      <c r="J12" s="72"/>
      <c r="K12" s="72"/>
      <c r="L12" s="72"/>
      <c r="M12" s="94">
        <v>2.0405475020565701E-2</v>
      </c>
      <c r="N12" s="81"/>
      <c r="O12" s="83"/>
      <c r="P12" s="81">
        <f>SUM(P13:P27)</f>
        <v>49779.406159999991</v>
      </c>
      <c r="Q12" s="82">
        <f t="shared" si="0"/>
        <v>0.16709148441281244</v>
      </c>
      <c r="R12" s="82">
        <f>P12/'סכום נכסי הקרן'!$C$42</f>
        <v>6.8683207762704227E-3</v>
      </c>
      <c r="BA12" s="1" t="s">
        <v>166</v>
      </c>
    </row>
    <row r="13" spans="2:53">
      <c r="B13" s="77" t="s">
        <v>2631</v>
      </c>
      <c r="C13" s="87" t="s">
        <v>2481</v>
      </c>
      <c r="D13" s="74">
        <v>6028</v>
      </c>
      <c r="E13" s="74"/>
      <c r="F13" s="74" t="s">
        <v>720</v>
      </c>
      <c r="G13" s="97">
        <v>43100</v>
      </c>
      <c r="H13" s="74"/>
      <c r="I13" s="84">
        <v>9.8899999999999988</v>
      </c>
      <c r="J13" s="87" t="s">
        <v>28</v>
      </c>
      <c r="K13" s="87" t="s">
        <v>163</v>
      </c>
      <c r="L13" s="88">
        <v>2.5899999999999999E-2</v>
      </c>
      <c r="M13" s="88">
        <v>2.5899999999999999E-2</v>
      </c>
      <c r="N13" s="84">
        <v>1872545.79</v>
      </c>
      <c r="O13" s="86">
        <v>101.67</v>
      </c>
      <c r="P13" s="84">
        <v>1903.8173000000002</v>
      </c>
      <c r="Q13" s="85">
        <f t="shared" si="0"/>
        <v>6.3904269505611301E-3</v>
      </c>
      <c r="R13" s="85">
        <f>P13/'סכום נכסי הקרן'!$C$42</f>
        <v>2.6267946776593415E-4</v>
      </c>
      <c r="BA13" s="1" t="s">
        <v>167</v>
      </c>
    </row>
    <row r="14" spans="2:53">
      <c r="B14" s="77" t="s">
        <v>2631</v>
      </c>
      <c r="C14" s="87" t="s">
        <v>2481</v>
      </c>
      <c r="D14" s="74">
        <v>6869</v>
      </c>
      <c r="E14" s="74"/>
      <c r="F14" s="74" t="s">
        <v>720</v>
      </c>
      <c r="G14" s="97">
        <v>43555</v>
      </c>
      <c r="H14" s="74"/>
      <c r="I14" s="84">
        <v>4.8599999999999994</v>
      </c>
      <c r="J14" s="87" t="s">
        <v>28</v>
      </c>
      <c r="K14" s="87" t="s">
        <v>163</v>
      </c>
      <c r="L14" s="88">
        <v>3.6799999999999999E-2</v>
      </c>
      <c r="M14" s="88">
        <v>3.6799999999999999E-2</v>
      </c>
      <c r="N14" s="84">
        <v>761800.93</v>
      </c>
      <c r="O14" s="86">
        <v>110.23</v>
      </c>
      <c r="P14" s="84">
        <v>839.73317000000009</v>
      </c>
      <c r="Q14" s="85">
        <f t="shared" si="0"/>
        <v>2.8186809106357691E-3</v>
      </c>
      <c r="R14" s="85">
        <f>P14/'סכום נכסי הקרן'!$C$42</f>
        <v>1.1586230577955181E-4</v>
      </c>
      <c r="BA14" s="1" t="s">
        <v>168</v>
      </c>
    </row>
    <row r="15" spans="2:53">
      <c r="B15" s="77" t="s">
        <v>2631</v>
      </c>
      <c r="C15" s="87" t="s">
        <v>2481</v>
      </c>
      <c r="D15" s="74">
        <v>6870</v>
      </c>
      <c r="E15" s="74"/>
      <c r="F15" s="74" t="s">
        <v>720</v>
      </c>
      <c r="G15" s="97">
        <v>43555</v>
      </c>
      <c r="H15" s="74"/>
      <c r="I15" s="84">
        <v>6.74</v>
      </c>
      <c r="J15" s="87" t="s">
        <v>28</v>
      </c>
      <c r="K15" s="87" t="s">
        <v>163</v>
      </c>
      <c r="L15" s="88">
        <v>1.61E-2</v>
      </c>
      <c r="M15" s="88">
        <v>1.61E-2</v>
      </c>
      <c r="N15" s="84">
        <v>7461520.4199999999</v>
      </c>
      <c r="O15" s="86">
        <v>101.61</v>
      </c>
      <c r="P15" s="84">
        <v>7581.6509000000005</v>
      </c>
      <c r="Q15" s="85">
        <f t="shared" si="0"/>
        <v>2.5448863313252825E-2</v>
      </c>
      <c r="R15" s="85">
        <f>P15/'סכום נכסי הקרן'!$C$42</f>
        <v>1.0460793812510872E-3</v>
      </c>
      <c r="BA15" s="1" t="s">
        <v>170</v>
      </c>
    </row>
    <row r="16" spans="2:53">
      <c r="B16" s="77" t="s">
        <v>2631</v>
      </c>
      <c r="C16" s="87" t="s">
        <v>2481</v>
      </c>
      <c r="D16" s="74">
        <v>6868</v>
      </c>
      <c r="E16" s="74"/>
      <c r="F16" s="74" t="s">
        <v>720</v>
      </c>
      <c r="G16" s="97">
        <v>43555</v>
      </c>
      <c r="H16" s="74"/>
      <c r="I16" s="84">
        <v>6.6400000000000006</v>
      </c>
      <c r="J16" s="87" t="s">
        <v>28</v>
      </c>
      <c r="K16" s="87" t="s">
        <v>163</v>
      </c>
      <c r="L16" s="88">
        <v>2.1000000000000001E-2</v>
      </c>
      <c r="M16" s="88">
        <v>2.1000000000000001E-2</v>
      </c>
      <c r="N16" s="84">
        <v>1363947.53</v>
      </c>
      <c r="O16" s="86">
        <v>109.23</v>
      </c>
      <c r="P16" s="84">
        <v>1489.8397199999999</v>
      </c>
      <c r="Q16" s="85">
        <f t="shared" si="0"/>
        <v>5.000853757713225E-3</v>
      </c>
      <c r="R16" s="85">
        <f>P16/'סכום נכסי הקרן'!$C$42</f>
        <v>2.0556085119414994E-4</v>
      </c>
      <c r="BA16" s="1" t="s">
        <v>169</v>
      </c>
    </row>
    <row r="17" spans="2:53">
      <c r="B17" s="77" t="s">
        <v>2631</v>
      </c>
      <c r="C17" s="87" t="s">
        <v>2481</v>
      </c>
      <c r="D17" s="74">
        <v>6867</v>
      </c>
      <c r="E17" s="74"/>
      <c r="F17" s="74" t="s">
        <v>720</v>
      </c>
      <c r="G17" s="97">
        <v>43555</v>
      </c>
      <c r="H17" s="74"/>
      <c r="I17" s="84">
        <v>6.61</v>
      </c>
      <c r="J17" s="87" t="s">
        <v>28</v>
      </c>
      <c r="K17" s="87" t="s">
        <v>163</v>
      </c>
      <c r="L17" s="88">
        <v>1.2699999999999998E-2</v>
      </c>
      <c r="M17" s="88">
        <v>1.2699999999999998E-2</v>
      </c>
      <c r="N17" s="84">
        <v>3448585.41</v>
      </c>
      <c r="O17" s="86">
        <v>107.7</v>
      </c>
      <c r="P17" s="84">
        <v>3714.1260600000001</v>
      </c>
      <c r="Q17" s="85">
        <f t="shared" si="0"/>
        <v>1.2466979510904447E-2</v>
      </c>
      <c r="R17" s="85">
        <f>P17/'סכום נכסי הקרן'!$C$42</f>
        <v>5.1245708117915825E-4</v>
      </c>
      <c r="BA17" s="1" t="s">
        <v>172</v>
      </c>
    </row>
    <row r="18" spans="2:53">
      <c r="B18" s="77" t="s">
        <v>2631</v>
      </c>
      <c r="C18" s="87" t="s">
        <v>2481</v>
      </c>
      <c r="D18" s="74">
        <v>6866</v>
      </c>
      <c r="E18" s="74"/>
      <c r="F18" s="74" t="s">
        <v>720</v>
      </c>
      <c r="G18" s="97">
        <v>43555</v>
      </c>
      <c r="H18" s="74"/>
      <c r="I18" s="84">
        <v>7.3100000000000005</v>
      </c>
      <c r="J18" s="87" t="s">
        <v>28</v>
      </c>
      <c r="K18" s="87" t="s">
        <v>163</v>
      </c>
      <c r="L18" s="88">
        <v>7.0999999999999995E-3</v>
      </c>
      <c r="M18" s="88">
        <v>7.0999999999999995E-3</v>
      </c>
      <c r="N18" s="84">
        <v>4811070.38</v>
      </c>
      <c r="O18" s="86">
        <v>103.72</v>
      </c>
      <c r="P18" s="84">
        <v>4990.04162</v>
      </c>
      <c r="Q18" s="85">
        <f t="shared" si="0"/>
        <v>1.6749767140402452E-2</v>
      </c>
      <c r="R18" s="85">
        <f>P18/'סכום נכסי הקרן'!$C$42</f>
        <v>6.8850171540696674E-4</v>
      </c>
      <c r="BA18" s="1" t="s">
        <v>173</v>
      </c>
    </row>
    <row r="19" spans="2:53">
      <c r="B19" s="77" t="s">
        <v>2631</v>
      </c>
      <c r="C19" s="87" t="s">
        <v>2481</v>
      </c>
      <c r="D19" s="74">
        <v>6865</v>
      </c>
      <c r="E19" s="74"/>
      <c r="F19" s="74" t="s">
        <v>720</v>
      </c>
      <c r="G19" s="97">
        <v>43555</v>
      </c>
      <c r="H19" s="74"/>
      <c r="I19" s="84">
        <v>4.8000000000000007</v>
      </c>
      <c r="J19" s="87" t="s">
        <v>28</v>
      </c>
      <c r="K19" s="87" t="s">
        <v>163</v>
      </c>
      <c r="L19" s="88">
        <v>2.5600000000000001E-2</v>
      </c>
      <c r="M19" s="88">
        <v>2.5600000000000001E-2</v>
      </c>
      <c r="N19" s="84">
        <v>3314060.91</v>
      </c>
      <c r="O19" s="86">
        <v>111.51</v>
      </c>
      <c r="P19" s="84">
        <v>3695.5096699999999</v>
      </c>
      <c r="Q19" s="85">
        <f t="shared" si="0"/>
        <v>1.2404491014567032E-2</v>
      </c>
      <c r="R19" s="85">
        <f>P19/'סכום נכסי הקרן'!$C$42</f>
        <v>5.0988848207202597E-4</v>
      </c>
      <c r="BA19" s="1" t="s">
        <v>174</v>
      </c>
    </row>
    <row r="20" spans="2:53">
      <c r="B20" s="77" t="s">
        <v>2631</v>
      </c>
      <c r="C20" s="87" t="s">
        <v>2481</v>
      </c>
      <c r="D20" s="74">
        <v>5212</v>
      </c>
      <c r="E20" s="74"/>
      <c r="F20" s="74" t="s">
        <v>720</v>
      </c>
      <c r="G20" s="97">
        <v>42643</v>
      </c>
      <c r="H20" s="74"/>
      <c r="I20" s="84">
        <v>8.5200000000000014</v>
      </c>
      <c r="J20" s="87" t="s">
        <v>28</v>
      </c>
      <c r="K20" s="87" t="s">
        <v>163</v>
      </c>
      <c r="L20" s="88">
        <v>2.1100000000000004E-2</v>
      </c>
      <c r="M20" s="88">
        <v>2.1100000000000004E-2</v>
      </c>
      <c r="N20" s="84">
        <v>197387.16</v>
      </c>
      <c r="O20" s="86">
        <v>99.82</v>
      </c>
      <c r="P20" s="84">
        <f>197.03186-0.06968</f>
        <v>196.96217999999999</v>
      </c>
      <c r="Q20" s="85">
        <f t="shared" si="0"/>
        <v>6.6113088861692365E-4</v>
      </c>
      <c r="R20" s="85">
        <f>P20/'סכום נכסי הקרן'!$C$42</f>
        <v>2.7175885318627009E-5</v>
      </c>
      <c r="BA20" s="1" t="s">
        <v>175</v>
      </c>
    </row>
    <row r="21" spans="2:53">
      <c r="B21" s="77" t="s">
        <v>2631</v>
      </c>
      <c r="C21" s="87" t="s">
        <v>2481</v>
      </c>
      <c r="D21" s="74">
        <v>5211</v>
      </c>
      <c r="E21" s="74"/>
      <c r="F21" s="74" t="s">
        <v>720</v>
      </c>
      <c r="G21" s="97">
        <v>42643</v>
      </c>
      <c r="H21" s="74"/>
      <c r="I21" s="84">
        <v>5.6499999999999995</v>
      </c>
      <c r="J21" s="87" t="s">
        <v>28</v>
      </c>
      <c r="K21" s="87" t="s">
        <v>163</v>
      </c>
      <c r="L21" s="88">
        <v>3.0899999999999997E-2</v>
      </c>
      <c r="M21" s="88">
        <v>3.0899999999999997E-2</v>
      </c>
      <c r="N21" s="84">
        <v>183863.75</v>
      </c>
      <c r="O21" s="86">
        <v>104.45</v>
      </c>
      <c r="P21" s="84">
        <v>192.04569000000001</v>
      </c>
      <c r="Q21" s="85">
        <f t="shared" si="0"/>
        <v>6.4462800769543799E-4</v>
      </c>
      <c r="R21" s="85">
        <f>P21/'סכום נכסי הקרן'!$C$42</f>
        <v>2.6497531898644677E-5</v>
      </c>
      <c r="BA21" s="1" t="s">
        <v>176</v>
      </c>
    </row>
    <row r="22" spans="2:53">
      <c r="B22" s="77" t="s">
        <v>2631</v>
      </c>
      <c r="C22" s="87" t="s">
        <v>2481</v>
      </c>
      <c r="D22" s="74">
        <v>6027</v>
      </c>
      <c r="E22" s="74"/>
      <c r="F22" s="74" t="s">
        <v>720</v>
      </c>
      <c r="G22" s="97">
        <v>43100</v>
      </c>
      <c r="H22" s="74"/>
      <c r="I22" s="84">
        <v>10.06</v>
      </c>
      <c r="J22" s="87" t="s">
        <v>28</v>
      </c>
      <c r="K22" s="87" t="s">
        <v>163</v>
      </c>
      <c r="L22" s="88">
        <v>2.0900000000000002E-2</v>
      </c>
      <c r="M22" s="88">
        <v>2.0900000000000002E-2</v>
      </c>
      <c r="N22" s="84">
        <v>7149227.2699999996</v>
      </c>
      <c r="O22" s="86">
        <v>101.61</v>
      </c>
      <c r="P22" s="84">
        <v>7264.3298299999997</v>
      </c>
      <c r="Q22" s="85">
        <f t="shared" si="0"/>
        <v>2.4383731108755628E-2</v>
      </c>
      <c r="R22" s="85">
        <f>P22/'סכום נכסי הקרן'!$C$42</f>
        <v>1.0022969606487968E-3</v>
      </c>
      <c r="BA22" s="1" t="s">
        <v>28</v>
      </c>
    </row>
    <row r="23" spans="2:53">
      <c r="B23" s="77" t="s">
        <v>2631</v>
      </c>
      <c r="C23" s="87" t="s">
        <v>2481</v>
      </c>
      <c r="D23" s="74">
        <v>6026</v>
      </c>
      <c r="E23" s="74"/>
      <c r="F23" s="74" t="s">
        <v>720</v>
      </c>
      <c r="G23" s="97">
        <v>43100</v>
      </c>
      <c r="H23" s="74"/>
      <c r="I23" s="84">
        <v>7.5400000000000009</v>
      </c>
      <c r="J23" s="87" t="s">
        <v>28</v>
      </c>
      <c r="K23" s="87" t="s">
        <v>163</v>
      </c>
      <c r="L23" s="88">
        <v>3.0700000000000002E-2</v>
      </c>
      <c r="M23" s="88">
        <v>3.0700000000000002E-2</v>
      </c>
      <c r="N23" s="84">
        <v>9530985.9900000002</v>
      </c>
      <c r="O23" s="86">
        <v>105.49</v>
      </c>
      <c r="P23" s="84">
        <v>10054.23712</v>
      </c>
      <c r="Q23" s="85">
        <f t="shared" si="0"/>
        <v>3.3748442068984308E-2</v>
      </c>
      <c r="R23" s="85">
        <f>P23/'סכום נכסי הקרן'!$C$42</f>
        <v>1.3872348231493109E-3</v>
      </c>
    </row>
    <row r="24" spans="2:53">
      <c r="B24" s="77" t="s">
        <v>2631</v>
      </c>
      <c r="C24" s="87" t="s">
        <v>2481</v>
      </c>
      <c r="D24" s="74">
        <v>5210</v>
      </c>
      <c r="E24" s="74"/>
      <c r="F24" s="74" t="s">
        <v>720</v>
      </c>
      <c r="G24" s="97">
        <v>42643</v>
      </c>
      <c r="H24" s="74"/>
      <c r="I24" s="84">
        <v>8.6699999999999982</v>
      </c>
      <c r="J24" s="87" t="s">
        <v>28</v>
      </c>
      <c r="K24" s="87" t="s">
        <v>163</v>
      </c>
      <c r="L24" s="88">
        <v>8.6999999999999994E-3</v>
      </c>
      <c r="M24" s="88">
        <v>8.6999999999999994E-3</v>
      </c>
      <c r="N24" s="84">
        <v>144009.21</v>
      </c>
      <c r="O24" s="86">
        <v>104.81</v>
      </c>
      <c r="P24" s="84">
        <f>150.93598-0.01355</f>
        <v>150.92242999999999</v>
      </c>
      <c r="Q24" s="85">
        <f t="shared" si="0"/>
        <v>5.0659207903834861E-4</v>
      </c>
      <c r="R24" s="85">
        <f>P24/'סכום נכסי הקרן'!$C$42</f>
        <v>2.0823544142781689E-5</v>
      </c>
    </row>
    <row r="25" spans="2:53">
      <c r="B25" s="77" t="s">
        <v>2631</v>
      </c>
      <c r="C25" s="87" t="s">
        <v>2481</v>
      </c>
      <c r="D25" s="74">
        <v>6025</v>
      </c>
      <c r="E25" s="74"/>
      <c r="F25" s="74" t="s">
        <v>720</v>
      </c>
      <c r="G25" s="97">
        <v>43100</v>
      </c>
      <c r="H25" s="74"/>
      <c r="I25" s="84">
        <v>9.8800000000000008</v>
      </c>
      <c r="J25" s="87" t="s">
        <v>28</v>
      </c>
      <c r="K25" s="87" t="s">
        <v>163</v>
      </c>
      <c r="L25" s="88">
        <v>1.54E-2</v>
      </c>
      <c r="M25" s="88">
        <v>1.54E-2</v>
      </c>
      <c r="N25" s="84">
        <v>3989426.29</v>
      </c>
      <c r="O25" s="86">
        <v>106.84</v>
      </c>
      <c r="P25" s="84">
        <v>4262.3025499999994</v>
      </c>
      <c r="Q25" s="85">
        <f t="shared" si="0"/>
        <v>1.4307009967272293E-2</v>
      </c>
      <c r="R25" s="85">
        <f>P25/'סכום נכסי הקרן'!$C$42</f>
        <v>5.8809181179905431E-4</v>
      </c>
    </row>
    <row r="26" spans="2:53">
      <c r="B26" s="77" t="s">
        <v>2631</v>
      </c>
      <c r="C26" s="87" t="s">
        <v>2481</v>
      </c>
      <c r="D26" s="74">
        <v>6024</v>
      </c>
      <c r="E26" s="74"/>
      <c r="F26" s="74" t="s">
        <v>720</v>
      </c>
      <c r="G26" s="97">
        <v>43100</v>
      </c>
      <c r="H26" s="74"/>
      <c r="I26" s="84">
        <v>8.5599999999999987</v>
      </c>
      <c r="J26" s="87" t="s">
        <v>28</v>
      </c>
      <c r="K26" s="87" t="s">
        <v>163</v>
      </c>
      <c r="L26" s="88">
        <v>1.95E-2</v>
      </c>
      <c r="M26" s="88">
        <v>1.95E-2</v>
      </c>
      <c r="N26" s="84">
        <v>3097423.35</v>
      </c>
      <c r="O26" s="86">
        <v>107.64</v>
      </c>
      <c r="P26" s="84">
        <v>3334.0668100000003</v>
      </c>
      <c r="Q26" s="85">
        <f t="shared" si="0"/>
        <v>1.1191257899376887E-2</v>
      </c>
      <c r="R26" s="85">
        <f>P26/'סכום נכסי הקרן'!$C$42</f>
        <v>4.6001835110273757E-4</v>
      </c>
    </row>
    <row r="27" spans="2:53">
      <c r="B27" s="77" t="s">
        <v>2631</v>
      </c>
      <c r="C27" s="87" t="s">
        <v>2481</v>
      </c>
      <c r="D27" s="74">
        <v>5209</v>
      </c>
      <c r="E27" s="74"/>
      <c r="F27" s="74" t="s">
        <v>720</v>
      </c>
      <c r="G27" s="97">
        <v>42643</v>
      </c>
      <c r="H27" s="74"/>
      <c r="I27" s="84">
        <v>6.7</v>
      </c>
      <c r="J27" s="87" t="s">
        <v>28</v>
      </c>
      <c r="K27" s="87" t="s">
        <v>163</v>
      </c>
      <c r="L27" s="88">
        <v>2.2399999999999996E-2</v>
      </c>
      <c r="M27" s="88">
        <v>2.2399999999999996E-2</v>
      </c>
      <c r="N27" s="84">
        <v>106241.88</v>
      </c>
      <c r="O27" s="86">
        <v>103.4</v>
      </c>
      <c r="P27" s="84">
        <f>109.85414-0.03303</f>
        <v>109.82111</v>
      </c>
      <c r="Q27" s="85">
        <f t="shared" si="0"/>
        <v>3.6862979503576231E-4</v>
      </c>
      <c r="R27" s="85">
        <f>P27/'סכום נכסי הקרן'!$C$42</f>
        <v>1.5152583561597065E-5</v>
      </c>
    </row>
    <row r="28" spans="2:53"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84"/>
      <c r="O28" s="86"/>
      <c r="P28" s="74"/>
      <c r="Q28" s="85"/>
      <c r="R28" s="74"/>
    </row>
    <row r="29" spans="2:53">
      <c r="B29" s="92" t="s">
        <v>37</v>
      </c>
      <c r="C29" s="72"/>
      <c r="D29" s="72"/>
      <c r="E29" s="72"/>
      <c r="F29" s="72"/>
      <c r="G29" s="72"/>
      <c r="H29" s="72"/>
      <c r="I29" s="81">
        <v>5.0747138422795626</v>
      </c>
      <c r="J29" s="72"/>
      <c r="K29" s="72"/>
      <c r="L29" s="72"/>
      <c r="M29" s="94">
        <v>4.0431158615036204E-2</v>
      </c>
      <c r="N29" s="81"/>
      <c r="O29" s="83"/>
      <c r="P29" s="81">
        <f>SUM(P30:P120)</f>
        <v>102389.32423000003</v>
      </c>
      <c r="Q29" s="82">
        <f t="shared" ref="Q29:Q92" si="1">P29/$P$10</f>
        <v>0.34368397482738172</v>
      </c>
      <c r="R29" s="82">
        <f>P29/'סכום נכסי הקרן'!$C$42</f>
        <v>1.4127181843368095E-2</v>
      </c>
    </row>
    <row r="30" spans="2:53">
      <c r="B30" s="77" t="s">
        <v>2632</v>
      </c>
      <c r="C30" s="87" t="s">
        <v>2481</v>
      </c>
      <c r="D30" s="74">
        <v>6686</v>
      </c>
      <c r="E30" s="74"/>
      <c r="F30" s="74" t="s">
        <v>2482</v>
      </c>
      <c r="G30" s="97">
        <v>43471</v>
      </c>
      <c r="H30" s="74" t="s">
        <v>2480</v>
      </c>
      <c r="I30" s="84">
        <v>0.76</v>
      </c>
      <c r="J30" s="87" t="s">
        <v>155</v>
      </c>
      <c r="K30" s="87" t="s">
        <v>163</v>
      </c>
      <c r="L30" s="88">
        <v>2.2970000000000001E-2</v>
      </c>
      <c r="M30" s="88">
        <v>2.58E-2</v>
      </c>
      <c r="N30" s="84">
        <v>7792464</v>
      </c>
      <c r="O30" s="86">
        <v>100.33</v>
      </c>
      <c r="P30" s="84">
        <v>7818.1792100000002</v>
      </c>
      <c r="Q30" s="85">
        <f t="shared" si="1"/>
        <v>2.624280340760677E-2</v>
      </c>
      <c r="R30" s="85">
        <f>P30/'סכום נכסי הקרן'!$C$42</f>
        <v>1.0787144090882521E-3</v>
      </c>
    </row>
    <row r="31" spans="2:53">
      <c r="B31" s="77" t="s">
        <v>2633</v>
      </c>
      <c r="C31" s="87" t="s">
        <v>2483</v>
      </c>
      <c r="D31" s="74" t="s">
        <v>2484</v>
      </c>
      <c r="E31" s="74"/>
      <c r="F31" s="74" t="s">
        <v>544</v>
      </c>
      <c r="G31" s="97">
        <v>43431</v>
      </c>
      <c r="H31" s="74" t="s">
        <v>351</v>
      </c>
      <c r="I31" s="84">
        <v>9.4</v>
      </c>
      <c r="J31" s="87" t="s">
        <v>2485</v>
      </c>
      <c r="K31" s="87" t="s">
        <v>163</v>
      </c>
      <c r="L31" s="88">
        <v>3.9599999999999996E-2</v>
      </c>
      <c r="M31" s="88">
        <v>4.3299999999999998E-2</v>
      </c>
      <c r="N31" s="84">
        <v>299096.61</v>
      </c>
      <c r="O31" s="86">
        <v>97.21</v>
      </c>
      <c r="P31" s="84">
        <v>290.75180999999998</v>
      </c>
      <c r="Q31" s="85">
        <f t="shared" si="1"/>
        <v>9.7594879642517627E-4</v>
      </c>
      <c r="R31" s="85">
        <f>P31/'סכום נכסי הקרן'!$C$42</f>
        <v>4.0116523104807375E-5</v>
      </c>
    </row>
    <row r="32" spans="2:53">
      <c r="B32" s="77" t="s">
        <v>2633</v>
      </c>
      <c r="C32" s="87" t="s">
        <v>2483</v>
      </c>
      <c r="D32" s="74" t="s">
        <v>2486</v>
      </c>
      <c r="E32" s="74"/>
      <c r="F32" s="74" t="s">
        <v>544</v>
      </c>
      <c r="G32" s="97">
        <v>43276</v>
      </c>
      <c r="H32" s="74" t="s">
        <v>351</v>
      </c>
      <c r="I32" s="84">
        <v>9.4599999999999991</v>
      </c>
      <c r="J32" s="87" t="s">
        <v>2485</v>
      </c>
      <c r="K32" s="87" t="s">
        <v>163</v>
      </c>
      <c r="L32" s="88">
        <v>3.56E-2</v>
      </c>
      <c r="M32" s="88">
        <v>4.4499999999999991E-2</v>
      </c>
      <c r="N32" s="84">
        <v>298911.34000000003</v>
      </c>
      <c r="O32" s="86">
        <v>92.6</v>
      </c>
      <c r="P32" s="84">
        <v>276.79187999999999</v>
      </c>
      <c r="Q32" s="85">
        <f t="shared" si="1"/>
        <v>9.2909035423119758E-4</v>
      </c>
      <c r="R32" s="85">
        <f>P32/'סכום נכסי הקרן'!$C$42</f>
        <v>3.8190399740737885E-5</v>
      </c>
    </row>
    <row r="33" spans="2:18">
      <c r="B33" s="77" t="s">
        <v>2633</v>
      </c>
      <c r="C33" s="87" t="s">
        <v>2483</v>
      </c>
      <c r="D33" s="74" t="s">
        <v>2487</v>
      </c>
      <c r="E33" s="74"/>
      <c r="F33" s="74" t="s">
        <v>544</v>
      </c>
      <c r="G33" s="97">
        <v>43222</v>
      </c>
      <c r="H33" s="74" t="s">
        <v>351</v>
      </c>
      <c r="I33" s="84">
        <v>9.4700000000000006</v>
      </c>
      <c r="J33" s="87" t="s">
        <v>2485</v>
      </c>
      <c r="K33" s="87" t="s">
        <v>163</v>
      </c>
      <c r="L33" s="88">
        <v>3.5200000000000002E-2</v>
      </c>
      <c r="M33" s="88">
        <v>4.4599999999999994E-2</v>
      </c>
      <c r="N33" s="84">
        <v>1428823.88</v>
      </c>
      <c r="O33" s="86">
        <v>93.01</v>
      </c>
      <c r="P33" s="84">
        <v>1328.94901</v>
      </c>
      <c r="Q33" s="85">
        <f t="shared" si="1"/>
        <v>4.4608017636070078E-3</v>
      </c>
      <c r="R33" s="85">
        <f>P33/'סכום נכסי הקרן'!$C$42</f>
        <v>1.8336193217430321E-4</v>
      </c>
    </row>
    <row r="34" spans="2:18">
      <c r="B34" s="77" t="s">
        <v>2633</v>
      </c>
      <c r="C34" s="87" t="s">
        <v>2483</v>
      </c>
      <c r="D34" s="74" t="s">
        <v>2488</v>
      </c>
      <c r="E34" s="74"/>
      <c r="F34" s="74" t="s">
        <v>544</v>
      </c>
      <c r="G34" s="97">
        <v>43500</v>
      </c>
      <c r="H34" s="74" t="s">
        <v>351</v>
      </c>
      <c r="I34" s="84">
        <v>9.5299999999999994</v>
      </c>
      <c r="J34" s="87" t="s">
        <v>2485</v>
      </c>
      <c r="K34" s="87" t="s">
        <v>163</v>
      </c>
      <c r="L34" s="88">
        <v>3.7499999999999999E-2</v>
      </c>
      <c r="M34" s="88">
        <v>4.0199999999999993E-2</v>
      </c>
      <c r="N34" s="84">
        <v>562328.17000000004</v>
      </c>
      <c r="O34" s="86">
        <v>98.1</v>
      </c>
      <c r="P34" s="84">
        <v>551.64392000000009</v>
      </c>
      <c r="Q34" s="85">
        <f t="shared" si="1"/>
        <v>1.8516693663205963E-3</v>
      </c>
      <c r="R34" s="85">
        <f>P34/'סכום נכסי הקרן'!$C$42</f>
        <v>7.6113149776458889E-5</v>
      </c>
    </row>
    <row r="35" spans="2:18">
      <c r="B35" s="77" t="s">
        <v>2633</v>
      </c>
      <c r="C35" s="87" t="s">
        <v>2483</v>
      </c>
      <c r="D35" s="74" t="s">
        <v>2489</v>
      </c>
      <c r="E35" s="74"/>
      <c r="F35" s="74" t="s">
        <v>544</v>
      </c>
      <c r="G35" s="97">
        <v>43585</v>
      </c>
      <c r="H35" s="74" t="s">
        <v>351</v>
      </c>
      <c r="I35" s="84">
        <v>9.6300000000000008</v>
      </c>
      <c r="J35" s="87" t="s">
        <v>2485</v>
      </c>
      <c r="K35" s="87" t="s">
        <v>163</v>
      </c>
      <c r="L35" s="88">
        <v>3.3500000000000002E-2</v>
      </c>
      <c r="M35" s="88">
        <v>4.0300000000000002E-2</v>
      </c>
      <c r="N35" s="84">
        <v>568758.05000000005</v>
      </c>
      <c r="O35" s="86">
        <v>94.27</v>
      </c>
      <c r="P35" s="84">
        <v>536.16822999999999</v>
      </c>
      <c r="Q35" s="85">
        <f t="shared" si="1"/>
        <v>1.7997230653522575E-3</v>
      </c>
      <c r="R35" s="85">
        <f>P35/'סכום נכסי הקרן'!$C$42</f>
        <v>7.3977889206807267E-5</v>
      </c>
    </row>
    <row r="36" spans="2:18">
      <c r="B36" s="77" t="s">
        <v>2633</v>
      </c>
      <c r="C36" s="87" t="s">
        <v>2483</v>
      </c>
      <c r="D36" s="74" t="s">
        <v>2490</v>
      </c>
      <c r="E36" s="74"/>
      <c r="F36" s="74" t="s">
        <v>544</v>
      </c>
      <c r="G36" s="97">
        <v>43677</v>
      </c>
      <c r="H36" s="74" t="s">
        <v>351</v>
      </c>
      <c r="I36" s="84">
        <v>9.5399999999999991</v>
      </c>
      <c r="J36" s="87" t="s">
        <v>2485</v>
      </c>
      <c r="K36" s="87" t="s">
        <v>163</v>
      </c>
      <c r="L36" s="88">
        <v>3.2000000000000001E-2</v>
      </c>
      <c r="M36" s="88">
        <v>4.4999999999999998E-2</v>
      </c>
      <c r="N36" s="84">
        <v>528570.63</v>
      </c>
      <c r="O36" s="86">
        <v>88.82</v>
      </c>
      <c r="P36" s="84">
        <v>469.47645</v>
      </c>
      <c r="Q36" s="85">
        <f t="shared" si="1"/>
        <v>1.5758628513007863E-3</v>
      </c>
      <c r="R36" s="85">
        <f>P36/'סכום נכסי הקרן'!$C$42</f>
        <v>6.4776081199934571E-5</v>
      </c>
    </row>
    <row r="37" spans="2:18">
      <c r="B37" s="77" t="s">
        <v>2633</v>
      </c>
      <c r="C37" s="87" t="s">
        <v>2483</v>
      </c>
      <c r="D37" s="74" t="s">
        <v>2491</v>
      </c>
      <c r="E37" s="74"/>
      <c r="F37" s="74" t="s">
        <v>544</v>
      </c>
      <c r="G37" s="97">
        <v>43708</v>
      </c>
      <c r="H37" s="74" t="s">
        <v>351</v>
      </c>
      <c r="I37" s="84">
        <v>9.7199999999999989</v>
      </c>
      <c r="J37" s="87" t="s">
        <v>2485</v>
      </c>
      <c r="K37" s="87" t="s">
        <v>163</v>
      </c>
      <c r="L37" s="88">
        <v>2.6800000000000001E-2</v>
      </c>
      <c r="M37" s="88">
        <v>4.3400000000000001E-2</v>
      </c>
      <c r="N37" s="84">
        <v>37680.26</v>
      </c>
      <c r="O37" s="86">
        <v>85.44</v>
      </c>
      <c r="P37" s="84">
        <v>32.194020000000002</v>
      </c>
      <c r="Q37" s="85">
        <f t="shared" si="1"/>
        <v>1.0806369553155338E-4</v>
      </c>
      <c r="R37" s="85">
        <f>P37/'סכום נכסי הקרן'!$C$42</f>
        <v>4.4419745733195296E-6</v>
      </c>
    </row>
    <row r="38" spans="2:18">
      <c r="B38" s="77" t="s">
        <v>2633</v>
      </c>
      <c r="C38" s="87" t="s">
        <v>2483</v>
      </c>
      <c r="D38" s="74" t="s">
        <v>2492</v>
      </c>
      <c r="E38" s="74"/>
      <c r="F38" s="74" t="s">
        <v>544</v>
      </c>
      <c r="G38" s="97">
        <v>43769</v>
      </c>
      <c r="H38" s="74" t="s">
        <v>351</v>
      </c>
      <c r="I38" s="84">
        <v>9.58</v>
      </c>
      <c r="J38" s="87" t="s">
        <v>2485</v>
      </c>
      <c r="K38" s="87" t="s">
        <v>163</v>
      </c>
      <c r="L38" s="88">
        <v>2.7300000000000001E-2</v>
      </c>
      <c r="M38" s="88">
        <v>4.7700000000000006E-2</v>
      </c>
      <c r="N38" s="84">
        <v>556633.18000000005</v>
      </c>
      <c r="O38" s="86">
        <v>82.56</v>
      </c>
      <c r="P38" s="84">
        <v>459.55634999999995</v>
      </c>
      <c r="Q38" s="85">
        <f t="shared" si="1"/>
        <v>1.5425646590886126E-3</v>
      </c>
      <c r="R38" s="85">
        <f>P38/'סכום נכסי הקרן'!$C$42</f>
        <v>6.3407353965349162E-5</v>
      </c>
    </row>
    <row r="39" spans="2:18">
      <c r="B39" s="77" t="s">
        <v>2633</v>
      </c>
      <c r="C39" s="87" t="s">
        <v>2483</v>
      </c>
      <c r="D39" s="74" t="s">
        <v>2493</v>
      </c>
      <c r="E39" s="74"/>
      <c r="F39" s="74" t="s">
        <v>544</v>
      </c>
      <c r="G39" s="97">
        <v>43831</v>
      </c>
      <c r="H39" s="74" t="s">
        <v>351</v>
      </c>
      <c r="I39" s="84">
        <v>9.51</v>
      </c>
      <c r="J39" s="87" t="s">
        <v>2485</v>
      </c>
      <c r="K39" s="87" t="s">
        <v>163</v>
      </c>
      <c r="L39" s="88">
        <v>2.6800000000000001E-2</v>
      </c>
      <c r="M39" s="88">
        <v>5.1000000000000004E-2</v>
      </c>
      <c r="N39" s="84">
        <v>577944.07999999996</v>
      </c>
      <c r="O39" s="86">
        <v>79.67</v>
      </c>
      <c r="P39" s="84">
        <v>460.44806</v>
      </c>
      <c r="Q39" s="85">
        <f t="shared" si="1"/>
        <v>1.5455578074417056E-3</v>
      </c>
      <c r="R39" s="85">
        <f>P39/'סכום נכסי הקרן'!$C$42</f>
        <v>6.3530387781777646E-5</v>
      </c>
    </row>
    <row r="40" spans="2:18">
      <c r="B40" s="77" t="s">
        <v>2633</v>
      </c>
      <c r="C40" s="87" t="s">
        <v>2483</v>
      </c>
      <c r="D40" s="74" t="s">
        <v>2494</v>
      </c>
      <c r="E40" s="74"/>
      <c r="F40" s="74" t="s">
        <v>544</v>
      </c>
      <c r="G40" s="97">
        <v>43905</v>
      </c>
      <c r="H40" s="74" t="s">
        <v>351</v>
      </c>
      <c r="I40" s="84">
        <v>0</v>
      </c>
      <c r="J40" s="87" t="s">
        <v>2485</v>
      </c>
      <c r="K40" s="87" t="s">
        <v>163</v>
      </c>
      <c r="L40" s="88">
        <v>3.2500000000000001E-2</v>
      </c>
      <c r="M40" s="88">
        <v>3.4999999999999996E-3</v>
      </c>
      <c r="N40" s="84">
        <v>344437.29</v>
      </c>
      <c r="O40" s="86">
        <v>100.15</v>
      </c>
      <c r="P40" s="84">
        <v>344.95393000000001</v>
      </c>
      <c r="Q40" s="85">
        <f t="shared" si="1"/>
        <v>1.1578857335596106E-3</v>
      </c>
      <c r="R40" s="85">
        <f>P40/'סכום נכסי הקרן'!$C$42</f>
        <v>4.7595068463852759E-5</v>
      </c>
    </row>
    <row r="41" spans="2:18">
      <c r="B41" s="77" t="s">
        <v>2634</v>
      </c>
      <c r="C41" s="87" t="s">
        <v>2483</v>
      </c>
      <c r="D41" s="74">
        <v>7127</v>
      </c>
      <c r="E41" s="74"/>
      <c r="F41" s="74" t="s">
        <v>1803</v>
      </c>
      <c r="G41" s="97">
        <v>43708</v>
      </c>
      <c r="H41" s="74" t="s">
        <v>2480</v>
      </c>
      <c r="I41" s="84">
        <v>6.5100000000000007</v>
      </c>
      <c r="J41" s="87" t="s">
        <v>2610</v>
      </c>
      <c r="K41" s="87" t="s">
        <v>163</v>
      </c>
      <c r="L41" s="88">
        <v>3.1E-2</v>
      </c>
      <c r="M41" s="88">
        <v>4.1200000000000001E-2</v>
      </c>
      <c r="N41" s="84">
        <v>4337601.17</v>
      </c>
      <c r="O41" s="86">
        <v>94.08</v>
      </c>
      <c r="P41" s="84">
        <v>4080.81486</v>
      </c>
      <c r="Q41" s="85">
        <f t="shared" si="1"/>
        <v>1.369782135165719E-2</v>
      </c>
      <c r="R41" s="85">
        <f>P41/'סכום נכסי הקרן'!$C$42</f>
        <v>5.6305102147990516E-4</v>
      </c>
    </row>
    <row r="42" spans="2:18">
      <c r="B42" s="77" t="s">
        <v>2634</v>
      </c>
      <c r="C42" s="87" t="s">
        <v>2483</v>
      </c>
      <c r="D42" s="74">
        <v>7128</v>
      </c>
      <c r="E42" s="74"/>
      <c r="F42" s="74" t="s">
        <v>1803</v>
      </c>
      <c r="G42" s="97">
        <v>43708</v>
      </c>
      <c r="H42" s="74" t="s">
        <v>2480</v>
      </c>
      <c r="I42" s="84">
        <v>6.53</v>
      </c>
      <c r="J42" s="87" t="s">
        <v>2610</v>
      </c>
      <c r="K42" s="87" t="s">
        <v>163</v>
      </c>
      <c r="L42" s="88">
        <v>2.4900000000000002E-2</v>
      </c>
      <c r="M42" s="88">
        <v>4.0999999999999995E-2</v>
      </c>
      <c r="N42" s="84">
        <v>1840276.09</v>
      </c>
      <c r="O42" s="86">
        <v>91.92</v>
      </c>
      <c r="P42" s="84">
        <v>1691.5817500000001</v>
      </c>
      <c r="Q42" s="85">
        <f t="shared" si="1"/>
        <v>5.6780288761307919E-3</v>
      </c>
      <c r="R42" s="85">
        <f>P42/'סכום נכסי הקרן'!$C$42</f>
        <v>2.3339623700896481E-4</v>
      </c>
    </row>
    <row r="43" spans="2:18">
      <c r="B43" s="77" t="s">
        <v>2634</v>
      </c>
      <c r="C43" s="87" t="s">
        <v>2483</v>
      </c>
      <c r="D43" s="74">
        <v>7130</v>
      </c>
      <c r="E43" s="74"/>
      <c r="F43" s="74" t="s">
        <v>1803</v>
      </c>
      <c r="G43" s="97">
        <v>43708</v>
      </c>
      <c r="H43" s="74" t="s">
        <v>2480</v>
      </c>
      <c r="I43" s="84">
        <v>6.8800000000000008</v>
      </c>
      <c r="J43" s="87" t="s">
        <v>2610</v>
      </c>
      <c r="K43" s="87" t="s">
        <v>163</v>
      </c>
      <c r="L43" s="88">
        <v>3.6000000000000004E-2</v>
      </c>
      <c r="M43" s="88">
        <v>4.1299999999999996E-2</v>
      </c>
      <c r="N43" s="84">
        <v>1156164.28</v>
      </c>
      <c r="O43" s="86">
        <v>96.93</v>
      </c>
      <c r="P43" s="84">
        <v>1120.6701499999999</v>
      </c>
      <c r="Q43" s="85">
        <f t="shared" si="1"/>
        <v>3.7616848682115577E-3</v>
      </c>
      <c r="R43" s="85">
        <f>P43/'סכום נכסי הקרן'!$C$42</f>
        <v>1.546246262932738E-4</v>
      </c>
    </row>
    <row r="44" spans="2:18">
      <c r="B44" s="77" t="s">
        <v>2635</v>
      </c>
      <c r="C44" s="87" t="s">
        <v>2481</v>
      </c>
      <c r="D44" s="74">
        <v>7567</v>
      </c>
      <c r="E44" s="74"/>
      <c r="F44" s="74" t="s">
        <v>1803</v>
      </c>
      <c r="G44" s="97">
        <v>43919</v>
      </c>
      <c r="H44" s="74" t="s">
        <v>2480</v>
      </c>
      <c r="I44" s="84">
        <v>10.090000000000002</v>
      </c>
      <c r="J44" s="87" t="s">
        <v>2610</v>
      </c>
      <c r="K44" s="87" t="s">
        <v>163</v>
      </c>
      <c r="L44" s="88">
        <v>2.69E-2</v>
      </c>
      <c r="M44" s="88">
        <v>2.75E-2</v>
      </c>
      <c r="N44" s="84">
        <v>1992754.47</v>
      </c>
      <c r="O44" s="86">
        <v>99.7</v>
      </c>
      <c r="P44" s="84">
        <v>1986.77619</v>
      </c>
      <c r="Q44" s="85">
        <f t="shared" si="1"/>
        <v>6.6688899766322958E-3</v>
      </c>
      <c r="R44" s="85">
        <f>P44/'סכום נכסי הקרן'!$C$42</f>
        <v>2.7412573263160833E-4</v>
      </c>
    </row>
    <row r="45" spans="2:18">
      <c r="B45" s="77" t="s">
        <v>2635</v>
      </c>
      <c r="C45" s="87" t="s">
        <v>2481</v>
      </c>
      <c r="D45" s="74">
        <v>7566</v>
      </c>
      <c r="E45" s="74"/>
      <c r="F45" s="74" t="s">
        <v>1803</v>
      </c>
      <c r="G45" s="97">
        <v>43919</v>
      </c>
      <c r="H45" s="74" t="s">
        <v>2480</v>
      </c>
      <c r="I45" s="84">
        <v>9.7199999999999989</v>
      </c>
      <c r="J45" s="87" t="s">
        <v>2610</v>
      </c>
      <c r="K45" s="87" t="s">
        <v>163</v>
      </c>
      <c r="L45" s="88">
        <v>2.69E-2</v>
      </c>
      <c r="M45" s="88">
        <v>2.75E-2</v>
      </c>
      <c r="N45" s="84">
        <v>1992754.47</v>
      </c>
      <c r="O45" s="86">
        <v>99.7</v>
      </c>
      <c r="P45" s="84">
        <v>1986.77619</v>
      </c>
      <c r="Q45" s="85">
        <f t="shared" si="1"/>
        <v>6.6688899766322958E-3</v>
      </c>
      <c r="R45" s="85">
        <f>P45/'סכום נכסי הקרן'!$C$42</f>
        <v>2.7412573263160833E-4</v>
      </c>
    </row>
    <row r="46" spans="2:18">
      <c r="B46" s="77" t="s">
        <v>2636</v>
      </c>
      <c r="C46" s="87" t="s">
        <v>2481</v>
      </c>
      <c r="D46" s="74" t="s">
        <v>2495</v>
      </c>
      <c r="E46" s="74"/>
      <c r="F46" s="74" t="s">
        <v>1803</v>
      </c>
      <c r="G46" s="97">
        <v>42759</v>
      </c>
      <c r="H46" s="74" t="s">
        <v>2480</v>
      </c>
      <c r="I46" s="84">
        <v>3.4</v>
      </c>
      <c r="J46" s="87" t="s">
        <v>150</v>
      </c>
      <c r="K46" s="87" t="s">
        <v>163</v>
      </c>
      <c r="L46" s="88">
        <v>2.5499999999999998E-2</v>
      </c>
      <c r="M46" s="88">
        <v>1.9000000000000003E-2</v>
      </c>
      <c r="N46" s="84">
        <v>221335.12</v>
      </c>
      <c r="O46" s="86">
        <v>102.71</v>
      </c>
      <c r="P46" s="84">
        <v>227.33329999999998</v>
      </c>
      <c r="Q46" s="85">
        <f t="shared" si="1"/>
        <v>7.6307576734385089E-4</v>
      </c>
      <c r="R46" s="85">
        <f>P46/'סכום נכסי הקרן'!$C$42</f>
        <v>3.136634500037027E-5</v>
      </c>
    </row>
    <row r="47" spans="2:18">
      <c r="B47" s="77" t="s">
        <v>2636</v>
      </c>
      <c r="C47" s="87" t="s">
        <v>2481</v>
      </c>
      <c r="D47" s="74" t="s">
        <v>2496</v>
      </c>
      <c r="E47" s="74"/>
      <c r="F47" s="74" t="s">
        <v>1803</v>
      </c>
      <c r="G47" s="97">
        <v>42759</v>
      </c>
      <c r="H47" s="74" t="s">
        <v>2480</v>
      </c>
      <c r="I47" s="84">
        <v>3.28</v>
      </c>
      <c r="J47" s="87" t="s">
        <v>150</v>
      </c>
      <c r="K47" s="87" t="s">
        <v>163</v>
      </c>
      <c r="L47" s="88">
        <v>3.8800000000000001E-2</v>
      </c>
      <c r="M47" s="88">
        <v>3.6900000000000002E-2</v>
      </c>
      <c r="N47" s="84">
        <v>221335.12</v>
      </c>
      <c r="O47" s="86">
        <v>101.42</v>
      </c>
      <c r="P47" s="84">
        <v>224.47809000000001</v>
      </c>
      <c r="Q47" s="85">
        <f t="shared" si="1"/>
        <v>7.5349185877577999E-4</v>
      </c>
      <c r="R47" s="85">
        <f>P47/'סכום נכסי הקרן'!$C$42</f>
        <v>3.0972396986997367E-5</v>
      </c>
    </row>
    <row r="48" spans="2:18">
      <c r="B48" s="77" t="s">
        <v>2637</v>
      </c>
      <c r="C48" s="87" t="s">
        <v>2481</v>
      </c>
      <c r="D48" s="74">
        <v>7497</v>
      </c>
      <c r="E48" s="74"/>
      <c r="F48" s="74" t="s">
        <v>343</v>
      </c>
      <c r="G48" s="97">
        <v>43921</v>
      </c>
      <c r="H48" s="74" t="s">
        <v>2480</v>
      </c>
      <c r="I48" s="84">
        <v>8.18</v>
      </c>
      <c r="J48" s="87" t="s">
        <v>2610</v>
      </c>
      <c r="K48" s="87" t="s">
        <v>163</v>
      </c>
      <c r="L48" s="88">
        <v>2.8500000000000001E-2</v>
      </c>
      <c r="M48" s="88">
        <v>2.63E-2</v>
      </c>
      <c r="N48" s="84">
        <v>3921570</v>
      </c>
      <c r="O48" s="86">
        <v>102.04</v>
      </c>
      <c r="P48" s="84">
        <v>4001.5699300000001</v>
      </c>
      <c r="Q48" s="85">
        <f t="shared" si="1"/>
        <v>1.3431824747693496E-2</v>
      </c>
      <c r="R48" s="85">
        <f>P48/'סכום נכסי הקרן'!$C$42</f>
        <v>5.5211719078325755E-4</v>
      </c>
    </row>
    <row r="49" spans="2:18">
      <c r="B49" s="77" t="s">
        <v>2638</v>
      </c>
      <c r="C49" s="87" t="s">
        <v>2481</v>
      </c>
      <c r="D49" s="74">
        <v>7490</v>
      </c>
      <c r="E49" s="74"/>
      <c r="F49" s="74" t="s">
        <v>343</v>
      </c>
      <c r="G49" s="97">
        <v>43921</v>
      </c>
      <c r="H49" s="74" t="s">
        <v>2480</v>
      </c>
      <c r="I49" s="84">
        <v>4.8099999999999996</v>
      </c>
      <c r="J49" s="87" t="s">
        <v>155</v>
      </c>
      <c r="K49" s="87" t="s">
        <v>163</v>
      </c>
      <c r="L49" s="88">
        <v>2.3889999999999998E-2</v>
      </c>
      <c r="M49" s="88">
        <v>3.2199999999999999E-2</v>
      </c>
      <c r="N49" s="84">
        <v>3104124.85</v>
      </c>
      <c r="O49" s="86">
        <v>96.35</v>
      </c>
      <c r="P49" s="84">
        <v>2990.8242400000004</v>
      </c>
      <c r="Q49" s="85">
        <f t="shared" si="1"/>
        <v>1.0039116583134059E-2</v>
      </c>
      <c r="R49" s="85">
        <f>P49/'סכום נכסי הקרן'!$C$42</f>
        <v>4.1265940778280276E-4</v>
      </c>
    </row>
    <row r="50" spans="2:18">
      <c r="B50" s="77" t="s">
        <v>2638</v>
      </c>
      <c r="C50" s="87" t="s">
        <v>2481</v>
      </c>
      <c r="D50" s="74">
        <v>7491</v>
      </c>
      <c r="E50" s="74"/>
      <c r="F50" s="74" t="s">
        <v>343</v>
      </c>
      <c r="G50" s="97">
        <v>43921</v>
      </c>
      <c r="H50" s="74" t="s">
        <v>2480</v>
      </c>
      <c r="I50" s="84">
        <v>4.9799999999999995</v>
      </c>
      <c r="J50" s="87" t="s">
        <v>155</v>
      </c>
      <c r="K50" s="87" t="s">
        <v>163</v>
      </c>
      <c r="L50" s="88">
        <v>1.2969999999999999E-2</v>
      </c>
      <c r="M50" s="88">
        <v>2.0099999999999996E-2</v>
      </c>
      <c r="N50" s="84">
        <v>6208249.7000000002</v>
      </c>
      <c r="O50" s="86">
        <v>96.63</v>
      </c>
      <c r="P50" s="84">
        <v>5999.0314000000008</v>
      </c>
      <c r="Q50" s="85">
        <f t="shared" si="1"/>
        <v>2.013658134938813E-2</v>
      </c>
      <c r="R50" s="85">
        <f>P50/'סכום נכסי הקרן'!$C$42</f>
        <v>8.2771722647079996E-4</v>
      </c>
    </row>
    <row r="51" spans="2:18">
      <c r="B51" s="77" t="s">
        <v>2639</v>
      </c>
      <c r="C51" s="87" t="s">
        <v>2483</v>
      </c>
      <c r="D51" s="74" t="s">
        <v>2497</v>
      </c>
      <c r="E51" s="74"/>
      <c r="F51" s="74" t="s">
        <v>651</v>
      </c>
      <c r="G51" s="97">
        <v>43011</v>
      </c>
      <c r="H51" s="74" t="s">
        <v>159</v>
      </c>
      <c r="I51" s="84">
        <v>8.0299999999999994</v>
      </c>
      <c r="J51" s="87" t="s">
        <v>2485</v>
      </c>
      <c r="K51" s="87" t="s">
        <v>163</v>
      </c>
      <c r="L51" s="88">
        <v>3.9E-2</v>
      </c>
      <c r="M51" s="88">
        <v>4.7899999999999991E-2</v>
      </c>
      <c r="N51" s="84">
        <v>43529.919999999998</v>
      </c>
      <c r="O51" s="86">
        <v>94.84</v>
      </c>
      <c r="P51" s="84">
        <v>41.28378</v>
      </c>
      <c r="Q51" s="85">
        <f t="shared" si="1"/>
        <v>1.3857473631163903E-4</v>
      </c>
      <c r="R51" s="85">
        <f>P51/'סכום נכסי הקרן'!$C$42</f>
        <v>5.6961355261168794E-6</v>
      </c>
    </row>
    <row r="52" spans="2:18">
      <c r="B52" s="77" t="s">
        <v>2639</v>
      </c>
      <c r="C52" s="87" t="s">
        <v>2483</v>
      </c>
      <c r="D52" s="74" t="s">
        <v>2498</v>
      </c>
      <c r="E52" s="74"/>
      <c r="F52" s="74" t="s">
        <v>651</v>
      </c>
      <c r="G52" s="97">
        <v>43104</v>
      </c>
      <c r="H52" s="74" t="s">
        <v>159</v>
      </c>
      <c r="I52" s="84">
        <v>8.02</v>
      </c>
      <c r="J52" s="87" t="s">
        <v>2485</v>
      </c>
      <c r="K52" s="87" t="s">
        <v>163</v>
      </c>
      <c r="L52" s="88">
        <v>3.8199999999999998E-2</v>
      </c>
      <c r="M52" s="88">
        <v>5.2300000000000006E-2</v>
      </c>
      <c r="N52" s="84">
        <v>77455.34</v>
      </c>
      <c r="O52" s="86">
        <v>89.21</v>
      </c>
      <c r="P52" s="84">
        <v>69.097920000000002</v>
      </c>
      <c r="Q52" s="85">
        <f t="shared" si="1"/>
        <v>2.3193675684936622E-4</v>
      </c>
      <c r="R52" s="85">
        <f>P52/'סכום נכסי הקרן'!$C$42</f>
        <v>9.5337955219406278E-6</v>
      </c>
    </row>
    <row r="53" spans="2:18">
      <c r="B53" s="77" t="s">
        <v>2639</v>
      </c>
      <c r="C53" s="87" t="s">
        <v>2483</v>
      </c>
      <c r="D53" s="74" t="s">
        <v>2499</v>
      </c>
      <c r="E53" s="74"/>
      <c r="F53" s="74" t="s">
        <v>651</v>
      </c>
      <c r="G53" s="97">
        <v>43194</v>
      </c>
      <c r="H53" s="74" t="s">
        <v>159</v>
      </c>
      <c r="I53" s="84">
        <v>8.09</v>
      </c>
      <c r="J53" s="87" t="s">
        <v>2485</v>
      </c>
      <c r="K53" s="87" t="s">
        <v>163</v>
      </c>
      <c r="L53" s="88">
        <v>3.7900000000000003E-2</v>
      </c>
      <c r="M53" s="88">
        <v>4.7199999999999999E-2</v>
      </c>
      <c r="N53" s="84">
        <v>50000.01</v>
      </c>
      <c r="O53" s="86">
        <v>92.75</v>
      </c>
      <c r="P53" s="84">
        <v>46.375</v>
      </c>
      <c r="Q53" s="85">
        <f t="shared" si="1"/>
        <v>1.5566412272452425E-4</v>
      </c>
      <c r="R53" s="85">
        <f>P53/'סכום נכסי הקרן'!$C$42</f>
        <v>6.3985973431616548E-6</v>
      </c>
    </row>
    <row r="54" spans="2:18">
      <c r="B54" s="77" t="s">
        <v>2639</v>
      </c>
      <c r="C54" s="87" t="s">
        <v>2483</v>
      </c>
      <c r="D54" s="74" t="s">
        <v>2500</v>
      </c>
      <c r="E54" s="74"/>
      <c r="F54" s="74" t="s">
        <v>651</v>
      </c>
      <c r="G54" s="97">
        <v>43285</v>
      </c>
      <c r="H54" s="74" t="s">
        <v>159</v>
      </c>
      <c r="I54" s="84">
        <v>8.0599999999999987</v>
      </c>
      <c r="J54" s="87" t="s">
        <v>2485</v>
      </c>
      <c r="K54" s="87" t="s">
        <v>163</v>
      </c>
      <c r="L54" s="88">
        <v>4.0099999999999997E-2</v>
      </c>
      <c r="M54" s="88">
        <v>4.7100000000000003E-2</v>
      </c>
      <c r="N54" s="84">
        <v>66449.38</v>
      </c>
      <c r="O54" s="86">
        <v>93.41</v>
      </c>
      <c r="P54" s="84">
        <v>62.070370000000004</v>
      </c>
      <c r="Q54" s="85">
        <f t="shared" si="1"/>
        <v>2.0834781009674671E-4</v>
      </c>
      <c r="R54" s="85">
        <f>P54/'סכום נכסי הקרן'!$C$42</f>
        <v>8.5641682926374328E-6</v>
      </c>
    </row>
    <row r="55" spans="2:18">
      <c r="B55" s="77" t="s">
        <v>2639</v>
      </c>
      <c r="C55" s="87" t="s">
        <v>2483</v>
      </c>
      <c r="D55" s="74" t="s">
        <v>2501</v>
      </c>
      <c r="E55" s="74"/>
      <c r="F55" s="74" t="s">
        <v>651</v>
      </c>
      <c r="G55" s="97">
        <v>43377</v>
      </c>
      <c r="H55" s="74" t="s">
        <v>159</v>
      </c>
      <c r="I55" s="84">
        <v>8.0399999999999991</v>
      </c>
      <c r="J55" s="87" t="s">
        <v>2485</v>
      </c>
      <c r="K55" s="87" t="s">
        <v>163</v>
      </c>
      <c r="L55" s="88">
        <v>3.9699999999999999E-2</v>
      </c>
      <c r="M55" s="88">
        <v>4.8899999999999999E-2</v>
      </c>
      <c r="N55" s="84">
        <v>132945.93</v>
      </c>
      <c r="O55" s="86">
        <v>91.77</v>
      </c>
      <c r="P55" s="84">
        <v>122.00447</v>
      </c>
      <c r="Q55" s="85">
        <f t="shared" si="1"/>
        <v>4.0952493349909511E-4</v>
      </c>
      <c r="R55" s="85">
        <f>P55/'סכום נכסי הקרן'!$C$42</f>
        <v>1.6833584422551931E-5</v>
      </c>
    </row>
    <row r="56" spans="2:18">
      <c r="B56" s="77" t="s">
        <v>2639</v>
      </c>
      <c r="C56" s="87" t="s">
        <v>2483</v>
      </c>
      <c r="D56" s="74" t="s">
        <v>2502</v>
      </c>
      <c r="E56" s="74"/>
      <c r="F56" s="74" t="s">
        <v>651</v>
      </c>
      <c r="G56" s="97">
        <v>43469</v>
      </c>
      <c r="H56" s="74" t="s">
        <v>159</v>
      </c>
      <c r="I56" s="84">
        <v>9.57</v>
      </c>
      <c r="J56" s="87" t="s">
        <v>2485</v>
      </c>
      <c r="K56" s="87" t="s">
        <v>163</v>
      </c>
      <c r="L56" s="88">
        <v>4.1700000000000001E-2</v>
      </c>
      <c r="M56" s="88">
        <v>3.8099999999999995E-2</v>
      </c>
      <c r="N56" s="84">
        <v>93588.78</v>
      </c>
      <c r="O56" s="86">
        <v>101.51</v>
      </c>
      <c r="P56" s="84">
        <v>95.00197</v>
      </c>
      <c r="Q56" s="85">
        <f t="shared" si="1"/>
        <v>3.1888729524855137E-4</v>
      </c>
      <c r="R56" s="85">
        <f>P56/'סכום נכסי הקרן'!$C$42</f>
        <v>1.310791057330724E-5</v>
      </c>
    </row>
    <row r="57" spans="2:18">
      <c r="B57" s="77" t="s">
        <v>2639</v>
      </c>
      <c r="C57" s="87" t="s">
        <v>2483</v>
      </c>
      <c r="D57" s="74" t="s">
        <v>2503</v>
      </c>
      <c r="E57" s="74"/>
      <c r="F57" s="74" t="s">
        <v>651</v>
      </c>
      <c r="G57" s="97">
        <v>43559</v>
      </c>
      <c r="H57" s="74" t="s">
        <v>159</v>
      </c>
      <c r="I57" s="84">
        <v>9.52</v>
      </c>
      <c r="J57" s="87" t="s">
        <v>2485</v>
      </c>
      <c r="K57" s="87" t="s">
        <v>163</v>
      </c>
      <c r="L57" s="88">
        <v>3.7200000000000004E-2</v>
      </c>
      <c r="M57" s="88">
        <v>4.3299999999999998E-2</v>
      </c>
      <c r="N57" s="84">
        <v>223968.9</v>
      </c>
      <c r="O57" s="86">
        <v>92.77</v>
      </c>
      <c r="P57" s="84">
        <v>207.77595000000002</v>
      </c>
      <c r="Q57" s="85">
        <f t="shared" si="1"/>
        <v>6.9742880819416962E-4</v>
      </c>
      <c r="R57" s="85">
        <f>P57/'סכום נכסי הקרן'!$C$42</f>
        <v>2.8667916800924832E-5</v>
      </c>
    </row>
    <row r="58" spans="2:18">
      <c r="B58" s="77" t="s">
        <v>2639</v>
      </c>
      <c r="C58" s="87" t="s">
        <v>2483</v>
      </c>
      <c r="D58" s="74" t="s">
        <v>2504</v>
      </c>
      <c r="E58" s="74"/>
      <c r="F58" s="74" t="s">
        <v>651</v>
      </c>
      <c r="G58" s="97">
        <v>43742</v>
      </c>
      <c r="H58" s="74" t="s">
        <v>159</v>
      </c>
      <c r="I58" s="84">
        <v>9.35</v>
      </c>
      <c r="J58" s="87" t="s">
        <v>2485</v>
      </c>
      <c r="K58" s="87" t="s">
        <v>163</v>
      </c>
      <c r="L58" s="88">
        <v>3.1E-2</v>
      </c>
      <c r="M58" s="88">
        <v>5.3399999999999996E-2</v>
      </c>
      <c r="N58" s="84">
        <v>263569.88</v>
      </c>
      <c r="O58" s="86">
        <v>81.64</v>
      </c>
      <c r="P58" s="84">
        <v>215.17845</v>
      </c>
      <c r="Q58" s="85">
        <f t="shared" si="1"/>
        <v>7.2227632665170676E-4</v>
      </c>
      <c r="R58" s="85">
        <f>P58/'סכום נכסי הקרן'!$C$42</f>
        <v>2.9689277810795537E-5</v>
      </c>
    </row>
    <row r="59" spans="2:18">
      <c r="B59" s="77" t="s">
        <v>2639</v>
      </c>
      <c r="C59" s="87" t="s">
        <v>2483</v>
      </c>
      <c r="D59" s="74" t="s">
        <v>2505</v>
      </c>
      <c r="E59" s="74"/>
      <c r="F59" s="74" t="s">
        <v>651</v>
      </c>
      <c r="G59" s="97">
        <v>42935</v>
      </c>
      <c r="H59" s="74" t="s">
        <v>159</v>
      </c>
      <c r="I59" s="84">
        <v>9.4699999999999989</v>
      </c>
      <c r="J59" s="87" t="s">
        <v>2485</v>
      </c>
      <c r="K59" s="87" t="s">
        <v>163</v>
      </c>
      <c r="L59" s="88">
        <v>4.0800000000000003E-2</v>
      </c>
      <c r="M59" s="88">
        <v>4.2700000000000016E-2</v>
      </c>
      <c r="N59" s="84">
        <v>203260.02</v>
      </c>
      <c r="O59" s="86">
        <v>97.78</v>
      </c>
      <c r="P59" s="84">
        <v>198.74764999999999</v>
      </c>
      <c r="Q59" s="85">
        <f t="shared" si="1"/>
        <v>6.6712406643257771E-4</v>
      </c>
      <c r="R59" s="85">
        <f>P59/'סכום נכסי הקרן'!$C$42</f>
        <v>2.7422235800530942E-5</v>
      </c>
    </row>
    <row r="60" spans="2:18">
      <c r="B60" s="77" t="s">
        <v>2640</v>
      </c>
      <c r="C60" s="87" t="s">
        <v>2483</v>
      </c>
      <c r="D60" s="74" t="s">
        <v>2506</v>
      </c>
      <c r="E60" s="74"/>
      <c r="F60" s="74" t="s">
        <v>343</v>
      </c>
      <c r="G60" s="97">
        <v>42680</v>
      </c>
      <c r="H60" s="74" t="s">
        <v>2480</v>
      </c>
      <c r="I60" s="84">
        <v>3.2899999999999996</v>
      </c>
      <c r="J60" s="87" t="s">
        <v>155</v>
      </c>
      <c r="K60" s="87" t="s">
        <v>163</v>
      </c>
      <c r="L60" s="88">
        <v>2.3E-2</v>
      </c>
      <c r="M60" s="88">
        <v>4.4899999999999995E-2</v>
      </c>
      <c r="N60" s="84">
        <v>20129.060000000001</v>
      </c>
      <c r="O60" s="86">
        <v>94.96</v>
      </c>
      <c r="P60" s="84">
        <v>19.114560000000001</v>
      </c>
      <c r="Q60" s="85">
        <f t="shared" si="1"/>
        <v>6.4160673070949489E-5</v>
      </c>
      <c r="R60" s="85">
        <f>P60/'סכום נכסי הקרן'!$C$42</f>
        <v>2.6373341850502222E-6</v>
      </c>
    </row>
    <row r="61" spans="2:18">
      <c r="B61" s="77" t="s">
        <v>2640</v>
      </c>
      <c r="C61" s="87" t="s">
        <v>2483</v>
      </c>
      <c r="D61" s="74" t="s">
        <v>2507</v>
      </c>
      <c r="E61" s="74"/>
      <c r="F61" s="74" t="s">
        <v>343</v>
      </c>
      <c r="G61" s="97">
        <v>42680</v>
      </c>
      <c r="H61" s="74" t="s">
        <v>2480</v>
      </c>
      <c r="I61" s="84">
        <v>2.19</v>
      </c>
      <c r="J61" s="87" t="s">
        <v>155</v>
      </c>
      <c r="K61" s="87" t="s">
        <v>163</v>
      </c>
      <c r="L61" s="88">
        <v>2.35E-2</v>
      </c>
      <c r="M61" s="88">
        <v>4.0299999999999996E-2</v>
      </c>
      <c r="N61" s="84">
        <v>38769.25</v>
      </c>
      <c r="O61" s="86">
        <v>96.63</v>
      </c>
      <c r="P61" s="84">
        <v>37.462730000000001</v>
      </c>
      <c r="Q61" s="85">
        <f t="shared" si="1"/>
        <v>1.2574885175882947E-4</v>
      </c>
      <c r="R61" s="85">
        <f>P61/'סכום נכסי הקרן'!$C$42</f>
        <v>5.1689255988265751E-6</v>
      </c>
    </row>
    <row r="62" spans="2:18">
      <c r="B62" s="77" t="s">
        <v>2640</v>
      </c>
      <c r="C62" s="87" t="s">
        <v>2483</v>
      </c>
      <c r="D62" s="74" t="s">
        <v>2508</v>
      </c>
      <c r="E62" s="74"/>
      <c r="F62" s="74" t="s">
        <v>343</v>
      </c>
      <c r="G62" s="97">
        <v>42680</v>
      </c>
      <c r="H62" s="74" t="s">
        <v>2480</v>
      </c>
      <c r="I62" s="84">
        <v>3.2899999999999996</v>
      </c>
      <c r="J62" s="87" t="s">
        <v>155</v>
      </c>
      <c r="K62" s="87" t="s">
        <v>163</v>
      </c>
      <c r="L62" s="88">
        <v>3.3700000000000001E-2</v>
      </c>
      <c r="M62" s="88">
        <v>4.4199999999999996E-2</v>
      </c>
      <c r="N62" s="84">
        <v>10297.790000000001</v>
      </c>
      <c r="O62" s="86">
        <v>97.02</v>
      </c>
      <c r="P62" s="84">
        <v>9.9909200000000009</v>
      </c>
      <c r="Q62" s="85">
        <f t="shared" si="1"/>
        <v>3.3535909369507359E-5</v>
      </c>
      <c r="R62" s="85">
        <f>P62/'סכום נכסי הקרן'!$C$42</f>
        <v>1.3784986343448118E-6</v>
      </c>
    </row>
    <row r="63" spans="2:18">
      <c r="B63" s="77" t="s">
        <v>2640</v>
      </c>
      <c r="C63" s="87" t="s">
        <v>2483</v>
      </c>
      <c r="D63" s="74" t="s">
        <v>2509</v>
      </c>
      <c r="E63" s="74"/>
      <c r="F63" s="74" t="s">
        <v>343</v>
      </c>
      <c r="G63" s="97">
        <v>42717</v>
      </c>
      <c r="H63" s="74" t="s">
        <v>2480</v>
      </c>
      <c r="I63" s="84">
        <v>3.05</v>
      </c>
      <c r="J63" s="87" t="s">
        <v>155</v>
      </c>
      <c r="K63" s="87" t="s">
        <v>163</v>
      </c>
      <c r="L63" s="88">
        <v>3.85E-2</v>
      </c>
      <c r="M63" s="88">
        <v>5.4699999999999999E-2</v>
      </c>
      <c r="N63" s="84">
        <v>2649.69</v>
      </c>
      <c r="O63" s="86">
        <v>95.71</v>
      </c>
      <c r="P63" s="84">
        <v>2.5360200000000002</v>
      </c>
      <c r="Q63" s="85">
        <f t="shared" si="1"/>
        <v>8.51250304068675E-6</v>
      </c>
      <c r="R63" s="85">
        <f>P63/'סכום נכסי הקרן'!$C$42</f>
        <v>3.4990772688312285E-7</v>
      </c>
    </row>
    <row r="64" spans="2:18">
      <c r="B64" s="77" t="s">
        <v>2640</v>
      </c>
      <c r="C64" s="87" t="s">
        <v>2483</v>
      </c>
      <c r="D64" s="74" t="s">
        <v>2510</v>
      </c>
      <c r="E64" s="74"/>
      <c r="F64" s="74" t="s">
        <v>343</v>
      </c>
      <c r="G64" s="97">
        <v>42710</v>
      </c>
      <c r="H64" s="74" t="s">
        <v>2480</v>
      </c>
      <c r="I64" s="84">
        <v>3.0500000000000003</v>
      </c>
      <c r="J64" s="87" t="s">
        <v>155</v>
      </c>
      <c r="K64" s="87" t="s">
        <v>163</v>
      </c>
      <c r="L64" s="88">
        <v>3.8399999999999997E-2</v>
      </c>
      <c r="M64" s="88">
        <v>5.45E-2</v>
      </c>
      <c r="N64" s="84">
        <v>7921.59</v>
      </c>
      <c r="O64" s="86">
        <v>95.73</v>
      </c>
      <c r="P64" s="84">
        <v>7.5833399999999997</v>
      </c>
      <c r="Q64" s="85">
        <f t="shared" si="1"/>
        <v>2.5454533011790697E-5</v>
      </c>
      <c r="R64" s="85">
        <f>P64/'סכום נכסי הקרן'!$C$42</f>
        <v>1.0463124350682803E-6</v>
      </c>
    </row>
    <row r="65" spans="2:18">
      <c r="B65" s="77" t="s">
        <v>2640</v>
      </c>
      <c r="C65" s="87" t="s">
        <v>2483</v>
      </c>
      <c r="D65" s="74" t="s">
        <v>2511</v>
      </c>
      <c r="E65" s="74"/>
      <c r="F65" s="74" t="s">
        <v>343</v>
      </c>
      <c r="G65" s="97">
        <v>42680</v>
      </c>
      <c r="H65" s="74" t="s">
        <v>2480</v>
      </c>
      <c r="I65" s="84">
        <v>4.2100000000000009</v>
      </c>
      <c r="J65" s="87" t="s">
        <v>155</v>
      </c>
      <c r="K65" s="87" t="s">
        <v>163</v>
      </c>
      <c r="L65" s="88">
        <v>3.6699999999999997E-2</v>
      </c>
      <c r="M65" s="88">
        <v>4.58E-2</v>
      </c>
      <c r="N65" s="84">
        <v>35397.620000000003</v>
      </c>
      <c r="O65" s="86">
        <v>96.76</v>
      </c>
      <c r="P65" s="84">
        <v>34.25074</v>
      </c>
      <c r="Q65" s="85">
        <f t="shared" si="1"/>
        <v>1.1496736161219993E-4</v>
      </c>
      <c r="R65" s="85">
        <f>P65/'סכום נכסי הקרן'!$C$42</f>
        <v>4.7257508132683696E-6</v>
      </c>
    </row>
    <row r="66" spans="2:18">
      <c r="B66" s="77" t="s">
        <v>2640</v>
      </c>
      <c r="C66" s="87" t="s">
        <v>2483</v>
      </c>
      <c r="D66" s="74" t="s">
        <v>2512</v>
      </c>
      <c r="E66" s="74"/>
      <c r="F66" s="74" t="s">
        <v>343</v>
      </c>
      <c r="G66" s="97">
        <v>42680</v>
      </c>
      <c r="H66" s="74" t="s">
        <v>2480</v>
      </c>
      <c r="I66" s="84">
        <v>2.1800000000000002</v>
      </c>
      <c r="J66" s="87" t="s">
        <v>155</v>
      </c>
      <c r="K66" s="87" t="s">
        <v>163</v>
      </c>
      <c r="L66" s="88">
        <v>3.1800000000000002E-2</v>
      </c>
      <c r="M66" s="88">
        <v>4.4999999999999998E-2</v>
      </c>
      <c r="N66" s="84">
        <v>39605.39</v>
      </c>
      <c r="O66" s="86">
        <v>97.49</v>
      </c>
      <c r="P66" s="84">
        <v>38.6113</v>
      </c>
      <c r="Q66" s="85">
        <f t="shared" si="1"/>
        <v>1.296041863450873E-4</v>
      </c>
      <c r="R66" s="85">
        <f>P66/'סכום נכסי הקרן'!$C$42</f>
        <v>5.3273997109653389E-6</v>
      </c>
    </row>
    <row r="67" spans="2:18">
      <c r="B67" s="77" t="s">
        <v>2641</v>
      </c>
      <c r="C67" s="87" t="s">
        <v>2481</v>
      </c>
      <c r="D67" s="74" t="s">
        <v>2513</v>
      </c>
      <c r="E67" s="74"/>
      <c r="F67" s="74" t="s">
        <v>343</v>
      </c>
      <c r="G67" s="97">
        <v>42884</v>
      </c>
      <c r="H67" s="74" t="s">
        <v>2480</v>
      </c>
      <c r="I67" s="84">
        <v>0.65999999999999992</v>
      </c>
      <c r="J67" s="87" t="s">
        <v>155</v>
      </c>
      <c r="K67" s="87" t="s">
        <v>163</v>
      </c>
      <c r="L67" s="88">
        <v>2.2099999999999998E-2</v>
      </c>
      <c r="M67" s="88">
        <v>3.2899999999999999E-2</v>
      </c>
      <c r="N67" s="84">
        <v>19637.87</v>
      </c>
      <c r="O67" s="86">
        <v>99.5</v>
      </c>
      <c r="P67" s="84">
        <v>19.539680000000001</v>
      </c>
      <c r="Q67" s="85">
        <f t="shared" si="1"/>
        <v>6.558764734270473E-5</v>
      </c>
      <c r="R67" s="85">
        <f>P67/'סכום נכסי הקרן'!$C$42</f>
        <v>2.6959901786356642E-6</v>
      </c>
    </row>
    <row r="68" spans="2:18">
      <c r="B68" s="77" t="s">
        <v>2641</v>
      </c>
      <c r="C68" s="87" t="s">
        <v>2481</v>
      </c>
      <c r="D68" s="74" t="s">
        <v>2514</v>
      </c>
      <c r="E68" s="74"/>
      <c r="F68" s="74" t="s">
        <v>343</v>
      </c>
      <c r="G68" s="97">
        <v>43006</v>
      </c>
      <c r="H68" s="74" t="s">
        <v>2480</v>
      </c>
      <c r="I68" s="84">
        <v>0.85999999999999988</v>
      </c>
      <c r="J68" s="87" t="s">
        <v>155</v>
      </c>
      <c r="K68" s="87" t="s">
        <v>163</v>
      </c>
      <c r="L68" s="88">
        <v>2.0799999999999999E-2</v>
      </c>
      <c r="M68" s="88">
        <v>3.56E-2</v>
      </c>
      <c r="N68" s="84">
        <v>23565.45</v>
      </c>
      <c r="O68" s="86">
        <v>98.79</v>
      </c>
      <c r="P68" s="84">
        <v>23.28031</v>
      </c>
      <c r="Q68" s="85">
        <f t="shared" si="1"/>
        <v>7.8143591006037065E-5</v>
      </c>
      <c r="R68" s="85">
        <f>P68/'סכום נכסי הקרן'!$C$42</f>
        <v>3.2121041447758427E-6</v>
      </c>
    </row>
    <row r="69" spans="2:18">
      <c r="B69" s="77" t="s">
        <v>2641</v>
      </c>
      <c r="C69" s="87" t="s">
        <v>2481</v>
      </c>
      <c r="D69" s="74" t="s">
        <v>2515</v>
      </c>
      <c r="E69" s="74"/>
      <c r="F69" s="74" t="s">
        <v>343</v>
      </c>
      <c r="G69" s="97">
        <v>43321</v>
      </c>
      <c r="H69" s="74" t="s">
        <v>2480</v>
      </c>
      <c r="I69" s="84">
        <v>1.21</v>
      </c>
      <c r="J69" s="87" t="s">
        <v>155</v>
      </c>
      <c r="K69" s="87" t="s">
        <v>163</v>
      </c>
      <c r="L69" s="88">
        <v>2.3980000000000001E-2</v>
      </c>
      <c r="M69" s="88">
        <v>3.1899999999999998E-2</v>
      </c>
      <c r="N69" s="84">
        <v>1246199.19</v>
      </c>
      <c r="O69" s="86">
        <v>99.43</v>
      </c>
      <c r="P69" s="84">
        <v>1239.0958899999998</v>
      </c>
      <c r="Q69" s="85">
        <f t="shared" si="1"/>
        <v>4.1591972978633649E-3</v>
      </c>
      <c r="R69" s="85">
        <f>P69/'סכום נכסי הקרן'!$C$42</f>
        <v>1.7096443492563935E-4</v>
      </c>
    </row>
    <row r="70" spans="2:18">
      <c r="B70" s="77" t="s">
        <v>2641</v>
      </c>
      <c r="C70" s="87" t="s">
        <v>2481</v>
      </c>
      <c r="D70" s="74" t="s">
        <v>2516</v>
      </c>
      <c r="E70" s="74"/>
      <c r="F70" s="74" t="s">
        <v>343</v>
      </c>
      <c r="G70" s="97">
        <v>43343</v>
      </c>
      <c r="H70" s="74" t="s">
        <v>2480</v>
      </c>
      <c r="I70" s="84">
        <v>1.2599999999999998</v>
      </c>
      <c r="J70" s="87" t="s">
        <v>155</v>
      </c>
      <c r="K70" s="87" t="s">
        <v>163</v>
      </c>
      <c r="L70" s="88">
        <v>2.3789999999999999E-2</v>
      </c>
      <c r="M70" s="88">
        <v>3.3799999999999997E-2</v>
      </c>
      <c r="N70" s="84">
        <v>1246199.19</v>
      </c>
      <c r="O70" s="86">
        <v>98.99</v>
      </c>
      <c r="P70" s="84">
        <v>1233.6126000000002</v>
      </c>
      <c r="Q70" s="85">
        <f t="shared" si="1"/>
        <v>4.1407918740899077E-3</v>
      </c>
      <c r="R70" s="85">
        <f>P70/'סכום נכסי הקרן'!$C$42</f>
        <v>1.7020787719354701E-4</v>
      </c>
    </row>
    <row r="71" spans="2:18">
      <c r="B71" s="77" t="s">
        <v>2641</v>
      </c>
      <c r="C71" s="87" t="s">
        <v>2481</v>
      </c>
      <c r="D71" s="74" t="s">
        <v>2517</v>
      </c>
      <c r="E71" s="74"/>
      <c r="F71" s="74" t="s">
        <v>343</v>
      </c>
      <c r="G71" s="97">
        <v>42828</v>
      </c>
      <c r="H71" s="74" t="s">
        <v>2480</v>
      </c>
      <c r="I71" s="84">
        <v>0.51</v>
      </c>
      <c r="J71" s="87" t="s">
        <v>155</v>
      </c>
      <c r="K71" s="87" t="s">
        <v>163</v>
      </c>
      <c r="L71" s="88">
        <v>2.2700000000000001E-2</v>
      </c>
      <c r="M71" s="88">
        <v>3.1200000000000002E-2</v>
      </c>
      <c r="N71" s="84">
        <v>19637.87</v>
      </c>
      <c r="O71" s="86">
        <v>100.14</v>
      </c>
      <c r="P71" s="84">
        <v>19.665369999999999</v>
      </c>
      <c r="Q71" s="85">
        <f t="shared" si="1"/>
        <v>6.6009543269071206E-5</v>
      </c>
      <c r="R71" s="85">
        <f>P71/'סכום נכסי הקרן'!$C$42</f>
        <v>2.7133322745938742E-6</v>
      </c>
    </row>
    <row r="72" spans="2:18">
      <c r="B72" s="77" t="s">
        <v>2641</v>
      </c>
      <c r="C72" s="87" t="s">
        <v>2481</v>
      </c>
      <c r="D72" s="74" t="s">
        <v>2518</v>
      </c>
      <c r="E72" s="74"/>
      <c r="F72" s="74" t="s">
        <v>343</v>
      </c>
      <c r="G72" s="97">
        <v>42859</v>
      </c>
      <c r="H72" s="74" t="s">
        <v>2480</v>
      </c>
      <c r="I72" s="84">
        <v>0.59</v>
      </c>
      <c r="J72" s="87" t="s">
        <v>155</v>
      </c>
      <c r="K72" s="87" t="s">
        <v>163</v>
      </c>
      <c r="L72" s="88">
        <v>2.2799999999999997E-2</v>
      </c>
      <c r="M72" s="88">
        <v>3.1300000000000001E-2</v>
      </c>
      <c r="N72" s="84">
        <v>19637.87</v>
      </c>
      <c r="O72" s="86">
        <v>99.87</v>
      </c>
      <c r="P72" s="84">
        <v>19.61234</v>
      </c>
      <c r="Q72" s="85">
        <f t="shared" si="1"/>
        <v>6.5831540715365942E-5</v>
      </c>
      <c r="R72" s="85">
        <f>P72/'סכום נכסי הקרן'!$C$42</f>
        <v>2.706015452661629E-6</v>
      </c>
    </row>
    <row r="73" spans="2:18">
      <c r="B73" s="77" t="s">
        <v>2641</v>
      </c>
      <c r="C73" s="87" t="s">
        <v>2481</v>
      </c>
      <c r="D73" s="74" t="s">
        <v>2519</v>
      </c>
      <c r="E73" s="74"/>
      <c r="F73" s="74" t="s">
        <v>343</v>
      </c>
      <c r="G73" s="97">
        <v>43614</v>
      </c>
      <c r="H73" s="74" t="s">
        <v>2480</v>
      </c>
      <c r="I73" s="84">
        <v>1.61</v>
      </c>
      <c r="J73" s="87" t="s">
        <v>155</v>
      </c>
      <c r="K73" s="87" t="s">
        <v>163</v>
      </c>
      <c r="L73" s="88">
        <v>2.427E-2</v>
      </c>
      <c r="M73" s="88">
        <v>3.61E-2</v>
      </c>
      <c r="N73" s="84">
        <v>1620058.95</v>
      </c>
      <c r="O73" s="86">
        <v>98.39</v>
      </c>
      <c r="P73" s="84">
        <v>1593.9759799999999</v>
      </c>
      <c r="Q73" s="85">
        <f t="shared" si="1"/>
        <v>5.3504015648660657E-3</v>
      </c>
      <c r="R73" s="85">
        <f>P73/'סכום נכסי הקרן'!$C$42</f>
        <v>2.1992906675345541E-4</v>
      </c>
    </row>
    <row r="74" spans="2:18">
      <c r="B74" s="77" t="s">
        <v>2641</v>
      </c>
      <c r="C74" s="87" t="s">
        <v>2481</v>
      </c>
      <c r="D74" s="74">
        <v>7355</v>
      </c>
      <c r="E74" s="74"/>
      <c r="F74" s="74" t="s">
        <v>343</v>
      </c>
      <c r="G74" s="97">
        <v>43842</v>
      </c>
      <c r="H74" s="74" t="s">
        <v>2480</v>
      </c>
      <c r="I74" s="84">
        <v>1.82</v>
      </c>
      <c r="J74" s="87" t="s">
        <v>155</v>
      </c>
      <c r="K74" s="87" t="s">
        <v>163</v>
      </c>
      <c r="L74" s="88">
        <v>2.0838000000000002E-2</v>
      </c>
      <c r="M74" s="88">
        <v>4.4499999999999991E-2</v>
      </c>
      <c r="N74" s="84">
        <v>1993918.71</v>
      </c>
      <c r="O74" s="86">
        <v>96.33</v>
      </c>
      <c r="P74" s="84">
        <v>1920.7419600000001</v>
      </c>
      <c r="Q74" s="85">
        <f t="shared" si="1"/>
        <v>6.4472369204007169E-3</v>
      </c>
      <c r="R74" s="85">
        <f>P74/'סכום נכסי הקרן'!$C$42</f>
        <v>2.6501465018124228E-4</v>
      </c>
    </row>
    <row r="75" spans="2:18">
      <c r="B75" s="77" t="s">
        <v>2642</v>
      </c>
      <c r="C75" s="87" t="s">
        <v>2483</v>
      </c>
      <c r="D75" s="74" t="s">
        <v>2520</v>
      </c>
      <c r="E75" s="74"/>
      <c r="F75" s="74" t="s">
        <v>976</v>
      </c>
      <c r="G75" s="97">
        <v>43093</v>
      </c>
      <c r="H75" s="74" t="s">
        <v>2480</v>
      </c>
      <c r="I75" s="84">
        <v>3.67</v>
      </c>
      <c r="J75" s="87" t="s">
        <v>716</v>
      </c>
      <c r="K75" s="87" t="s">
        <v>163</v>
      </c>
      <c r="L75" s="88">
        <v>2.6089999999999999E-2</v>
      </c>
      <c r="M75" s="88">
        <v>4.9100000000000005E-2</v>
      </c>
      <c r="N75" s="84">
        <v>227907.9</v>
      </c>
      <c r="O75" s="86">
        <v>93.69</v>
      </c>
      <c r="P75" s="84">
        <v>213.52689999999998</v>
      </c>
      <c r="Q75" s="85">
        <f t="shared" si="1"/>
        <v>7.1673266989945468E-4</v>
      </c>
      <c r="R75" s="85">
        <f>P75/'סכום נכסי הקרן'!$C$42</f>
        <v>2.946140496029206E-5</v>
      </c>
    </row>
    <row r="76" spans="2:18">
      <c r="B76" s="77" t="s">
        <v>2642</v>
      </c>
      <c r="C76" s="87" t="s">
        <v>2483</v>
      </c>
      <c r="D76" s="74" t="s">
        <v>2521</v>
      </c>
      <c r="E76" s="74"/>
      <c r="F76" s="74" t="s">
        <v>976</v>
      </c>
      <c r="G76" s="97">
        <v>43374</v>
      </c>
      <c r="H76" s="74" t="s">
        <v>2480</v>
      </c>
      <c r="I76" s="84">
        <v>3.67</v>
      </c>
      <c r="J76" s="87" t="s">
        <v>716</v>
      </c>
      <c r="K76" s="87" t="s">
        <v>163</v>
      </c>
      <c r="L76" s="88">
        <v>2.6849999999999999E-2</v>
      </c>
      <c r="M76" s="88">
        <v>4.4799999999999993E-2</v>
      </c>
      <c r="N76" s="84">
        <v>319071.06</v>
      </c>
      <c r="O76" s="86">
        <v>94.46</v>
      </c>
      <c r="P76" s="84">
        <v>301.39451000000003</v>
      </c>
      <c r="Q76" s="85">
        <f t="shared" si="1"/>
        <v>1.0116724958089025E-3</v>
      </c>
      <c r="R76" s="85">
        <f>P76/'סכום נכסי הקרן'!$C$42</f>
        <v>4.1584951179072972E-5</v>
      </c>
    </row>
    <row r="77" spans="2:18">
      <c r="B77" s="77" t="s">
        <v>2643</v>
      </c>
      <c r="C77" s="87" t="s">
        <v>2483</v>
      </c>
      <c r="D77" s="74" t="s">
        <v>2522</v>
      </c>
      <c r="E77" s="74"/>
      <c r="F77" s="74" t="s">
        <v>673</v>
      </c>
      <c r="G77" s="97">
        <v>43552</v>
      </c>
      <c r="H77" s="74" t="s">
        <v>159</v>
      </c>
      <c r="I77" s="84">
        <v>7.3500000000000005</v>
      </c>
      <c r="J77" s="87" t="s">
        <v>487</v>
      </c>
      <c r="K77" s="87" t="s">
        <v>163</v>
      </c>
      <c r="L77" s="88">
        <v>3.5500999999999998E-2</v>
      </c>
      <c r="M77" s="88">
        <v>5.0700000000000002E-2</v>
      </c>
      <c r="N77" s="84">
        <v>3437278.33</v>
      </c>
      <c r="O77" s="86">
        <v>90.55</v>
      </c>
      <c r="P77" s="84">
        <v>3112.4555299999997</v>
      </c>
      <c r="Q77" s="85">
        <f t="shared" si="1"/>
        <v>1.0447388886178849E-2</v>
      </c>
      <c r="R77" s="85">
        <f>P77/'סכום נכסי הקרן'!$C$42</f>
        <v>4.2944150264079349E-4</v>
      </c>
    </row>
    <row r="78" spans="2:18">
      <c r="B78" s="77" t="s">
        <v>2644</v>
      </c>
      <c r="C78" s="87" t="s">
        <v>2483</v>
      </c>
      <c r="D78" s="74" t="s">
        <v>2523</v>
      </c>
      <c r="E78" s="74"/>
      <c r="F78" s="74" t="s">
        <v>681</v>
      </c>
      <c r="G78" s="97">
        <v>43301</v>
      </c>
      <c r="H78" s="74" t="s">
        <v>351</v>
      </c>
      <c r="I78" s="84">
        <v>0.87</v>
      </c>
      <c r="J78" s="87" t="s">
        <v>145</v>
      </c>
      <c r="K78" s="87" t="s">
        <v>162</v>
      </c>
      <c r="L78" s="88">
        <v>6.0563000000000006E-2</v>
      </c>
      <c r="M78" s="88">
        <v>6.649999999999999E-2</v>
      </c>
      <c r="N78" s="84">
        <v>886205.84</v>
      </c>
      <c r="O78" s="86">
        <v>100.43</v>
      </c>
      <c r="P78" s="84">
        <v>3172.9089300000001</v>
      </c>
      <c r="Q78" s="85">
        <f t="shared" si="1"/>
        <v>1.0650309112091836E-2</v>
      </c>
      <c r="R78" s="85">
        <f>P78/'סכום נכסי הקרן'!$C$42</f>
        <v>4.3778256926343696E-4</v>
      </c>
    </row>
    <row r="79" spans="2:18">
      <c r="B79" s="77" t="s">
        <v>2644</v>
      </c>
      <c r="C79" s="87" t="s">
        <v>2483</v>
      </c>
      <c r="D79" s="74" t="s">
        <v>2524</v>
      </c>
      <c r="E79" s="74"/>
      <c r="F79" s="74" t="s">
        <v>681</v>
      </c>
      <c r="G79" s="97">
        <v>43496</v>
      </c>
      <c r="H79" s="74" t="s">
        <v>351</v>
      </c>
      <c r="I79" s="84">
        <v>0.86999999999999988</v>
      </c>
      <c r="J79" s="87" t="s">
        <v>145</v>
      </c>
      <c r="K79" s="87" t="s">
        <v>162</v>
      </c>
      <c r="L79" s="88">
        <v>6.0563000000000006E-2</v>
      </c>
      <c r="M79" s="88">
        <v>6.6500000000000017E-2</v>
      </c>
      <c r="N79" s="84">
        <v>477686.96</v>
      </c>
      <c r="O79" s="86">
        <v>100.43</v>
      </c>
      <c r="P79" s="84">
        <v>1710.27674</v>
      </c>
      <c r="Q79" s="85">
        <f t="shared" si="1"/>
        <v>5.7407812042751319E-3</v>
      </c>
      <c r="R79" s="85">
        <f>P79/'סכום נכסי הקרן'!$C$42</f>
        <v>2.3597568096248359E-4</v>
      </c>
    </row>
    <row r="80" spans="2:18">
      <c r="B80" s="77" t="s">
        <v>2644</v>
      </c>
      <c r="C80" s="87" t="s">
        <v>2483</v>
      </c>
      <c r="D80" s="74" t="s">
        <v>2525</v>
      </c>
      <c r="E80" s="74"/>
      <c r="F80" s="74" t="s">
        <v>681</v>
      </c>
      <c r="G80" s="97">
        <v>43738</v>
      </c>
      <c r="H80" s="74" t="s">
        <v>351</v>
      </c>
      <c r="I80" s="84">
        <v>0.87</v>
      </c>
      <c r="J80" s="87" t="s">
        <v>145</v>
      </c>
      <c r="K80" s="87" t="s">
        <v>162</v>
      </c>
      <c r="L80" s="88">
        <v>6.0563000000000006E-2</v>
      </c>
      <c r="M80" s="88">
        <v>6.7099999999999993E-2</v>
      </c>
      <c r="N80" s="84">
        <v>96082.19</v>
      </c>
      <c r="O80" s="86">
        <v>100.38</v>
      </c>
      <c r="P80" s="84">
        <v>343.83465999999999</v>
      </c>
      <c r="Q80" s="85">
        <f t="shared" si="1"/>
        <v>1.1541287484891658E-3</v>
      </c>
      <c r="R80" s="85">
        <f>P80/'סכום נכסי הקרן'!$C$42</f>
        <v>4.7440637023458566E-5</v>
      </c>
    </row>
    <row r="81" spans="2:18">
      <c r="B81" s="77" t="s">
        <v>2644</v>
      </c>
      <c r="C81" s="87" t="s">
        <v>2483</v>
      </c>
      <c r="D81" s="74">
        <v>6615</v>
      </c>
      <c r="E81" s="74"/>
      <c r="F81" s="74" t="s">
        <v>681</v>
      </c>
      <c r="G81" s="97">
        <v>43496</v>
      </c>
      <c r="H81" s="74" t="s">
        <v>351</v>
      </c>
      <c r="I81" s="84">
        <v>0.86999999999999988</v>
      </c>
      <c r="J81" s="87" t="s">
        <v>145</v>
      </c>
      <c r="K81" s="87" t="s">
        <v>162</v>
      </c>
      <c r="L81" s="88">
        <v>6.0563000000000006E-2</v>
      </c>
      <c r="M81" s="88">
        <v>6.7099999999999993E-2</v>
      </c>
      <c r="N81" s="84">
        <v>67324.600000000006</v>
      </c>
      <c r="O81" s="86">
        <v>100.38</v>
      </c>
      <c r="P81" s="84">
        <v>240.92423000000002</v>
      </c>
      <c r="Q81" s="85">
        <f t="shared" si="1"/>
        <v>8.0869560983356354E-4</v>
      </c>
      <c r="R81" s="85">
        <f>P81/'סכום נכסי הקרן'!$C$42</f>
        <v>3.3241555535984208E-5</v>
      </c>
    </row>
    <row r="82" spans="2:18">
      <c r="B82" s="77" t="s">
        <v>2644</v>
      </c>
      <c r="C82" s="87" t="s">
        <v>2483</v>
      </c>
      <c r="D82" s="74" t="s">
        <v>2526</v>
      </c>
      <c r="E82" s="74"/>
      <c r="F82" s="74" t="s">
        <v>681</v>
      </c>
      <c r="G82" s="97">
        <v>43496</v>
      </c>
      <c r="H82" s="74" t="s">
        <v>351</v>
      </c>
      <c r="I82" s="84">
        <v>0.87000000000000011</v>
      </c>
      <c r="J82" s="87" t="s">
        <v>145</v>
      </c>
      <c r="K82" s="87" t="s">
        <v>162</v>
      </c>
      <c r="L82" s="88">
        <v>6.0563000000000006E-2</v>
      </c>
      <c r="M82" s="88">
        <v>6.7100000000000007E-2</v>
      </c>
      <c r="N82" s="84">
        <v>58169.55</v>
      </c>
      <c r="O82" s="86">
        <v>100.38</v>
      </c>
      <c r="P82" s="84">
        <v>208.16245999999998</v>
      </c>
      <c r="Q82" s="85">
        <f t="shared" si="1"/>
        <v>6.9872618264321001E-4</v>
      </c>
      <c r="R82" s="85">
        <f>P82/'סכום נכסי הקרן'!$C$42</f>
        <v>2.8721245574166991E-5</v>
      </c>
    </row>
    <row r="83" spans="2:18">
      <c r="B83" s="77" t="s">
        <v>2644</v>
      </c>
      <c r="C83" s="87" t="s">
        <v>2483</v>
      </c>
      <c r="D83" s="74">
        <v>6719</v>
      </c>
      <c r="E83" s="74"/>
      <c r="F83" s="74" t="s">
        <v>681</v>
      </c>
      <c r="G83" s="97">
        <v>43487</v>
      </c>
      <c r="H83" s="74" t="s">
        <v>351</v>
      </c>
      <c r="I83" s="84">
        <v>0.87</v>
      </c>
      <c r="J83" s="87" t="s">
        <v>145</v>
      </c>
      <c r="K83" s="87" t="s">
        <v>162</v>
      </c>
      <c r="L83" s="88">
        <v>6.0563000000000006E-2</v>
      </c>
      <c r="M83" s="88">
        <v>6.7099999999999993E-2</v>
      </c>
      <c r="N83" s="84">
        <v>26950.57</v>
      </c>
      <c r="O83" s="86">
        <v>100.38</v>
      </c>
      <c r="P83" s="84">
        <v>96.443910000000002</v>
      </c>
      <c r="Q83" s="85">
        <f t="shared" si="1"/>
        <v>3.2372736694928237E-4</v>
      </c>
      <c r="R83" s="85">
        <f>P83/'סכום נכסי הקרן'!$C$42</f>
        <v>1.3306862453695348E-5</v>
      </c>
    </row>
    <row r="84" spans="2:18">
      <c r="B84" s="77" t="s">
        <v>2644</v>
      </c>
      <c r="C84" s="87" t="s">
        <v>2483</v>
      </c>
      <c r="D84" s="74">
        <v>6735</v>
      </c>
      <c r="E84" s="74"/>
      <c r="F84" s="74" t="s">
        <v>681</v>
      </c>
      <c r="G84" s="97">
        <v>43493</v>
      </c>
      <c r="H84" s="74" t="s">
        <v>351</v>
      </c>
      <c r="I84" s="84">
        <v>0.87</v>
      </c>
      <c r="J84" s="87" t="s">
        <v>145</v>
      </c>
      <c r="K84" s="87" t="s">
        <v>162</v>
      </c>
      <c r="L84" s="88">
        <v>6.0563000000000006E-2</v>
      </c>
      <c r="M84" s="88">
        <v>6.7100000000000007E-2</v>
      </c>
      <c r="N84" s="84">
        <v>66398.22</v>
      </c>
      <c r="O84" s="86">
        <v>100.38</v>
      </c>
      <c r="P84" s="84">
        <v>237.60917999999998</v>
      </c>
      <c r="Q84" s="85">
        <f t="shared" si="1"/>
        <v>7.9756818449581816E-4</v>
      </c>
      <c r="R84" s="85">
        <f>P84/'סכום נכסי הקרן'!$C$42</f>
        <v>3.2784161031996104E-5</v>
      </c>
    </row>
    <row r="85" spans="2:18">
      <c r="B85" s="77" t="s">
        <v>2644</v>
      </c>
      <c r="C85" s="87" t="s">
        <v>2483</v>
      </c>
      <c r="D85" s="74">
        <v>6956</v>
      </c>
      <c r="E85" s="74"/>
      <c r="F85" s="74" t="s">
        <v>681</v>
      </c>
      <c r="G85" s="97">
        <v>43628</v>
      </c>
      <c r="H85" s="74" t="s">
        <v>351</v>
      </c>
      <c r="I85" s="84">
        <v>0.87</v>
      </c>
      <c r="J85" s="87" t="s">
        <v>145</v>
      </c>
      <c r="K85" s="87" t="s">
        <v>162</v>
      </c>
      <c r="L85" s="88">
        <v>6.0563000000000006E-2</v>
      </c>
      <c r="M85" s="88">
        <v>6.9800000000000001E-2</v>
      </c>
      <c r="N85" s="84">
        <v>114645.66</v>
      </c>
      <c r="O85" s="86">
        <v>100.38</v>
      </c>
      <c r="P85" s="84">
        <v>410.26486999999997</v>
      </c>
      <c r="Q85" s="85">
        <f t="shared" si="1"/>
        <v>1.377110966538889E-3</v>
      </c>
      <c r="R85" s="85">
        <f>P85/'סכום נכסי הקרן'!$C$42</f>
        <v>5.6606354871688662E-5</v>
      </c>
    </row>
    <row r="86" spans="2:18">
      <c r="B86" s="77" t="s">
        <v>2644</v>
      </c>
      <c r="C86" s="87" t="s">
        <v>2483</v>
      </c>
      <c r="D86" s="74">
        <v>6829</v>
      </c>
      <c r="E86" s="74"/>
      <c r="F86" s="74" t="s">
        <v>681</v>
      </c>
      <c r="G86" s="97">
        <v>43738</v>
      </c>
      <c r="H86" s="74" t="s">
        <v>351</v>
      </c>
      <c r="I86" s="84">
        <v>0.87</v>
      </c>
      <c r="J86" s="87" t="s">
        <v>145</v>
      </c>
      <c r="K86" s="87" t="s">
        <v>162</v>
      </c>
      <c r="L86" s="88">
        <v>6.0563000000000006E-2</v>
      </c>
      <c r="M86" s="88">
        <v>6.7100000000000007E-2</v>
      </c>
      <c r="N86" s="84">
        <v>46500.54</v>
      </c>
      <c r="O86" s="86">
        <v>100.38</v>
      </c>
      <c r="P86" s="84">
        <v>166.40436</v>
      </c>
      <c r="Q86" s="85">
        <f t="shared" si="1"/>
        <v>5.5855932543258033E-4</v>
      </c>
      <c r="R86" s="85">
        <f>P86/'סכום נכסי הקרן'!$C$42</f>
        <v>2.2959665677337263E-5</v>
      </c>
    </row>
    <row r="87" spans="2:18">
      <c r="B87" s="77" t="s">
        <v>2644</v>
      </c>
      <c r="C87" s="87" t="s">
        <v>2483</v>
      </c>
      <c r="D87" s="74">
        <v>6886</v>
      </c>
      <c r="E87" s="74"/>
      <c r="F87" s="74" t="s">
        <v>681</v>
      </c>
      <c r="G87" s="97">
        <v>43578</v>
      </c>
      <c r="H87" s="74" t="s">
        <v>351</v>
      </c>
      <c r="I87" s="84">
        <v>0.87000000000000011</v>
      </c>
      <c r="J87" s="87" t="s">
        <v>145</v>
      </c>
      <c r="K87" s="87" t="s">
        <v>162</v>
      </c>
      <c r="L87" s="88">
        <v>6.0563000000000006E-2</v>
      </c>
      <c r="M87" s="88">
        <v>6.9800000000000001E-2</v>
      </c>
      <c r="N87" s="84">
        <v>30057.51</v>
      </c>
      <c r="O87" s="86">
        <v>100.38</v>
      </c>
      <c r="P87" s="84">
        <v>107.56222</v>
      </c>
      <c r="Q87" s="85">
        <f t="shared" si="1"/>
        <v>3.6104751729600592E-4</v>
      </c>
      <c r="R87" s="85">
        <f>P87/'סכום נכסי הקרן'!$C$42</f>
        <v>1.4840912886610662E-5</v>
      </c>
    </row>
    <row r="88" spans="2:18">
      <c r="B88" s="77" t="s">
        <v>2644</v>
      </c>
      <c r="C88" s="87" t="s">
        <v>2483</v>
      </c>
      <c r="D88" s="74">
        <v>6889</v>
      </c>
      <c r="E88" s="74"/>
      <c r="F88" s="74" t="s">
        <v>681</v>
      </c>
      <c r="G88" s="97">
        <v>43584</v>
      </c>
      <c r="H88" s="74" t="s">
        <v>351</v>
      </c>
      <c r="I88" s="84">
        <v>0.87</v>
      </c>
      <c r="J88" s="87" t="s">
        <v>145</v>
      </c>
      <c r="K88" s="87" t="s">
        <v>162</v>
      </c>
      <c r="L88" s="88">
        <v>6.0563000000000006E-2</v>
      </c>
      <c r="M88" s="88">
        <v>6.9800000000000001E-2</v>
      </c>
      <c r="N88" s="84">
        <v>57460.18</v>
      </c>
      <c r="O88" s="86">
        <v>100.38</v>
      </c>
      <c r="P88" s="84">
        <v>205.62395999999998</v>
      </c>
      <c r="Q88" s="85">
        <f t="shared" si="1"/>
        <v>6.902053551383862E-4</v>
      </c>
      <c r="R88" s="85">
        <f>P88/'סכום נכסי הקרן'!$C$42</f>
        <v>2.8370995668924598E-5</v>
      </c>
    </row>
    <row r="89" spans="2:18">
      <c r="B89" s="77" t="s">
        <v>2644</v>
      </c>
      <c r="C89" s="87" t="s">
        <v>2483</v>
      </c>
      <c r="D89" s="74">
        <v>6926</v>
      </c>
      <c r="E89" s="74"/>
      <c r="F89" s="74" t="s">
        <v>681</v>
      </c>
      <c r="G89" s="97">
        <v>43738</v>
      </c>
      <c r="H89" s="74" t="s">
        <v>351</v>
      </c>
      <c r="I89" s="84">
        <v>0.87</v>
      </c>
      <c r="J89" s="87" t="s">
        <v>145</v>
      </c>
      <c r="K89" s="87" t="s">
        <v>162</v>
      </c>
      <c r="L89" s="88">
        <v>6.0563000000000006E-2</v>
      </c>
      <c r="M89" s="88">
        <v>6.9800000000000001E-2</v>
      </c>
      <c r="N89" s="84">
        <v>25328.76</v>
      </c>
      <c r="O89" s="86">
        <v>100.38</v>
      </c>
      <c r="P89" s="84">
        <v>90.640169999999998</v>
      </c>
      <c r="Q89" s="85">
        <f t="shared" si="1"/>
        <v>3.0424630828359547E-4</v>
      </c>
      <c r="R89" s="85">
        <f>P89/'סכום נכסי הקרן'!$C$42</f>
        <v>1.2506090586430635E-5</v>
      </c>
    </row>
    <row r="90" spans="2:18">
      <c r="B90" s="77" t="s">
        <v>2644</v>
      </c>
      <c r="C90" s="87" t="s">
        <v>2483</v>
      </c>
      <c r="D90" s="74">
        <v>7112</v>
      </c>
      <c r="E90" s="74"/>
      <c r="F90" s="74" t="s">
        <v>681</v>
      </c>
      <c r="G90" s="97">
        <v>43761</v>
      </c>
      <c r="H90" s="74" t="s">
        <v>351</v>
      </c>
      <c r="I90" s="84">
        <v>0.86999999999999977</v>
      </c>
      <c r="J90" s="87" t="s">
        <v>145</v>
      </c>
      <c r="K90" s="87" t="s">
        <v>162</v>
      </c>
      <c r="L90" s="88">
        <v>6.0563000000000006E-2</v>
      </c>
      <c r="M90" s="88">
        <v>7.8600000000000003E-2</v>
      </c>
      <c r="N90" s="84">
        <v>13907.17</v>
      </c>
      <c r="O90" s="86">
        <v>99.67</v>
      </c>
      <c r="P90" s="84">
        <v>49.415430000000001</v>
      </c>
      <c r="Q90" s="85">
        <f t="shared" si="1"/>
        <v>1.6586974792463907E-4</v>
      </c>
      <c r="R90" s="85">
        <f>P90/'סכום נכסי הקרן'!$C$42</f>
        <v>6.8181011128666466E-6</v>
      </c>
    </row>
    <row r="91" spans="2:18">
      <c r="B91" s="77" t="s">
        <v>2644</v>
      </c>
      <c r="C91" s="87" t="s">
        <v>2483</v>
      </c>
      <c r="D91" s="74">
        <v>7236</v>
      </c>
      <c r="E91" s="74"/>
      <c r="F91" s="74" t="s">
        <v>681</v>
      </c>
      <c r="G91" s="97">
        <v>43761</v>
      </c>
      <c r="H91" s="74" t="s">
        <v>351</v>
      </c>
      <c r="I91" s="84">
        <v>0.87000000000000011</v>
      </c>
      <c r="J91" s="87" t="s">
        <v>145</v>
      </c>
      <c r="K91" s="87" t="s">
        <v>162</v>
      </c>
      <c r="L91" s="88">
        <v>6.0563000000000006E-2</v>
      </c>
      <c r="M91" s="88">
        <v>7.8599999999999989E-2</v>
      </c>
      <c r="N91" s="84">
        <v>35236.720000000001</v>
      </c>
      <c r="O91" s="86">
        <v>99.67</v>
      </c>
      <c r="P91" s="84">
        <v>125.20438</v>
      </c>
      <c r="Q91" s="85">
        <f t="shared" si="1"/>
        <v>4.2026587544944407E-4</v>
      </c>
      <c r="R91" s="85">
        <f>P91/'סכום נכסי הקרן'!$C$42</f>
        <v>1.7275092468360158E-5</v>
      </c>
    </row>
    <row r="92" spans="2:18">
      <c r="B92" s="77" t="s">
        <v>2644</v>
      </c>
      <c r="C92" s="87" t="s">
        <v>2483</v>
      </c>
      <c r="D92" s="74">
        <v>7370</v>
      </c>
      <c r="E92" s="74"/>
      <c r="F92" s="74" t="s">
        <v>681</v>
      </c>
      <c r="G92" s="97">
        <v>43853</v>
      </c>
      <c r="H92" s="74" t="s">
        <v>351</v>
      </c>
      <c r="I92" s="84">
        <v>0.87</v>
      </c>
      <c r="J92" s="87" t="s">
        <v>145</v>
      </c>
      <c r="K92" s="87" t="s">
        <v>162</v>
      </c>
      <c r="L92" s="88">
        <v>6.0563000000000006E-2</v>
      </c>
      <c r="M92" s="88">
        <v>7.8600000000000003E-2</v>
      </c>
      <c r="N92" s="84">
        <v>33403.65</v>
      </c>
      <c r="O92" s="86">
        <v>99.67</v>
      </c>
      <c r="P92" s="84">
        <v>118.69103</v>
      </c>
      <c r="Q92" s="85">
        <f t="shared" si="1"/>
        <v>3.9840291234976145E-4</v>
      </c>
      <c r="R92" s="85">
        <f>P92/'סכום נכסי הקרן'!$C$42</f>
        <v>1.6376412058547067E-5</v>
      </c>
    </row>
    <row r="93" spans="2:18">
      <c r="B93" s="77" t="s">
        <v>2644</v>
      </c>
      <c r="C93" s="87" t="s">
        <v>2483</v>
      </c>
      <c r="D93" s="74" t="s">
        <v>2527</v>
      </c>
      <c r="E93" s="74"/>
      <c r="F93" s="74" t="s">
        <v>681</v>
      </c>
      <c r="G93" s="97">
        <v>43888</v>
      </c>
      <c r="H93" s="74" t="s">
        <v>351</v>
      </c>
      <c r="I93" s="84">
        <v>0.87000000000000011</v>
      </c>
      <c r="J93" s="87" t="s">
        <v>145</v>
      </c>
      <c r="K93" s="87" t="s">
        <v>162</v>
      </c>
      <c r="L93" s="88">
        <v>5.8826999999999997E-2</v>
      </c>
      <c r="M93" s="88">
        <v>8.1600000000000006E-2</v>
      </c>
      <c r="N93" s="84">
        <v>26583.599999999999</v>
      </c>
      <c r="O93" s="86">
        <v>98.82</v>
      </c>
      <c r="P93" s="84">
        <v>93.652230000000003</v>
      </c>
      <c r="Q93" s="85">
        <f t="shared" ref="Q93:Q119" si="2">P93/$P$10</f>
        <v>3.1435670564194869E-4</v>
      </c>
      <c r="R93" s="85">
        <f>P93/'סכום נכסי הקרן'!$C$42</f>
        <v>1.292168000127578E-5</v>
      </c>
    </row>
    <row r="94" spans="2:18">
      <c r="B94" s="77" t="s">
        <v>2644</v>
      </c>
      <c r="C94" s="87" t="s">
        <v>2483</v>
      </c>
      <c r="D94" s="74" t="s">
        <v>2528</v>
      </c>
      <c r="E94" s="74"/>
      <c r="F94" s="74" t="s">
        <v>681</v>
      </c>
      <c r="G94" s="97">
        <v>43920</v>
      </c>
      <c r="H94" s="74" t="s">
        <v>351</v>
      </c>
      <c r="I94" s="84">
        <v>0.87999999999999989</v>
      </c>
      <c r="J94" s="87" t="s">
        <v>145</v>
      </c>
      <c r="K94" s="87" t="s">
        <v>162</v>
      </c>
      <c r="L94" s="88">
        <v>5.1909000000000004E-2</v>
      </c>
      <c r="M94" s="88">
        <v>5.8699999999999995E-2</v>
      </c>
      <c r="N94" s="84">
        <v>18122.73</v>
      </c>
      <c r="O94" s="86">
        <v>100.01</v>
      </c>
      <c r="P94" s="84">
        <v>64.614010000000007</v>
      </c>
      <c r="Q94" s="85">
        <f t="shared" si="2"/>
        <v>2.1688589072482237E-4</v>
      </c>
      <c r="R94" s="85">
        <f>P94/'סכום נכסי הקרן'!$C$42</f>
        <v>8.9151273901244351E-6</v>
      </c>
    </row>
    <row r="95" spans="2:18">
      <c r="B95" s="77" t="s">
        <v>2644</v>
      </c>
      <c r="C95" s="87" t="s">
        <v>2483</v>
      </c>
      <c r="D95" s="74" t="s">
        <v>2529</v>
      </c>
      <c r="E95" s="74"/>
      <c r="F95" s="74" t="s">
        <v>681</v>
      </c>
      <c r="G95" s="97">
        <v>43831</v>
      </c>
      <c r="H95" s="74" t="s">
        <v>351</v>
      </c>
      <c r="I95" s="84">
        <v>0.87</v>
      </c>
      <c r="J95" s="87" t="s">
        <v>145</v>
      </c>
      <c r="K95" s="87" t="s">
        <v>162</v>
      </c>
      <c r="L95" s="88">
        <v>6.0563000000000006E-2</v>
      </c>
      <c r="M95" s="88">
        <v>7.8600000000000003E-2</v>
      </c>
      <c r="N95" s="84">
        <v>45491.83</v>
      </c>
      <c r="O95" s="86">
        <v>99.67</v>
      </c>
      <c r="P95" s="84">
        <v>161.64319</v>
      </c>
      <c r="Q95" s="85">
        <f t="shared" si="2"/>
        <v>5.4257779764406661E-4</v>
      </c>
      <c r="R95" s="85">
        <f>P95/'סכום נכסי הקרן'!$C$42</f>
        <v>2.2302742556855517E-5</v>
      </c>
    </row>
    <row r="96" spans="2:18">
      <c r="B96" s="77" t="s">
        <v>2644</v>
      </c>
      <c r="C96" s="87" t="s">
        <v>2483</v>
      </c>
      <c r="D96" s="74">
        <v>7058</v>
      </c>
      <c r="E96" s="74"/>
      <c r="F96" s="74" t="s">
        <v>681</v>
      </c>
      <c r="G96" s="97">
        <v>43761</v>
      </c>
      <c r="H96" s="74" t="s">
        <v>351</v>
      </c>
      <c r="I96" s="84">
        <v>0.87000000000000011</v>
      </c>
      <c r="J96" s="87" t="s">
        <v>145</v>
      </c>
      <c r="K96" s="87" t="s">
        <v>162</v>
      </c>
      <c r="L96" s="88">
        <v>6.0563000000000006E-2</v>
      </c>
      <c r="M96" s="88">
        <v>7.8600000000000003E-2</v>
      </c>
      <c r="N96" s="84">
        <v>1778.17</v>
      </c>
      <c r="O96" s="86">
        <v>99.67</v>
      </c>
      <c r="P96" s="84">
        <v>6.3182399999999994</v>
      </c>
      <c r="Q96" s="85">
        <f t="shared" si="2"/>
        <v>2.1208049310253327E-5</v>
      </c>
      <c r="R96" s="85">
        <f>P96/'סכום נכסי הקרן'!$C$42</f>
        <v>8.7176007929827904E-7</v>
      </c>
    </row>
    <row r="97" spans="2:18">
      <c r="B97" s="77" t="s">
        <v>2644</v>
      </c>
      <c r="C97" s="87" t="s">
        <v>2483</v>
      </c>
      <c r="D97" s="74">
        <v>7078</v>
      </c>
      <c r="E97" s="74"/>
      <c r="F97" s="74" t="s">
        <v>681</v>
      </c>
      <c r="G97" s="97">
        <v>43677</v>
      </c>
      <c r="H97" s="74" t="s">
        <v>351</v>
      </c>
      <c r="I97" s="84">
        <v>0.87</v>
      </c>
      <c r="J97" s="87" t="s">
        <v>145</v>
      </c>
      <c r="K97" s="87" t="s">
        <v>162</v>
      </c>
      <c r="L97" s="88">
        <v>6.0563000000000006E-2</v>
      </c>
      <c r="M97" s="88">
        <v>7.8600000000000017E-2</v>
      </c>
      <c r="N97" s="84">
        <v>32007.79</v>
      </c>
      <c r="O97" s="86">
        <v>99.67</v>
      </c>
      <c r="P97" s="84">
        <v>113.7312</v>
      </c>
      <c r="Q97" s="85">
        <f t="shared" si="2"/>
        <v>3.8175455470420297E-4</v>
      </c>
      <c r="R97" s="85">
        <f>P97/'סכום נכסי הקרן'!$C$42</f>
        <v>1.5692078795786239E-5</v>
      </c>
    </row>
    <row r="98" spans="2:18">
      <c r="B98" s="77" t="s">
        <v>2645</v>
      </c>
      <c r="C98" s="87" t="s">
        <v>2481</v>
      </c>
      <c r="D98" s="74" t="s">
        <v>2530</v>
      </c>
      <c r="E98" s="74"/>
      <c r="F98" s="74" t="s">
        <v>976</v>
      </c>
      <c r="G98" s="97">
        <v>42978</v>
      </c>
      <c r="H98" s="74" t="s">
        <v>2480</v>
      </c>
      <c r="I98" s="84">
        <v>2.74</v>
      </c>
      <c r="J98" s="87" t="s">
        <v>155</v>
      </c>
      <c r="K98" s="87" t="s">
        <v>163</v>
      </c>
      <c r="L98" s="88">
        <v>2.4500000000000001E-2</v>
      </c>
      <c r="M98" s="88">
        <v>3.8400000000000011E-2</v>
      </c>
      <c r="N98" s="84">
        <v>86602.31</v>
      </c>
      <c r="O98" s="86">
        <v>96.57</v>
      </c>
      <c r="P98" s="84">
        <v>83.632009999999994</v>
      </c>
      <c r="Q98" s="85">
        <f t="shared" si="2"/>
        <v>2.8072244675662829E-4</v>
      </c>
      <c r="R98" s="85">
        <f>P98/'סכום נכסי הקרן'!$C$42</f>
        <v>1.1539138695186393E-5</v>
      </c>
    </row>
    <row r="99" spans="2:18">
      <c r="B99" s="77" t="s">
        <v>2645</v>
      </c>
      <c r="C99" s="87" t="s">
        <v>2481</v>
      </c>
      <c r="D99" s="74" t="s">
        <v>2531</v>
      </c>
      <c r="E99" s="74"/>
      <c r="F99" s="74" t="s">
        <v>976</v>
      </c>
      <c r="G99" s="97">
        <v>42978</v>
      </c>
      <c r="H99" s="74" t="s">
        <v>2480</v>
      </c>
      <c r="I99" s="84">
        <v>2.73</v>
      </c>
      <c r="J99" s="87" t="s">
        <v>155</v>
      </c>
      <c r="K99" s="87" t="s">
        <v>163</v>
      </c>
      <c r="L99" s="88">
        <v>2.76E-2</v>
      </c>
      <c r="M99" s="88">
        <v>4.1200000000000007E-2</v>
      </c>
      <c r="N99" s="84">
        <v>202072.09</v>
      </c>
      <c r="O99" s="86">
        <v>96.73</v>
      </c>
      <c r="P99" s="84">
        <v>195.46432999999999</v>
      </c>
      <c r="Q99" s="85">
        <f t="shared" si="2"/>
        <v>6.5610314724284433E-4</v>
      </c>
      <c r="R99" s="85">
        <f>P99/'סכום נכסי הקרן'!$C$42</f>
        <v>2.6969219247889441E-5</v>
      </c>
    </row>
    <row r="100" spans="2:18">
      <c r="B100" s="77" t="s">
        <v>2646</v>
      </c>
      <c r="C100" s="87" t="s">
        <v>2483</v>
      </c>
      <c r="D100" s="74" t="s">
        <v>2532</v>
      </c>
      <c r="E100" s="74"/>
      <c r="F100" s="74" t="s">
        <v>673</v>
      </c>
      <c r="G100" s="97">
        <v>43552</v>
      </c>
      <c r="H100" s="74" t="s">
        <v>159</v>
      </c>
      <c r="I100" s="84">
        <v>6.37</v>
      </c>
      <c r="J100" s="87" t="s">
        <v>487</v>
      </c>
      <c r="K100" s="87" t="s">
        <v>163</v>
      </c>
      <c r="L100" s="88">
        <v>3.5500999999999998E-2</v>
      </c>
      <c r="M100" s="88">
        <v>5.0700000000000002E-2</v>
      </c>
      <c r="N100" s="84">
        <v>7168163.6299999999</v>
      </c>
      <c r="O100" s="86">
        <v>90.32</v>
      </c>
      <c r="P100" s="84">
        <v>6474.28539</v>
      </c>
      <c r="Q100" s="85">
        <f t="shared" si="2"/>
        <v>2.1731837315418962E-2</v>
      </c>
      <c r="R100" s="85">
        <f>P100/'סכום נכסי הקרן'!$C$42</f>
        <v>8.9329046458920362E-4</v>
      </c>
    </row>
    <row r="101" spans="2:18">
      <c r="B101" s="77" t="s">
        <v>2647</v>
      </c>
      <c r="C101" s="87" t="s">
        <v>2483</v>
      </c>
      <c r="D101" s="74" t="s">
        <v>2533</v>
      </c>
      <c r="E101" s="74"/>
      <c r="F101" s="74" t="s">
        <v>673</v>
      </c>
      <c r="G101" s="97">
        <v>43779</v>
      </c>
      <c r="H101" s="74" t="s">
        <v>159</v>
      </c>
      <c r="I101" s="84">
        <v>8.09</v>
      </c>
      <c r="J101" s="87" t="s">
        <v>487</v>
      </c>
      <c r="K101" s="87" t="s">
        <v>163</v>
      </c>
      <c r="L101" s="88">
        <v>2.7243E-2</v>
      </c>
      <c r="M101" s="88">
        <v>5.16E-2</v>
      </c>
      <c r="N101" s="84">
        <v>136051.88</v>
      </c>
      <c r="O101" s="86">
        <v>81.11</v>
      </c>
      <c r="P101" s="84">
        <v>110.35167999999999</v>
      </c>
      <c r="Q101" s="85">
        <f t="shared" si="2"/>
        <v>3.704107268652814E-4</v>
      </c>
      <c r="R101" s="85">
        <f>P101/'סכום נכסי הקרן'!$C$42</f>
        <v>1.5225789034208627E-5</v>
      </c>
    </row>
    <row r="102" spans="2:18">
      <c r="B102" s="77" t="s">
        <v>2647</v>
      </c>
      <c r="C102" s="87" t="s">
        <v>2483</v>
      </c>
      <c r="D102" s="74" t="s">
        <v>2534</v>
      </c>
      <c r="E102" s="74"/>
      <c r="F102" s="74" t="s">
        <v>673</v>
      </c>
      <c r="G102" s="97">
        <v>43835</v>
      </c>
      <c r="H102" s="74" t="s">
        <v>159</v>
      </c>
      <c r="I102" s="84">
        <v>8.0399999999999991</v>
      </c>
      <c r="J102" s="87" t="s">
        <v>487</v>
      </c>
      <c r="K102" s="87" t="s">
        <v>163</v>
      </c>
      <c r="L102" s="88">
        <v>2.7243E-2</v>
      </c>
      <c r="M102" s="88">
        <v>5.3299999999999993E-2</v>
      </c>
      <c r="N102" s="84">
        <v>75761.75</v>
      </c>
      <c r="O102" s="86">
        <v>80.06</v>
      </c>
      <c r="P102" s="84">
        <v>60.654859999999999</v>
      </c>
      <c r="Q102" s="85">
        <f t="shared" si="2"/>
        <v>2.0359645435857329E-4</v>
      </c>
      <c r="R102" s="85">
        <f>P102/'סכום נכסי הקרן'!$C$42</f>
        <v>8.368863095328133E-6</v>
      </c>
    </row>
    <row r="103" spans="2:18">
      <c r="B103" s="77" t="s">
        <v>2647</v>
      </c>
      <c r="C103" s="87" t="s">
        <v>2483</v>
      </c>
      <c r="D103" s="74" t="s">
        <v>2535</v>
      </c>
      <c r="E103" s="74"/>
      <c r="F103" s="74" t="s">
        <v>673</v>
      </c>
      <c r="G103" s="97">
        <v>43227</v>
      </c>
      <c r="H103" s="74" t="s">
        <v>159</v>
      </c>
      <c r="I103" s="84">
        <v>8.42</v>
      </c>
      <c r="J103" s="87" t="s">
        <v>487</v>
      </c>
      <c r="K103" s="87" t="s">
        <v>163</v>
      </c>
      <c r="L103" s="88">
        <v>2.9805999999999999E-2</v>
      </c>
      <c r="M103" s="88">
        <v>3.6799999999999999E-2</v>
      </c>
      <c r="N103" s="84">
        <v>44750.3</v>
      </c>
      <c r="O103" s="86">
        <v>94.27</v>
      </c>
      <c r="P103" s="84">
        <v>42.186109999999999</v>
      </c>
      <c r="Q103" s="85">
        <f t="shared" si="2"/>
        <v>1.4160353216841572E-4</v>
      </c>
      <c r="R103" s="85">
        <f>P103/'סכום נכסי הקרן'!$C$42</f>
        <v>5.8206346385838347E-6</v>
      </c>
    </row>
    <row r="104" spans="2:18">
      <c r="B104" s="77" t="s">
        <v>2647</v>
      </c>
      <c r="C104" s="87" t="s">
        <v>2483</v>
      </c>
      <c r="D104" s="74" t="s">
        <v>2536</v>
      </c>
      <c r="E104" s="74"/>
      <c r="F104" s="74" t="s">
        <v>673</v>
      </c>
      <c r="G104" s="97">
        <v>43279</v>
      </c>
      <c r="H104" s="74" t="s">
        <v>159</v>
      </c>
      <c r="I104" s="84">
        <v>8.4599999999999991</v>
      </c>
      <c r="J104" s="87" t="s">
        <v>487</v>
      </c>
      <c r="K104" s="87" t="s">
        <v>163</v>
      </c>
      <c r="L104" s="88">
        <v>2.9796999999999997E-2</v>
      </c>
      <c r="M104" s="88">
        <v>3.5099999999999999E-2</v>
      </c>
      <c r="N104" s="84">
        <v>52336.85</v>
      </c>
      <c r="O104" s="86">
        <v>94.7</v>
      </c>
      <c r="P104" s="84">
        <v>49.563000000000002</v>
      </c>
      <c r="Q104" s="85">
        <f t="shared" si="2"/>
        <v>1.6636508710718266E-4</v>
      </c>
      <c r="R104" s="85">
        <f>P104/'סכום נכסי הקרן'!$C$42</f>
        <v>6.8384621049945255E-6</v>
      </c>
    </row>
    <row r="105" spans="2:18">
      <c r="B105" s="77" t="s">
        <v>2647</v>
      </c>
      <c r="C105" s="87" t="s">
        <v>2483</v>
      </c>
      <c r="D105" s="74" t="s">
        <v>2537</v>
      </c>
      <c r="E105" s="74"/>
      <c r="F105" s="74" t="s">
        <v>673</v>
      </c>
      <c r="G105" s="97">
        <v>43321</v>
      </c>
      <c r="H105" s="74" t="s">
        <v>159</v>
      </c>
      <c r="I105" s="84">
        <v>8.4699999999999989</v>
      </c>
      <c r="J105" s="87" t="s">
        <v>487</v>
      </c>
      <c r="K105" s="87" t="s">
        <v>163</v>
      </c>
      <c r="L105" s="88">
        <v>3.0529000000000001E-2</v>
      </c>
      <c r="M105" s="88">
        <v>3.4500000000000003E-2</v>
      </c>
      <c r="N105" s="84">
        <v>293183.51</v>
      </c>
      <c r="O105" s="86">
        <v>95.68</v>
      </c>
      <c r="P105" s="84">
        <v>280.51801</v>
      </c>
      <c r="Q105" s="85">
        <f t="shared" si="2"/>
        <v>9.4159762663243818E-4</v>
      </c>
      <c r="R105" s="85">
        <f>P105/'סכום נכסי הקרן'!$C$42</f>
        <v>3.8704513067277514E-5</v>
      </c>
    </row>
    <row r="106" spans="2:18">
      <c r="B106" s="77" t="s">
        <v>2647</v>
      </c>
      <c r="C106" s="87" t="s">
        <v>2483</v>
      </c>
      <c r="D106" s="74" t="s">
        <v>2538</v>
      </c>
      <c r="E106" s="74"/>
      <c r="F106" s="74" t="s">
        <v>673</v>
      </c>
      <c r="G106" s="97">
        <v>43138</v>
      </c>
      <c r="H106" s="74" t="s">
        <v>159</v>
      </c>
      <c r="I106" s="84">
        <v>8.3500000000000014</v>
      </c>
      <c r="J106" s="87" t="s">
        <v>487</v>
      </c>
      <c r="K106" s="87" t="s">
        <v>163</v>
      </c>
      <c r="L106" s="88">
        <v>2.8243000000000001E-2</v>
      </c>
      <c r="M106" s="88">
        <v>4.0699999999999993E-2</v>
      </c>
      <c r="N106" s="84">
        <v>280591.13</v>
      </c>
      <c r="O106" s="86">
        <v>89.97</v>
      </c>
      <c r="P106" s="84">
        <v>252.44783999999999</v>
      </c>
      <c r="Q106" s="85">
        <f t="shared" si="2"/>
        <v>8.4737620587172087E-4</v>
      </c>
      <c r="R106" s="85">
        <f>P106/'סכום נכסי הקרן'!$C$42</f>
        <v>3.4831527295113713E-5</v>
      </c>
    </row>
    <row r="107" spans="2:18">
      <c r="B107" s="77" t="s">
        <v>2647</v>
      </c>
      <c r="C107" s="87" t="s">
        <v>2483</v>
      </c>
      <c r="D107" s="74" t="s">
        <v>2539</v>
      </c>
      <c r="E107" s="74"/>
      <c r="F107" s="74" t="s">
        <v>673</v>
      </c>
      <c r="G107" s="97">
        <v>43417</v>
      </c>
      <c r="H107" s="74" t="s">
        <v>159</v>
      </c>
      <c r="I107" s="84">
        <v>8.370000000000001</v>
      </c>
      <c r="J107" s="87" t="s">
        <v>487</v>
      </c>
      <c r="K107" s="87" t="s">
        <v>163</v>
      </c>
      <c r="L107" s="88">
        <v>3.2797E-2</v>
      </c>
      <c r="M107" s="88">
        <v>3.6500000000000005E-2</v>
      </c>
      <c r="N107" s="84">
        <v>333802.71999999997</v>
      </c>
      <c r="O107" s="86">
        <v>95.97</v>
      </c>
      <c r="P107" s="84">
        <v>320.35048</v>
      </c>
      <c r="Q107" s="85">
        <f t="shared" si="2"/>
        <v>1.0753008395381187E-3</v>
      </c>
      <c r="R107" s="85">
        <f>P107/'סכום נכסי הקרן'!$C$42</f>
        <v>4.4200403885898891E-5</v>
      </c>
    </row>
    <row r="108" spans="2:18">
      <c r="B108" s="77" t="s">
        <v>2647</v>
      </c>
      <c r="C108" s="87" t="s">
        <v>2483</v>
      </c>
      <c r="D108" s="74" t="s">
        <v>2540</v>
      </c>
      <c r="E108" s="74"/>
      <c r="F108" s="74" t="s">
        <v>673</v>
      </c>
      <c r="G108" s="97">
        <v>43496</v>
      </c>
      <c r="H108" s="74" t="s">
        <v>159</v>
      </c>
      <c r="I108" s="84">
        <v>8.4700000000000006</v>
      </c>
      <c r="J108" s="87" t="s">
        <v>487</v>
      </c>
      <c r="K108" s="87" t="s">
        <v>163</v>
      </c>
      <c r="L108" s="88">
        <v>3.2190999999999997E-2</v>
      </c>
      <c r="M108" s="88">
        <v>3.2900000000000006E-2</v>
      </c>
      <c r="N108" s="84">
        <v>421825.98</v>
      </c>
      <c r="O108" s="86">
        <v>98.42</v>
      </c>
      <c r="P108" s="84">
        <v>415.16109999999998</v>
      </c>
      <c r="Q108" s="85">
        <f t="shared" si="2"/>
        <v>1.3935458419589968E-3</v>
      </c>
      <c r="R108" s="85">
        <f>P108/'סכום נכסי הקרן'!$C$42</f>
        <v>5.728191291523601E-5</v>
      </c>
    </row>
    <row r="109" spans="2:18">
      <c r="B109" s="77" t="s">
        <v>2647</v>
      </c>
      <c r="C109" s="87" t="s">
        <v>2483</v>
      </c>
      <c r="D109" s="74" t="s">
        <v>2541</v>
      </c>
      <c r="E109" s="74"/>
      <c r="F109" s="74" t="s">
        <v>673</v>
      </c>
      <c r="G109" s="97">
        <v>43613</v>
      </c>
      <c r="H109" s="74" t="s">
        <v>159</v>
      </c>
      <c r="I109" s="84">
        <v>8.5</v>
      </c>
      <c r="J109" s="87" t="s">
        <v>487</v>
      </c>
      <c r="K109" s="87" t="s">
        <v>163</v>
      </c>
      <c r="L109" s="88">
        <v>2.7243E-2</v>
      </c>
      <c r="M109" s="88">
        <v>3.5799999999999998E-2</v>
      </c>
      <c r="N109" s="84">
        <v>111334.46</v>
      </c>
      <c r="O109" s="86">
        <v>91.96</v>
      </c>
      <c r="P109" s="84">
        <v>102.38316999999999</v>
      </c>
      <c r="Q109" s="85">
        <f t="shared" si="2"/>
        <v>3.4366331730039518E-4</v>
      </c>
      <c r="R109" s="85">
        <f>P109/'סכום נכסי הקרן'!$C$42</f>
        <v>1.4126332712592303E-5</v>
      </c>
    </row>
    <row r="110" spans="2:18">
      <c r="B110" s="77" t="s">
        <v>2647</v>
      </c>
      <c r="C110" s="87" t="s">
        <v>2483</v>
      </c>
      <c r="D110" s="74" t="s">
        <v>2542</v>
      </c>
      <c r="E110" s="74"/>
      <c r="F110" s="74" t="s">
        <v>673</v>
      </c>
      <c r="G110" s="97">
        <v>43677</v>
      </c>
      <c r="H110" s="74" t="s">
        <v>159</v>
      </c>
      <c r="I110" s="84">
        <v>8.35</v>
      </c>
      <c r="J110" s="87" t="s">
        <v>487</v>
      </c>
      <c r="K110" s="87" t="s">
        <v>163</v>
      </c>
      <c r="L110" s="88">
        <v>2.7243E-2</v>
      </c>
      <c r="M110" s="88">
        <v>4.1500000000000002E-2</v>
      </c>
      <c r="N110" s="84">
        <v>109843.12</v>
      </c>
      <c r="O110" s="86">
        <v>87.82</v>
      </c>
      <c r="P110" s="84">
        <v>96.464230000000001</v>
      </c>
      <c r="Q110" s="85">
        <f t="shared" si="2"/>
        <v>3.2379557384898616E-4</v>
      </c>
      <c r="R110" s="85">
        <f>P110/'סכום נכסי הקרן'!$C$42</f>
        <v>1.3309666108639025E-5</v>
      </c>
    </row>
    <row r="111" spans="2:18">
      <c r="B111" s="77" t="s">
        <v>2647</v>
      </c>
      <c r="C111" s="87" t="s">
        <v>2483</v>
      </c>
      <c r="D111" s="74" t="s">
        <v>2543</v>
      </c>
      <c r="E111" s="74"/>
      <c r="F111" s="74" t="s">
        <v>673</v>
      </c>
      <c r="G111" s="97">
        <v>43541</v>
      </c>
      <c r="H111" s="74" t="s">
        <v>159</v>
      </c>
      <c r="I111" s="84">
        <v>8.48</v>
      </c>
      <c r="J111" s="87" t="s">
        <v>487</v>
      </c>
      <c r="K111" s="87" t="s">
        <v>163</v>
      </c>
      <c r="L111" s="88">
        <v>2.9270999999999998E-2</v>
      </c>
      <c r="M111" s="88">
        <v>3.5200000000000002E-2</v>
      </c>
      <c r="N111" s="84">
        <v>36224.19</v>
      </c>
      <c r="O111" s="86">
        <v>94.19</v>
      </c>
      <c r="P111" s="84">
        <v>34.119570000000003</v>
      </c>
      <c r="Q111" s="85">
        <f t="shared" si="2"/>
        <v>1.1452707130540153E-4</v>
      </c>
      <c r="R111" s="85">
        <f>P111/'סכום נכסי הקרן'!$C$42</f>
        <v>4.7076526135162935E-6</v>
      </c>
    </row>
    <row r="112" spans="2:18">
      <c r="B112" s="77" t="s">
        <v>2648</v>
      </c>
      <c r="C112" s="87" t="s">
        <v>2481</v>
      </c>
      <c r="D112" s="74">
        <v>7561</v>
      </c>
      <c r="E112" s="74"/>
      <c r="F112" s="74" t="s">
        <v>983</v>
      </c>
      <c r="G112" s="97">
        <v>43920</v>
      </c>
      <c r="H112" s="74" t="s">
        <v>2480</v>
      </c>
      <c r="I112" s="84">
        <v>7.0699999999999994</v>
      </c>
      <c r="J112" s="87" t="s">
        <v>2485</v>
      </c>
      <c r="K112" s="87" t="s">
        <v>163</v>
      </c>
      <c r="L112" s="88">
        <v>5.5918000000000002E-2</v>
      </c>
      <c r="M112" s="88">
        <v>5.79E-2</v>
      </c>
      <c r="N112" s="84">
        <v>3412504.56</v>
      </c>
      <c r="O112" s="86">
        <v>99.5</v>
      </c>
      <c r="P112" s="84">
        <v>3395.44191</v>
      </c>
      <c r="Q112" s="85">
        <f t="shared" si="2"/>
        <v>1.1397271939239525E-2</v>
      </c>
      <c r="R112" s="85">
        <f>P112/'סכום נכסי הקרן'!$C$42</f>
        <v>4.6848658941640398E-4</v>
      </c>
    </row>
    <row r="113" spans="2:18">
      <c r="B113" s="77" t="s">
        <v>2649</v>
      </c>
      <c r="C113" s="87" t="s">
        <v>2483</v>
      </c>
      <c r="D113" s="74" t="s">
        <v>2544</v>
      </c>
      <c r="E113" s="74"/>
      <c r="F113" s="74" t="s">
        <v>720</v>
      </c>
      <c r="G113" s="97">
        <v>43803</v>
      </c>
      <c r="H113" s="74"/>
      <c r="I113" s="84">
        <v>6.4700000000000006</v>
      </c>
      <c r="J113" s="87" t="s">
        <v>487</v>
      </c>
      <c r="K113" s="87" t="s">
        <v>164</v>
      </c>
      <c r="L113" s="88">
        <v>2.3629999999999998E-2</v>
      </c>
      <c r="M113" s="88">
        <v>4.6199999999999998E-2</v>
      </c>
      <c r="N113" s="84">
        <v>6184882.5899999999</v>
      </c>
      <c r="O113" s="86">
        <v>86.87</v>
      </c>
      <c r="P113" s="84">
        <v>20955.56206</v>
      </c>
      <c r="Q113" s="85">
        <f t="shared" si="2"/>
        <v>7.0340251951897012E-2</v>
      </c>
      <c r="R113" s="85">
        <f>P113/'סכום נכסי הקרן'!$C$42</f>
        <v>2.8913467109773624E-3</v>
      </c>
    </row>
    <row r="114" spans="2:18">
      <c r="B114" s="77" t="s">
        <v>2650</v>
      </c>
      <c r="C114" s="87" t="s">
        <v>2481</v>
      </c>
      <c r="D114" s="74">
        <v>7202</v>
      </c>
      <c r="E114" s="74"/>
      <c r="F114" s="74" t="s">
        <v>720</v>
      </c>
      <c r="G114" s="97">
        <v>43734</v>
      </c>
      <c r="H114" s="74"/>
      <c r="I114" s="84">
        <v>2.0299999999999998</v>
      </c>
      <c r="J114" s="87" t="s">
        <v>677</v>
      </c>
      <c r="K114" s="87" t="s">
        <v>163</v>
      </c>
      <c r="L114" s="88">
        <v>2.2499999999999999E-2</v>
      </c>
      <c r="M114" s="88">
        <v>4.2699999999999995E-2</v>
      </c>
      <c r="N114" s="84">
        <v>2190437.2599999998</v>
      </c>
      <c r="O114" s="86">
        <v>96.13</v>
      </c>
      <c r="P114" s="84">
        <v>2105.6672899999999</v>
      </c>
      <c r="Q114" s="85">
        <f t="shared" si="2"/>
        <v>7.0679644516997596E-3</v>
      </c>
      <c r="R114" s="85">
        <f>P114/'סכום נכסי הקרן'!$C$42</f>
        <v>2.9052974937738868E-4</v>
      </c>
    </row>
    <row r="115" spans="2:18">
      <c r="B115" s="77" t="s">
        <v>2650</v>
      </c>
      <c r="C115" s="87" t="s">
        <v>2481</v>
      </c>
      <c r="D115" s="74">
        <v>7203</v>
      </c>
      <c r="E115" s="74"/>
      <c r="F115" s="74" t="s">
        <v>720</v>
      </c>
      <c r="G115" s="97">
        <v>43734</v>
      </c>
      <c r="H115" s="74"/>
      <c r="I115" s="84">
        <v>0.17</v>
      </c>
      <c r="J115" s="87" t="s">
        <v>677</v>
      </c>
      <c r="K115" s="87" t="s">
        <v>163</v>
      </c>
      <c r="L115" s="88">
        <v>0.02</v>
      </c>
      <c r="M115" s="88">
        <v>1.1000000000000001E-2</v>
      </c>
      <c r="N115" s="84">
        <v>17835.669999999998</v>
      </c>
      <c r="O115" s="86">
        <v>100.15</v>
      </c>
      <c r="P115" s="84">
        <v>17.862419999999997</v>
      </c>
      <c r="Q115" s="85">
        <f t="shared" si="2"/>
        <v>5.9957691407805841E-5</v>
      </c>
      <c r="R115" s="85">
        <f>P115/'סכום נכסי הקרן'!$C$42</f>
        <v>2.4645699871576838E-6</v>
      </c>
    </row>
    <row r="116" spans="2:18">
      <c r="B116" s="77" t="s">
        <v>2650</v>
      </c>
      <c r="C116" s="87" t="s">
        <v>2481</v>
      </c>
      <c r="D116" s="74">
        <v>7372</v>
      </c>
      <c r="E116" s="74"/>
      <c r="F116" s="74" t="s">
        <v>720</v>
      </c>
      <c r="G116" s="97">
        <v>43853</v>
      </c>
      <c r="H116" s="74"/>
      <c r="I116" s="84">
        <v>2.0299999999999998</v>
      </c>
      <c r="J116" s="87" t="s">
        <v>677</v>
      </c>
      <c r="K116" s="87" t="s">
        <v>163</v>
      </c>
      <c r="L116" s="88">
        <v>2.2499999999999999E-2</v>
      </c>
      <c r="M116" s="88">
        <v>5.0099999999999999E-2</v>
      </c>
      <c r="N116" s="84">
        <v>158608.62</v>
      </c>
      <c r="O116" s="86">
        <v>94.77</v>
      </c>
      <c r="P116" s="84">
        <v>150.31338</v>
      </c>
      <c r="Q116" s="85">
        <f t="shared" si="2"/>
        <v>5.0454771819855623E-4</v>
      </c>
      <c r="R116" s="85">
        <f>P116/'סכום נכסי הקרן'!$C$42</f>
        <v>2.073951038080104E-5</v>
      </c>
    </row>
    <row r="117" spans="2:18">
      <c r="B117" s="77" t="s">
        <v>2650</v>
      </c>
      <c r="C117" s="87" t="s">
        <v>2481</v>
      </c>
      <c r="D117" s="74">
        <v>7250</v>
      </c>
      <c r="E117" s="74"/>
      <c r="F117" s="74" t="s">
        <v>720</v>
      </c>
      <c r="G117" s="97">
        <v>43768</v>
      </c>
      <c r="H117" s="74"/>
      <c r="I117" s="84">
        <v>2.0300000000000002</v>
      </c>
      <c r="J117" s="87" t="s">
        <v>677</v>
      </c>
      <c r="K117" s="87" t="s">
        <v>163</v>
      </c>
      <c r="L117" s="88">
        <v>2.2499999999999999E-2</v>
      </c>
      <c r="M117" s="88">
        <v>4.6400000000000004E-2</v>
      </c>
      <c r="N117" s="84">
        <v>1168303.21</v>
      </c>
      <c r="O117" s="86">
        <v>95.45</v>
      </c>
      <c r="P117" s="84">
        <v>1115.1453799999999</v>
      </c>
      <c r="Q117" s="85">
        <f t="shared" si="2"/>
        <v>3.7431402110621285E-3</v>
      </c>
      <c r="R117" s="85">
        <f>P117/'סכום נכסי הקרן'!$C$42</f>
        <v>1.5386234535217237E-4</v>
      </c>
    </row>
    <row r="118" spans="2:18">
      <c r="B118" s="77" t="s">
        <v>2650</v>
      </c>
      <c r="C118" s="87" t="s">
        <v>2481</v>
      </c>
      <c r="D118" s="74">
        <v>7375</v>
      </c>
      <c r="E118" s="74"/>
      <c r="F118" s="74" t="s">
        <v>720</v>
      </c>
      <c r="G118" s="97">
        <v>43853</v>
      </c>
      <c r="H118" s="74"/>
      <c r="I118" s="84">
        <v>0.17</v>
      </c>
      <c r="J118" s="87" t="s">
        <v>677</v>
      </c>
      <c r="K118" s="87" t="s">
        <v>163</v>
      </c>
      <c r="L118" s="88">
        <v>0.02</v>
      </c>
      <c r="M118" s="88">
        <v>4.2999999999999997E-2</v>
      </c>
      <c r="N118" s="84">
        <v>307193.17</v>
      </c>
      <c r="O118" s="86">
        <v>99.63</v>
      </c>
      <c r="P118" s="84">
        <v>306.05657000000002</v>
      </c>
      <c r="Q118" s="85">
        <f t="shared" si="2"/>
        <v>1.0273213471294221E-3</v>
      </c>
      <c r="R118" s="85">
        <f>P118/'סכום נכסי הקרן'!$C$42</f>
        <v>4.2228199582947042E-5</v>
      </c>
    </row>
    <row r="119" spans="2:18">
      <c r="B119" s="77" t="s">
        <v>2650</v>
      </c>
      <c r="C119" s="87" t="s">
        <v>2481</v>
      </c>
      <c r="D119" s="74">
        <v>7251</v>
      </c>
      <c r="E119" s="74"/>
      <c r="F119" s="74" t="s">
        <v>720</v>
      </c>
      <c r="G119" s="97">
        <v>43768</v>
      </c>
      <c r="H119" s="74"/>
      <c r="I119" s="84">
        <v>0.17</v>
      </c>
      <c r="J119" s="87" t="s">
        <v>677</v>
      </c>
      <c r="K119" s="87" t="s">
        <v>163</v>
      </c>
      <c r="L119" s="88">
        <v>0.02</v>
      </c>
      <c r="M119" s="88">
        <v>2.4400000000000005E-2</v>
      </c>
      <c r="N119" s="84">
        <v>13622.34</v>
      </c>
      <c r="O119" s="86">
        <v>99.93</v>
      </c>
      <c r="P119" s="84">
        <v>13.6128</v>
      </c>
      <c r="Q119" s="85">
        <f t="shared" si="2"/>
        <v>4.5693252179501962E-5</v>
      </c>
      <c r="R119" s="85">
        <f>P119/'סכום נכסי הקרן'!$C$42</f>
        <v>1.8782280520321504E-6</v>
      </c>
    </row>
    <row r="120" spans="2:18">
      <c r="B120" s="77" t="s">
        <v>2651</v>
      </c>
      <c r="C120" s="87" t="s">
        <v>2481</v>
      </c>
      <c r="D120" s="74">
        <v>6718</v>
      </c>
      <c r="E120" s="74"/>
      <c r="F120" s="74" t="s">
        <v>720</v>
      </c>
      <c r="G120" s="97">
        <v>43482</v>
      </c>
      <c r="H120" s="74"/>
      <c r="I120" s="84">
        <v>3.3600000000000003</v>
      </c>
      <c r="J120" s="87" t="s">
        <v>2485</v>
      </c>
      <c r="K120" s="87" t="s">
        <v>163</v>
      </c>
      <c r="L120" s="88">
        <v>4.1299999999999996E-2</v>
      </c>
      <c r="M120" s="88">
        <v>3.8399999999999997E-2</v>
      </c>
      <c r="N120" s="84">
        <v>10093241.49</v>
      </c>
      <c r="O120" s="86">
        <v>102.1</v>
      </c>
      <c r="P120" s="84">
        <v>10305.20003</v>
      </c>
      <c r="Q120" s="85">
        <f>P120/$P$10</f>
        <v>3.4590833901254787E-2</v>
      </c>
      <c r="R120" s="85">
        <f>P120/'סכום נכסי הקרן'!$C$42</f>
        <v>1.4218614670125586E-3</v>
      </c>
    </row>
    <row r="121" spans="2:18">
      <c r="B121" s="73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84"/>
      <c r="O121" s="86"/>
      <c r="P121" s="74"/>
      <c r="Q121" s="85"/>
      <c r="R121" s="74"/>
    </row>
    <row r="122" spans="2:18">
      <c r="B122" s="71" t="s">
        <v>39</v>
      </c>
      <c r="C122" s="72"/>
      <c r="D122" s="72"/>
      <c r="E122" s="72"/>
      <c r="F122" s="72"/>
      <c r="G122" s="72"/>
      <c r="H122" s="72"/>
      <c r="I122" s="81">
        <v>4.3749234036376823</v>
      </c>
      <c r="J122" s="72"/>
      <c r="K122" s="72"/>
      <c r="L122" s="72"/>
      <c r="M122" s="94">
        <v>3.9279203539403861E-2</v>
      </c>
      <c r="N122" s="81"/>
      <c r="O122" s="83"/>
      <c r="P122" s="81">
        <f>P123</f>
        <v>145748.34380999999</v>
      </c>
      <c r="Q122" s="82">
        <f t="shared" ref="Q122:Q177" si="3">P122/$P$10</f>
        <v>0.48922454075980576</v>
      </c>
      <c r="R122" s="82">
        <f>P122/'סכום נכסי הקרן'!$C$42</f>
        <v>2.0109648851167169E-2</v>
      </c>
    </row>
    <row r="123" spans="2:18">
      <c r="B123" s="92" t="s">
        <v>37</v>
      </c>
      <c r="C123" s="72"/>
      <c r="D123" s="72"/>
      <c r="E123" s="72"/>
      <c r="F123" s="72"/>
      <c r="G123" s="72"/>
      <c r="H123" s="72"/>
      <c r="I123" s="81">
        <v>4.3749234036376823</v>
      </c>
      <c r="J123" s="72"/>
      <c r="K123" s="72"/>
      <c r="L123" s="72"/>
      <c r="M123" s="94">
        <v>3.9279203539403854E-2</v>
      </c>
      <c r="N123" s="81"/>
      <c r="O123" s="83"/>
      <c r="P123" s="81">
        <f>SUM(P124:P179)</f>
        <v>145748.34380999999</v>
      </c>
      <c r="Q123" s="82">
        <f t="shared" si="3"/>
        <v>0.48922454075980576</v>
      </c>
      <c r="R123" s="82">
        <f>P123/'סכום נכסי הקרן'!$C$42</f>
        <v>2.0109648851167169E-2</v>
      </c>
    </row>
    <row r="124" spans="2:18">
      <c r="B124" s="77" t="s">
        <v>2653</v>
      </c>
      <c r="C124" s="87" t="s">
        <v>2483</v>
      </c>
      <c r="D124" s="74" t="s">
        <v>2546</v>
      </c>
      <c r="E124" s="74"/>
      <c r="F124" s="74" t="s">
        <v>1041</v>
      </c>
      <c r="G124" s="97">
        <v>43811</v>
      </c>
      <c r="H124" s="74" t="s">
        <v>926</v>
      </c>
      <c r="I124" s="84">
        <v>9.9600000000000009</v>
      </c>
      <c r="J124" s="87" t="s">
        <v>1020</v>
      </c>
      <c r="K124" s="87" t="s">
        <v>162</v>
      </c>
      <c r="L124" s="88">
        <v>4.4800000000000006E-2</v>
      </c>
      <c r="M124" s="88">
        <v>3.6900000000000002E-2</v>
      </c>
      <c r="N124" s="84">
        <v>1028340.89</v>
      </c>
      <c r="O124" s="86">
        <v>108.93</v>
      </c>
      <c r="P124" s="84">
        <v>3993.4123999999997</v>
      </c>
      <c r="Q124" s="85">
        <f t="shared" si="3"/>
        <v>1.3404442866269259E-2</v>
      </c>
      <c r="R124" s="85">
        <f>P124/'סכום נכסי הקרן'!$C$42</f>
        <v>5.5099165439975858E-4</v>
      </c>
    </row>
    <row r="125" spans="2:18">
      <c r="B125" s="77" t="s">
        <v>2654</v>
      </c>
      <c r="C125" s="87" t="s">
        <v>2483</v>
      </c>
      <c r="D125" s="74">
        <v>7088</v>
      </c>
      <c r="E125" s="74"/>
      <c r="F125" s="74" t="s">
        <v>953</v>
      </c>
      <c r="G125" s="97">
        <v>43684</v>
      </c>
      <c r="H125" s="74" t="s">
        <v>954</v>
      </c>
      <c r="I125" s="84">
        <v>8.5</v>
      </c>
      <c r="J125" s="87" t="s">
        <v>952</v>
      </c>
      <c r="K125" s="87" t="s">
        <v>162</v>
      </c>
      <c r="L125" s="88">
        <v>4.36E-2</v>
      </c>
      <c r="M125" s="88">
        <v>4.2799999999999991E-2</v>
      </c>
      <c r="N125" s="84">
        <v>2944152.78</v>
      </c>
      <c r="O125" s="86">
        <v>102.11</v>
      </c>
      <c r="P125" s="84">
        <v>10717.36824</v>
      </c>
      <c r="Q125" s="85">
        <f t="shared" si="3"/>
        <v>3.5974333692620555E-2</v>
      </c>
      <c r="R125" s="85">
        <f>P125/'סכום נכסי הקרן'!$C$42</f>
        <v>1.4787304354964765E-3</v>
      </c>
    </row>
    <row r="126" spans="2:18">
      <c r="B126" s="77" t="s">
        <v>2655</v>
      </c>
      <c r="C126" s="87" t="s">
        <v>2483</v>
      </c>
      <c r="D126" s="74">
        <v>7258</v>
      </c>
      <c r="E126" s="74"/>
      <c r="F126" s="74" t="s">
        <v>720</v>
      </c>
      <c r="G126" s="97">
        <v>43774</v>
      </c>
      <c r="H126" s="74"/>
      <c r="I126" s="84">
        <v>5.1999999999999993</v>
      </c>
      <c r="J126" s="87" t="s">
        <v>952</v>
      </c>
      <c r="K126" s="87" t="s">
        <v>162</v>
      </c>
      <c r="L126" s="88">
        <v>3.2393999999999999E-2</v>
      </c>
      <c r="M126" s="88">
        <v>3.1200000000000006E-2</v>
      </c>
      <c r="N126" s="84">
        <v>756452.01</v>
      </c>
      <c r="O126" s="86">
        <v>101.91</v>
      </c>
      <c r="P126" s="84">
        <v>2748.2593199999997</v>
      </c>
      <c r="Q126" s="85">
        <f t="shared" si="3"/>
        <v>9.224913769645229E-3</v>
      </c>
      <c r="R126" s="85">
        <f>P126/'סכום נכסי הקרן'!$C$42</f>
        <v>3.7919147780638823E-4</v>
      </c>
    </row>
    <row r="127" spans="2:18">
      <c r="B127" s="77" t="s">
        <v>2656</v>
      </c>
      <c r="C127" s="87" t="s">
        <v>2483</v>
      </c>
      <c r="D127" s="74">
        <v>7030</v>
      </c>
      <c r="E127" s="74"/>
      <c r="F127" s="74" t="s">
        <v>720</v>
      </c>
      <c r="G127" s="97">
        <v>43649</v>
      </c>
      <c r="H127" s="74"/>
      <c r="I127" s="84">
        <v>1.0999999999999999</v>
      </c>
      <c r="J127" s="87" t="s">
        <v>1020</v>
      </c>
      <c r="K127" s="87" t="s">
        <v>162</v>
      </c>
      <c r="L127" s="88">
        <v>3.2729000000000001E-2</v>
      </c>
      <c r="M127" s="88">
        <v>6.4399999999999999E-2</v>
      </c>
      <c r="N127" s="84">
        <v>265468.12</v>
      </c>
      <c r="O127" s="86">
        <v>97.13</v>
      </c>
      <c r="P127" s="84">
        <v>919.23229000000003</v>
      </c>
      <c r="Q127" s="85">
        <f t="shared" si="3"/>
        <v>3.0855307386071259E-3</v>
      </c>
      <c r="R127" s="85">
        <f>P127/'סכום נכסי הקרן'!$C$42</f>
        <v>1.2683120837827285E-4</v>
      </c>
    </row>
    <row r="128" spans="2:18">
      <c r="B128" s="77" t="s">
        <v>2656</v>
      </c>
      <c r="C128" s="87" t="s">
        <v>2483</v>
      </c>
      <c r="D128" s="74">
        <v>7059</v>
      </c>
      <c r="E128" s="74"/>
      <c r="F128" s="74" t="s">
        <v>720</v>
      </c>
      <c r="G128" s="97">
        <v>43668</v>
      </c>
      <c r="H128" s="74"/>
      <c r="I128" s="84">
        <v>1.0999999999999999</v>
      </c>
      <c r="J128" s="87" t="s">
        <v>1020</v>
      </c>
      <c r="K128" s="87" t="s">
        <v>162</v>
      </c>
      <c r="L128" s="88">
        <v>3.2729000000000001E-2</v>
      </c>
      <c r="M128" s="88">
        <v>6.4399999999999999E-2</v>
      </c>
      <c r="N128" s="84">
        <v>59461.54</v>
      </c>
      <c r="O128" s="86">
        <v>97.13</v>
      </c>
      <c r="P128" s="84">
        <v>205.89654000000002</v>
      </c>
      <c r="Q128" s="85">
        <f t="shared" si="3"/>
        <v>6.9112030773293618E-4</v>
      </c>
      <c r="R128" s="85">
        <f>P128/'סכום נכסי הקרן'!$C$42</f>
        <v>2.8408604933912184E-5</v>
      </c>
    </row>
    <row r="129" spans="2:18">
      <c r="B129" s="77" t="s">
        <v>2656</v>
      </c>
      <c r="C129" s="87" t="s">
        <v>2483</v>
      </c>
      <c r="D129" s="74">
        <v>7107</v>
      </c>
      <c r="E129" s="74"/>
      <c r="F129" s="74" t="s">
        <v>720</v>
      </c>
      <c r="G129" s="97">
        <v>43697</v>
      </c>
      <c r="H129" s="74"/>
      <c r="I129" s="84">
        <v>1.0999999999999999</v>
      </c>
      <c r="J129" s="87" t="s">
        <v>1020</v>
      </c>
      <c r="K129" s="87" t="s">
        <v>162</v>
      </c>
      <c r="L129" s="88">
        <v>3.2729000000000001E-2</v>
      </c>
      <c r="M129" s="88">
        <v>6.4399999999999985E-2</v>
      </c>
      <c r="N129" s="84">
        <v>91506.06</v>
      </c>
      <c r="O129" s="86">
        <v>97.13</v>
      </c>
      <c r="P129" s="84">
        <v>316.85659000000004</v>
      </c>
      <c r="Q129" s="85">
        <f t="shared" si="3"/>
        <v>1.06357311292365E-3</v>
      </c>
      <c r="R129" s="85">
        <f>P129/'סכום נכסי הקרן'!$C$42</f>
        <v>4.3718333907002956E-5</v>
      </c>
    </row>
    <row r="130" spans="2:18">
      <c r="B130" s="77" t="s">
        <v>2656</v>
      </c>
      <c r="C130" s="87" t="s">
        <v>2483</v>
      </c>
      <c r="D130" s="74">
        <v>7182</v>
      </c>
      <c r="E130" s="74"/>
      <c r="F130" s="74" t="s">
        <v>720</v>
      </c>
      <c r="G130" s="97">
        <v>43728</v>
      </c>
      <c r="H130" s="74"/>
      <c r="I130" s="84">
        <v>1.1000000000000001</v>
      </c>
      <c r="J130" s="87" t="s">
        <v>1020</v>
      </c>
      <c r="K130" s="87" t="s">
        <v>162</v>
      </c>
      <c r="L130" s="88">
        <v>3.2729000000000001E-2</v>
      </c>
      <c r="M130" s="88">
        <v>6.4400000000000013E-2</v>
      </c>
      <c r="N130" s="84">
        <v>130275.12</v>
      </c>
      <c r="O130" s="86">
        <v>97.13</v>
      </c>
      <c r="P130" s="84">
        <v>451.10161999999997</v>
      </c>
      <c r="Q130" s="85">
        <f t="shared" si="3"/>
        <v>1.5141851846234328E-3</v>
      </c>
      <c r="R130" s="85">
        <f>P130/'סכום נכסי הקרן'!$C$42</f>
        <v>6.2240811368796084E-5</v>
      </c>
    </row>
    <row r="131" spans="2:18">
      <c r="B131" s="77" t="s">
        <v>2656</v>
      </c>
      <c r="C131" s="87" t="s">
        <v>2483</v>
      </c>
      <c r="D131" s="74">
        <v>7223</v>
      </c>
      <c r="E131" s="74"/>
      <c r="F131" s="74" t="s">
        <v>720</v>
      </c>
      <c r="G131" s="97">
        <v>43759</v>
      </c>
      <c r="H131" s="74"/>
      <c r="I131" s="84">
        <v>1.1000000000000001</v>
      </c>
      <c r="J131" s="87" t="s">
        <v>1020</v>
      </c>
      <c r="K131" s="87" t="s">
        <v>162</v>
      </c>
      <c r="L131" s="88">
        <v>3.2729000000000001E-2</v>
      </c>
      <c r="M131" s="88">
        <v>6.4399999999999999E-2</v>
      </c>
      <c r="N131" s="84">
        <v>163144.56</v>
      </c>
      <c r="O131" s="86">
        <v>97.13</v>
      </c>
      <c r="P131" s="84">
        <v>564.91809999999998</v>
      </c>
      <c r="Q131" s="85">
        <f t="shared" si="3"/>
        <v>1.8962259934815107E-3</v>
      </c>
      <c r="R131" s="85">
        <f>P131/'סכום נכסי הקרן'!$C$42</f>
        <v>7.7944656684936502E-5</v>
      </c>
    </row>
    <row r="132" spans="2:18">
      <c r="B132" s="77" t="s">
        <v>2656</v>
      </c>
      <c r="C132" s="87" t="s">
        <v>2483</v>
      </c>
      <c r="D132" s="74">
        <v>7503</v>
      </c>
      <c r="E132" s="74"/>
      <c r="F132" s="74" t="s">
        <v>720</v>
      </c>
      <c r="G132" s="97">
        <v>43910</v>
      </c>
      <c r="H132" s="74"/>
      <c r="I132" s="84">
        <v>1.1000000000000001</v>
      </c>
      <c r="J132" s="87" t="s">
        <v>1020</v>
      </c>
      <c r="K132" s="87" t="s">
        <v>162</v>
      </c>
      <c r="L132" s="88">
        <v>3.2729000000000001E-2</v>
      </c>
      <c r="M132" s="88">
        <v>6.430000000000001E-2</v>
      </c>
      <c r="N132" s="84">
        <v>100247.1</v>
      </c>
      <c r="O132" s="86">
        <v>97.14</v>
      </c>
      <c r="P132" s="84">
        <v>347.15980999999999</v>
      </c>
      <c r="Q132" s="85">
        <f t="shared" si="3"/>
        <v>1.165290075878437E-3</v>
      </c>
      <c r="R132" s="85">
        <f>P132/'סכום נכסי הקרן'!$C$42</f>
        <v>4.7899425076409811E-5</v>
      </c>
    </row>
    <row r="133" spans="2:18">
      <c r="B133" s="77" t="s">
        <v>2656</v>
      </c>
      <c r="C133" s="87" t="s">
        <v>2483</v>
      </c>
      <c r="D133" s="74">
        <v>7363</v>
      </c>
      <c r="E133" s="74"/>
      <c r="F133" s="74" t="s">
        <v>720</v>
      </c>
      <c r="G133" s="97">
        <v>43851</v>
      </c>
      <c r="H133" s="74"/>
      <c r="I133" s="84">
        <v>1.1000000000000001</v>
      </c>
      <c r="J133" s="87" t="s">
        <v>1020</v>
      </c>
      <c r="K133" s="87" t="s">
        <v>162</v>
      </c>
      <c r="L133" s="88">
        <v>3.2729000000000001E-2</v>
      </c>
      <c r="M133" s="88">
        <v>6.4399999999999999E-2</v>
      </c>
      <c r="N133" s="84">
        <v>184047.69</v>
      </c>
      <c r="O133" s="86">
        <v>97.13</v>
      </c>
      <c r="P133" s="84">
        <v>637.29908</v>
      </c>
      <c r="Q133" s="85">
        <f t="shared" si="3"/>
        <v>2.1391827967945313E-3</v>
      </c>
      <c r="R133" s="85">
        <f>P133/'סכום נכסי הקרן'!$C$42</f>
        <v>8.7931432885980963E-5</v>
      </c>
    </row>
    <row r="134" spans="2:18">
      <c r="B134" s="77" t="s">
        <v>2656</v>
      </c>
      <c r="C134" s="87" t="s">
        <v>2483</v>
      </c>
      <c r="D134" s="74">
        <v>7443</v>
      </c>
      <c r="E134" s="74"/>
      <c r="F134" s="74" t="s">
        <v>720</v>
      </c>
      <c r="G134" s="97">
        <v>43881</v>
      </c>
      <c r="H134" s="74"/>
      <c r="I134" s="84">
        <v>1.0999999999999999</v>
      </c>
      <c r="J134" s="87" t="s">
        <v>1020</v>
      </c>
      <c r="K134" s="87" t="s">
        <v>162</v>
      </c>
      <c r="L134" s="88">
        <v>3.2729000000000001E-2</v>
      </c>
      <c r="M134" s="88">
        <v>6.4399999999999999E-2</v>
      </c>
      <c r="N134" s="84">
        <v>139745.98000000001</v>
      </c>
      <c r="O134" s="86">
        <v>97.13</v>
      </c>
      <c r="P134" s="84">
        <v>483.89623999999998</v>
      </c>
      <c r="Q134" s="85">
        <f t="shared" si="3"/>
        <v>1.6242648773972148E-3</v>
      </c>
      <c r="R134" s="85">
        <f>P134/'סכום נכסי הקרן'!$C$42</f>
        <v>6.6765653814122148E-5</v>
      </c>
    </row>
    <row r="135" spans="2:18">
      <c r="B135" s="77" t="s">
        <v>2656</v>
      </c>
      <c r="C135" s="87" t="s">
        <v>2483</v>
      </c>
      <c r="D135" s="74">
        <v>7272</v>
      </c>
      <c r="E135" s="74"/>
      <c r="F135" s="74" t="s">
        <v>720</v>
      </c>
      <c r="G135" s="97">
        <v>43799</v>
      </c>
      <c r="H135" s="74"/>
      <c r="I135" s="84">
        <v>1.1000000000000001</v>
      </c>
      <c r="J135" s="87" t="s">
        <v>1020</v>
      </c>
      <c r="K135" s="87" t="s">
        <v>162</v>
      </c>
      <c r="L135" s="88">
        <v>3.2729000000000001E-2</v>
      </c>
      <c r="M135" s="88">
        <v>6.4399999999999999E-2</v>
      </c>
      <c r="N135" s="84">
        <v>216357.43</v>
      </c>
      <c r="O135" s="86">
        <v>97.13</v>
      </c>
      <c r="P135" s="84">
        <v>749.17750999999998</v>
      </c>
      <c r="Q135" s="85">
        <f t="shared" si="3"/>
        <v>2.514718271894199E-3</v>
      </c>
      <c r="R135" s="85">
        <f>P135/'סכום נכסי הקרן'!$C$42</f>
        <v>1.0336787547261378E-4</v>
      </c>
    </row>
    <row r="136" spans="2:18">
      <c r="B136" s="77" t="s">
        <v>2656</v>
      </c>
      <c r="C136" s="87" t="s">
        <v>2483</v>
      </c>
      <c r="D136" s="74">
        <v>7313</v>
      </c>
      <c r="E136" s="74"/>
      <c r="F136" s="74" t="s">
        <v>720</v>
      </c>
      <c r="G136" s="97">
        <v>43819</v>
      </c>
      <c r="H136" s="74"/>
      <c r="I136" s="84">
        <v>1.0999999999999999</v>
      </c>
      <c r="J136" s="87" t="s">
        <v>1020</v>
      </c>
      <c r="K136" s="87" t="s">
        <v>162</v>
      </c>
      <c r="L136" s="88">
        <v>3.2729000000000001E-2</v>
      </c>
      <c r="M136" s="88">
        <v>6.4399999999999999E-2</v>
      </c>
      <c r="N136" s="84">
        <v>209305.76</v>
      </c>
      <c r="O136" s="86">
        <v>97.13</v>
      </c>
      <c r="P136" s="84">
        <v>724.75975000000005</v>
      </c>
      <c r="Q136" s="85">
        <f t="shared" si="3"/>
        <v>2.4327566721249706E-3</v>
      </c>
      <c r="R136" s="85">
        <f>P136/'סכום נכסי הקרן'!$C$42</f>
        <v>9.9998831499310093E-5</v>
      </c>
    </row>
    <row r="137" spans="2:18">
      <c r="B137" s="77" t="s">
        <v>2657</v>
      </c>
      <c r="C137" s="87" t="s">
        <v>2483</v>
      </c>
      <c r="D137" s="74">
        <v>7364</v>
      </c>
      <c r="E137" s="74"/>
      <c r="F137" s="74" t="s">
        <v>720</v>
      </c>
      <c r="G137" s="97">
        <v>43846</v>
      </c>
      <c r="H137" s="74"/>
      <c r="I137" s="84">
        <v>2.85</v>
      </c>
      <c r="J137" s="87" t="s">
        <v>1020</v>
      </c>
      <c r="K137" s="87" t="s">
        <v>164</v>
      </c>
      <c r="L137" s="88">
        <v>1.7500000000000002E-2</v>
      </c>
      <c r="M137" s="88">
        <v>3.2699999999999993E-2</v>
      </c>
      <c r="N137" s="84">
        <v>3688681.74</v>
      </c>
      <c r="O137" s="86">
        <v>95.94</v>
      </c>
      <c r="P137" s="84">
        <v>13802.854740000001</v>
      </c>
      <c r="Q137" s="85">
        <f t="shared" si="3"/>
        <v>4.6331197287248327E-2</v>
      </c>
      <c r="R137" s="85">
        <f>P137/'סכום נכסי הקרן'!$C$42</f>
        <v>1.9044508823161243E-3</v>
      </c>
    </row>
    <row r="138" spans="2:18">
      <c r="B138" s="77" t="s">
        <v>2658</v>
      </c>
      <c r="C138" s="87" t="s">
        <v>2483</v>
      </c>
      <c r="D138" s="74">
        <v>7384</v>
      </c>
      <c r="E138" s="74"/>
      <c r="F138" s="74" t="s">
        <v>720</v>
      </c>
      <c r="G138" s="97">
        <v>43861</v>
      </c>
      <c r="H138" s="74"/>
      <c r="I138" s="84">
        <v>6.0699999999999994</v>
      </c>
      <c r="J138" s="87" t="s">
        <v>1020</v>
      </c>
      <c r="K138" s="87" t="s">
        <v>164</v>
      </c>
      <c r="L138" s="88">
        <v>2.6249999999999999E-2</v>
      </c>
      <c r="M138" s="88">
        <v>4.5499999999999999E-2</v>
      </c>
      <c r="N138" s="84">
        <v>15035.39</v>
      </c>
      <c r="O138" s="86">
        <v>89.66</v>
      </c>
      <c r="P138" s="84">
        <v>52.578890000000001</v>
      </c>
      <c r="Q138" s="85">
        <f t="shared" si="3"/>
        <v>1.7648834039200563E-4</v>
      </c>
      <c r="R138" s="85">
        <f>P138/'סכום נכסי הקרן'!$C$42</f>
        <v>7.2545799646445045E-6</v>
      </c>
    </row>
    <row r="139" spans="2:18">
      <c r="B139" s="77" t="s">
        <v>2658</v>
      </c>
      <c r="C139" s="87" t="s">
        <v>2483</v>
      </c>
      <c r="D139" s="74">
        <v>7385</v>
      </c>
      <c r="E139" s="74"/>
      <c r="F139" s="74" t="s">
        <v>720</v>
      </c>
      <c r="G139" s="97">
        <v>43861</v>
      </c>
      <c r="H139" s="74"/>
      <c r="I139" s="84">
        <v>5.91</v>
      </c>
      <c r="J139" s="87" t="s">
        <v>1020</v>
      </c>
      <c r="K139" s="87" t="s">
        <v>165</v>
      </c>
      <c r="L139" s="88">
        <v>3.4705E-2</v>
      </c>
      <c r="M139" s="88">
        <v>5.4399999999999997E-2</v>
      </c>
      <c r="N139" s="84">
        <v>49018.89</v>
      </c>
      <c r="O139" s="86">
        <v>89.87</v>
      </c>
      <c r="P139" s="84">
        <v>193.77276000000001</v>
      </c>
      <c r="Q139" s="85">
        <f t="shared" si="3"/>
        <v>6.5042515780721905E-4</v>
      </c>
      <c r="R139" s="85">
        <f>P139/'סכום נכסי הקרן'!$C$42</f>
        <v>2.6735824632088431E-5</v>
      </c>
    </row>
    <row r="140" spans="2:18">
      <c r="B140" s="77" t="s">
        <v>2658</v>
      </c>
      <c r="C140" s="87" t="s">
        <v>2483</v>
      </c>
      <c r="D140" s="74">
        <v>7276</v>
      </c>
      <c r="E140" s="74"/>
      <c r="F140" s="74" t="s">
        <v>720</v>
      </c>
      <c r="G140" s="97">
        <v>43798</v>
      </c>
      <c r="H140" s="74"/>
      <c r="I140" s="84">
        <v>6.07</v>
      </c>
      <c r="J140" s="87" t="s">
        <v>1020</v>
      </c>
      <c r="K140" s="87" t="s">
        <v>164</v>
      </c>
      <c r="L140" s="88">
        <v>2.6249999999999999E-2</v>
      </c>
      <c r="M140" s="88">
        <v>4.5499999999999999E-2</v>
      </c>
      <c r="N140" s="84">
        <v>655634.29</v>
      </c>
      <c r="O140" s="86">
        <v>89.66</v>
      </c>
      <c r="P140" s="84">
        <v>2292.7590599999999</v>
      </c>
      <c r="Q140" s="85">
        <f t="shared" si="3"/>
        <v>7.6959639394847401E-3</v>
      </c>
      <c r="R140" s="85">
        <f>P140/'סכום נכסי הקרן'!$C$42</f>
        <v>3.1634376344637872E-4</v>
      </c>
    </row>
    <row r="141" spans="2:18">
      <c r="B141" s="77" t="s">
        <v>2658</v>
      </c>
      <c r="C141" s="87" t="s">
        <v>2483</v>
      </c>
      <c r="D141" s="74">
        <v>7275</v>
      </c>
      <c r="E141" s="74"/>
      <c r="F141" s="74" t="s">
        <v>720</v>
      </c>
      <c r="G141" s="97">
        <v>43799</v>
      </c>
      <c r="H141" s="74"/>
      <c r="I141" s="84">
        <v>5.910000000000001</v>
      </c>
      <c r="J141" s="87" t="s">
        <v>1020</v>
      </c>
      <c r="K141" s="87" t="s">
        <v>165</v>
      </c>
      <c r="L141" s="88">
        <v>3.4705E-2</v>
      </c>
      <c r="M141" s="88">
        <v>5.4400000000000004E-2</v>
      </c>
      <c r="N141" s="84">
        <v>616098.02</v>
      </c>
      <c r="O141" s="86">
        <v>89.85</v>
      </c>
      <c r="P141" s="84">
        <v>2434.9069599999998</v>
      </c>
      <c r="Q141" s="85">
        <f t="shared" si="3"/>
        <v>8.1731030909808784E-3</v>
      </c>
      <c r="R141" s="85">
        <f>P141/'סכום נכסי הקרן'!$C$42</f>
        <v>3.3595664054127914E-4</v>
      </c>
    </row>
    <row r="142" spans="2:18">
      <c r="B142" s="77" t="s">
        <v>2659</v>
      </c>
      <c r="C142" s="87" t="s">
        <v>2483</v>
      </c>
      <c r="D142" s="74" t="s">
        <v>2547</v>
      </c>
      <c r="E142" s="74"/>
      <c r="F142" s="74" t="s">
        <v>720</v>
      </c>
      <c r="G142" s="97">
        <v>43797</v>
      </c>
      <c r="H142" s="74"/>
      <c r="I142" s="84">
        <v>6</v>
      </c>
      <c r="J142" s="87" t="s">
        <v>952</v>
      </c>
      <c r="K142" s="87" t="s">
        <v>162</v>
      </c>
      <c r="L142" s="88">
        <v>4.6100000000000002E-2</v>
      </c>
      <c r="M142" s="88">
        <v>4.3999999999999997E-2</v>
      </c>
      <c r="N142" s="84">
        <v>61375.33</v>
      </c>
      <c r="O142" s="86">
        <v>100.23</v>
      </c>
      <c r="P142" s="84">
        <v>219.30629000000002</v>
      </c>
      <c r="Q142" s="85">
        <f t="shared" si="3"/>
        <v>7.3613199441121527E-4</v>
      </c>
      <c r="R142" s="85">
        <f>P142/'סכום נכסי הקרן'!$C$42</f>
        <v>3.0258817132779288E-5</v>
      </c>
    </row>
    <row r="143" spans="2:18">
      <c r="B143" s="77" t="s">
        <v>2659</v>
      </c>
      <c r="C143" s="87" t="s">
        <v>2483</v>
      </c>
      <c r="D143" s="74">
        <v>7386</v>
      </c>
      <c r="E143" s="74"/>
      <c r="F143" s="74" t="s">
        <v>720</v>
      </c>
      <c r="G143" s="97">
        <v>43861</v>
      </c>
      <c r="H143" s="74"/>
      <c r="I143" s="84">
        <v>6</v>
      </c>
      <c r="J143" s="87" t="s">
        <v>952</v>
      </c>
      <c r="K143" s="87" t="s">
        <v>162</v>
      </c>
      <c r="L143" s="88">
        <v>4.6100000000000002E-2</v>
      </c>
      <c r="M143" s="88">
        <v>4.3899999999999995E-2</v>
      </c>
      <c r="N143" s="84">
        <v>165026</v>
      </c>
      <c r="O143" s="86">
        <v>100.23</v>
      </c>
      <c r="P143" s="84">
        <v>589.67081999999994</v>
      </c>
      <c r="Q143" s="85">
        <f t="shared" si="3"/>
        <v>1.9793119329714467E-3</v>
      </c>
      <c r="R143" s="85">
        <f>P143/'סכום נכסי הקרן'!$C$42</f>
        <v>8.1359916812764505E-5</v>
      </c>
    </row>
    <row r="144" spans="2:18">
      <c r="B144" s="77" t="s">
        <v>2659</v>
      </c>
      <c r="C144" s="87" t="s">
        <v>2483</v>
      </c>
      <c r="D144" s="74">
        <v>7535</v>
      </c>
      <c r="E144" s="74"/>
      <c r="F144" s="74" t="s">
        <v>720</v>
      </c>
      <c r="G144" s="97">
        <v>43921</v>
      </c>
      <c r="H144" s="74"/>
      <c r="I144" s="84">
        <v>6</v>
      </c>
      <c r="J144" s="87" t="s">
        <v>952</v>
      </c>
      <c r="K144" s="87" t="s">
        <v>162</v>
      </c>
      <c r="L144" s="88">
        <v>3.9844999999999998E-2</v>
      </c>
      <c r="M144" s="88">
        <v>4.4300000000000006E-2</v>
      </c>
      <c r="N144" s="84">
        <v>182588.87</v>
      </c>
      <c r="O144" s="86">
        <v>100</v>
      </c>
      <c r="P144" s="84">
        <v>650.92931999999996</v>
      </c>
      <c r="Q144" s="85">
        <f t="shared" si="3"/>
        <v>2.184934588754094E-3</v>
      </c>
      <c r="R144" s="85">
        <f>P144/'סכום נכסי הקרן'!$C$42</f>
        <v>8.9812067224539574E-5</v>
      </c>
    </row>
    <row r="145" spans="2:18">
      <c r="B145" s="77" t="s">
        <v>2659</v>
      </c>
      <c r="C145" s="87" t="s">
        <v>2483</v>
      </c>
      <c r="D145" s="74">
        <v>7125</v>
      </c>
      <c r="E145" s="74"/>
      <c r="F145" s="74" t="s">
        <v>720</v>
      </c>
      <c r="G145" s="97">
        <v>43706</v>
      </c>
      <c r="H145" s="74"/>
      <c r="I145" s="84">
        <v>5.9999999999999991</v>
      </c>
      <c r="J145" s="87" t="s">
        <v>952</v>
      </c>
      <c r="K145" s="87" t="s">
        <v>162</v>
      </c>
      <c r="L145" s="88">
        <v>4.6100000000000002E-2</v>
      </c>
      <c r="M145" s="88">
        <v>4.3999999999999997E-2</v>
      </c>
      <c r="N145" s="84">
        <v>143300.74</v>
      </c>
      <c r="O145" s="86">
        <v>100.23</v>
      </c>
      <c r="P145" s="84">
        <v>512.04213000000004</v>
      </c>
      <c r="Q145" s="85">
        <f t="shared" si="3"/>
        <v>1.718740462845214E-3</v>
      </c>
      <c r="R145" s="85">
        <f>P145/'סכום נכסי הקרן'!$C$42</f>
        <v>7.06490870642552E-5</v>
      </c>
    </row>
    <row r="146" spans="2:18">
      <c r="B146" s="77" t="s">
        <v>2659</v>
      </c>
      <c r="C146" s="87" t="s">
        <v>2483</v>
      </c>
      <c r="D146" s="74">
        <v>7204</v>
      </c>
      <c r="E146" s="74"/>
      <c r="F146" s="74" t="s">
        <v>720</v>
      </c>
      <c r="G146" s="97">
        <v>43738</v>
      </c>
      <c r="H146" s="74"/>
      <c r="I146" s="84">
        <v>5.9999999999999991</v>
      </c>
      <c r="J146" s="87" t="s">
        <v>952</v>
      </c>
      <c r="K146" s="87" t="s">
        <v>162</v>
      </c>
      <c r="L146" s="88">
        <v>4.6100000000000002E-2</v>
      </c>
      <c r="M146" s="88">
        <v>4.3999999999999997E-2</v>
      </c>
      <c r="N146" s="84">
        <v>70551.179999999993</v>
      </c>
      <c r="O146" s="86">
        <v>100.23</v>
      </c>
      <c r="P146" s="84">
        <v>252.09345000000002</v>
      </c>
      <c r="Q146" s="85">
        <f t="shared" si="3"/>
        <v>8.4618664665981063E-4</v>
      </c>
      <c r="R146" s="85">
        <f>P146/'סכום נכסי הקרן'!$C$42</f>
        <v>3.4782630283524652E-5</v>
      </c>
    </row>
    <row r="147" spans="2:18">
      <c r="B147" s="77" t="s">
        <v>2659</v>
      </c>
      <c r="C147" s="87" t="s">
        <v>2483</v>
      </c>
      <c r="D147" s="74">
        <v>7246</v>
      </c>
      <c r="E147" s="74"/>
      <c r="F147" s="74" t="s">
        <v>720</v>
      </c>
      <c r="G147" s="97">
        <v>43769</v>
      </c>
      <c r="H147" s="74"/>
      <c r="I147" s="84">
        <v>6</v>
      </c>
      <c r="J147" s="87" t="s">
        <v>952</v>
      </c>
      <c r="K147" s="87" t="s">
        <v>162</v>
      </c>
      <c r="L147" s="88">
        <v>4.6100000000000002E-2</v>
      </c>
      <c r="M147" s="88">
        <v>4.4000000000000004E-2</v>
      </c>
      <c r="N147" s="84">
        <v>133547.45000000001</v>
      </c>
      <c r="O147" s="86">
        <v>100.23</v>
      </c>
      <c r="P147" s="84">
        <v>477.19168000000002</v>
      </c>
      <c r="Q147" s="85">
        <f t="shared" si="3"/>
        <v>1.6017600913992864E-3</v>
      </c>
      <c r="R147" s="85">
        <f>P147/'סכום נכסי הקרן'!$C$42</f>
        <v>6.5840591176859236E-5</v>
      </c>
    </row>
    <row r="148" spans="2:18">
      <c r="B148" s="77" t="s">
        <v>2659</v>
      </c>
      <c r="C148" s="87" t="s">
        <v>2483</v>
      </c>
      <c r="D148" s="74">
        <v>7280</v>
      </c>
      <c r="E148" s="74"/>
      <c r="F148" s="74" t="s">
        <v>720</v>
      </c>
      <c r="G148" s="97">
        <v>43798</v>
      </c>
      <c r="H148" s="74"/>
      <c r="I148" s="84">
        <v>6</v>
      </c>
      <c r="J148" s="87" t="s">
        <v>952</v>
      </c>
      <c r="K148" s="87" t="s">
        <v>162</v>
      </c>
      <c r="L148" s="88">
        <v>4.6100000000000002E-2</v>
      </c>
      <c r="M148" s="88">
        <v>4.3999999999999997E-2</v>
      </c>
      <c r="N148" s="84">
        <v>24137.919999999998</v>
      </c>
      <c r="O148" s="86">
        <v>100.23</v>
      </c>
      <c r="P148" s="84">
        <v>86.249610000000004</v>
      </c>
      <c r="Q148" s="85">
        <f t="shared" si="3"/>
        <v>2.8950878438775967E-4</v>
      </c>
      <c r="R148" s="85">
        <f>P148/'סכום נכסי הקרן'!$C$42</f>
        <v>1.1900302434387687E-5</v>
      </c>
    </row>
    <row r="149" spans="2:18">
      <c r="B149" s="77" t="s">
        <v>2659</v>
      </c>
      <c r="C149" s="87" t="s">
        <v>2483</v>
      </c>
      <c r="D149" s="74">
        <v>7337</v>
      </c>
      <c r="E149" s="74"/>
      <c r="F149" s="74" t="s">
        <v>720</v>
      </c>
      <c r="G149" s="97">
        <v>43830</v>
      </c>
      <c r="H149" s="74"/>
      <c r="I149" s="84">
        <v>6.0000000000000009</v>
      </c>
      <c r="J149" s="87" t="s">
        <v>952</v>
      </c>
      <c r="K149" s="87" t="s">
        <v>162</v>
      </c>
      <c r="L149" s="88">
        <v>4.6100000000000002E-2</v>
      </c>
      <c r="M149" s="88">
        <v>4.3899999999999995E-2</v>
      </c>
      <c r="N149" s="84">
        <v>161964.35</v>
      </c>
      <c r="O149" s="86">
        <v>100.23</v>
      </c>
      <c r="P149" s="84">
        <v>578.73093999999992</v>
      </c>
      <c r="Q149" s="85">
        <f t="shared" si="3"/>
        <v>1.9425907076795529E-3</v>
      </c>
      <c r="R149" s="85">
        <f>P149/'סכום נכסי הקרן'!$C$42</f>
        <v>7.9850485284947633E-5</v>
      </c>
    </row>
    <row r="150" spans="2:18">
      <c r="B150" s="77" t="s">
        <v>2660</v>
      </c>
      <c r="C150" s="87" t="s">
        <v>2483</v>
      </c>
      <c r="D150" s="74">
        <v>7533</v>
      </c>
      <c r="E150" s="74"/>
      <c r="F150" s="74" t="s">
        <v>720</v>
      </c>
      <c r="G150" s="97">
        <v>43921</v>
      </c>
      <c r="H150" s="74"/>
      <c r="I150" s="84">
        <v>5.67</v>
      </c>
      <c r="J150" s="87" t="s">
        <v>952</v>
      </c>
      <c r="K150" s="87" t="s">
        <v>162</v>
      </c>
      <c r="L150" s="88">
        <v>3.9893999999999999E-2</v>
      </c>
      <c r="M150" s="88">
        <v>4.1100000000000005E-2</v>
      </c>
      <c r="N150" s="84">
        <v>44454.53</v>
      </c>
      <c r="O150" s="86">
        <v>100</v>
      </c>
      <c r="P150" s="84">
        <v>158.4804</v>
      </c>
      <c r="Q150" s="85">
        <f t="shared" si="3"/>
        <v>5.3196145412467261E-4</v>
      </c>
      <c r="R150" s="85">
        <f>P150/'סכום נכסי הקרן'!$C$42</f>
        <v>2.186635614842472E-5</v>
      </c>
    </row>
    <row r="151" spans="2:18">
      <c r="B151" s="77" t="s">
        <v>2660</v>
      </c>
      <c r="C151" s="87" t="s">
        <v>2483</v>
      </c>
      <c r="D151" s="74">
        <v>6954</v>
      </c>
      <c r="E151" s="74"/>
      <c r="F151" s="74" t="s">
        <v>720</v>
      </c>
      <c r="G151" s="97">
        <v>43644</v>
      </c>
      <c r="H151" s="74"/>
      <c r="I151" s="84">
        <v>5.62</v>
      </c>
      <c r="J151" s="87" t="s">
        <v>952</v>
      </c>
      <c r="K151" s="87" t="s">
        <v>162</v>
      </c>
      <c r="L151" s="88">
        <v>4.4500999999999999E-2</v>
      </c>
      <c r="M151" s="88">
        <v>4.5400000000000003E-2</v>
      </c>
      <c r="N151" s="84">
        <v>206713.57</v>
      </c>
      <c r="O151" s="86">
        <v>99.86</v>
      </c>
      <c r="P151" s="84">
        <v>735.90217000000007</v>
      </c>
      <c r="Q151" s="85">
        <f t="shared" si="3"/>
        <v>2.4701577510323172E-3</v>
      </c>
      <c r="R151" s="85">
        <f>P151/'סכום נכסי הקרן'!$C$42</f>
        <v>1.0153620851296813E-4</v>
      </c>
    </row>
    <row r="152" spans="2:18">
      <c r="B152" s="77" t="s">
        <v>2660</v>
      </c>
      <c r="C152" s="87" t="s">
        <v>2483</v>
      </c>
      <c r="D152" s="74">
        <v>7347</v>
      </c>
      <c r="E152" s="74"/>
      <c r="F152" s="74" t="s">
        <v>720</v>
      </c>
      <c r="G152" s="97">
        <v>43836</v>
      </c>
      <c r="H152" s="74"/>
      <c r="I152" s="84">
        <v>5.6700000000000008</v>
      </c>
      <c r="J152" s="87" t="s">
        <v>952</v>
      </c>
      <c r="K152" s="87" t="s">
        <v>162</v>
      </c>
      <c r="L152" s="88">
        <v>4.3799999999999999E-2</v>
      </c>
      <c r="M152" s="88">
        <v>4.1399999999999999E-2</v>
      </c>
      <c r="N152" s="84">
        <v>789067.65</v>
      </c>
      <c r="O152" s="86">
        <v>99.86</v>
      </c>
      <c r="P152" s="84">
        <v>2809.0879799999998</v>
      </c>
      <c r="Q152" s="85">
        <f t="shared" si="3"/>
        <v>9.4290936078211506E-3</v>
      </c>
      <c r="R152" s="85">
        <f>P152/'סכום נכסי הקרן'!$C$42</f>
        <v>3.8758432098189412E-4</v>
      </c>
    </row>
    <row r="153" spans="2:18">
      <c r="B153" s="77" t="s">
        <v>2660</v>
      </c>
      <c r="C153" s="87" t="s">
        <v>2483</v>
      </c>
      <c r="D153" s="74">
        <v>7399</v>
      </c>
      <c r="E153" s="74"/>
      <c r="F153" s="74" t="s">
        <v>720</v>
      </c>
      <c r="G153" s="97">
        <v>43866</v>
      </c>
      <c r="H153" s="74"/>
      <c r="I153" s="84">
        <v>5.6700000000000008</v>
      </c>
      <c r="J153" s="87" t="s">
        <v>952</v>
      </c>
      <c r="K153" s="87" t="s">
        <v>162</v>
      </c>
      <c r="L153" s="88">
        <v>4.3799999999999999E-2</v>
      </c>
      <c r="M153" s="88">
        <v>4.1399999999999999E-2</v>
      </c>
      <c r="N153" s="84">
        <v>445656.64</v>
      </c>
      <c r="O153" s="86">
        <v>99.86</v>
      </c>
      <c r="P153" s="84">
        <v>1586.54169</v>
      </c>
      <c r="Q153" s="85">
        <f t="shared" si="3"/>
        <v>5.3254473388621906E-3</v>
      </c>
      <c r="R153" s="85">
        <f>P153/'סכום נכסי הקרן'!$C$42</f>
        <v>2.1890331951372941E-4</v>
      </c>
    </row>
    <row r="154" spans="2:18">
      <c r="B154" s="77" t="s">
        <v>2660</v>
      </c>
      <c r="C154" s="87" t="s">
        <v>2483</v>
      </c>
      <c r="D154" s="74">
        <v>7471</v>
      </c>
      <c r="E154" s="74"/>
      <c r="F154" s="74" t="s">
        <v>720</v>
      </c>
      <c r="G154" s="97">
        <v>43895</v>
      </c>
      <c r="H154" s="74"/>
      <c r="I154" s="84">
        <v>5.67</v>
      </c>
      <c r="J154" s="87" t="s">
        <v>952</v>
      </c>
      <c r="K154" s="87" t="s">
        <v>162</v>
      </c>
      <c r="L154" s="88">
        <v>4.3799999999999999E-2</v>
      </c>
      <c r="M154" s="88">
        <v>4.0699999999999993E-2</v>
      </c>
      <c r="N154" s="84">
        <v>176706.75</v>
      </c>
      <c r="O154" s="86">
        <v>100.22</v>
      </c>
      <c r="P154" s="84">
        <v>631.34549000000004</v>
      </c>
      <c r="Q154" s="85">
        <f t="shared" si="3"/>
        <v>2.119198745809917E-3</v>
      </c>
      <c r="R154" s="85">
        <f>P154/'סכום נכסי הקרן'!$C$42</f>
        <v>8.7109985443258078E-5</v>
      </c>
    </row>
    <row r="155" spans="2:18">
      <c r="B155" s="77" t="s">
        <v>2660</v>
      </c>
      <c r="C155" s="87" t="s">
        <v>2483</v>
      </c>
      <c r="D155" s="74">
        <v>7020</v>
      </c>
      <c r="E155" s="74"/>
      <c r="F155" s="74" t="s">
        <v>720</v>
      </c>
      <c r="G155" s="97">
        <v>43643</v>
      </c>
      <c r="H155" s="74"/>
      <c r="I155" s="84">
        <v>5.660000000000001</v>
      </c>
      <c r="J155" s="87" t="s">
        <v>952</v>
      </c>
      <c r="K155" s="87" t="s">
        <v>162</v>
      </c>
      <c r="L155" s="88">
        <v>4.3799999999999999E-2</v>
      </c>
      <c r="M155" s="88">
        <v>4.2700000000000002E-2</v>
      </c>
      <c r="N155" s="84">
        <v>24449.99</v>
      </c>
      <c r="O155" s="86">
        <v>99.86</v>
      </c>
      <c r="P155" s="84">
        <v>87.042179999999988</v>
      </c>
      <c r="Q155" s="85">
        <f t="shared" si="3"/>
        <v>2.9216915557369547E-4</v>
      </c>
      <c r="R155" s="85">
        <f>P155/'סכום נכסי הקרן'!$C$42</f>
        <v>1.2009657394954145E-5</v>
      </c>
    </row>
    <row r="156" spans="2:18">
      <c r="B156" s="77" t="s">
        <v>2660</v>
      </c>
      <c r="C156" s="87" t="s">
        <v>2483</v>
      </c>
      <c r="D156" s="74">
        <v>7301</v>
      </c>
      <c r="E156" s="74"/>
      <c r="F156" s="74" t="s">
        <v>720</v>
      </c>
      <c r="G156" s="97">
        <v>43804</v>
      </c>
      <c r="H156" s="74"/>
      <c r="I156" s="84">
        <v>5.6499999999999995</v>
      </c>
      <c r="J156" s="87" t="s">
        <v>952</v>
      </c>
      <c r="K156" s="87" t="s">
        <v>162</v>
      </c>
      <c r="L156" s="88">
        <v>4.3799999999999999E-2</v>
      </c>
      <c r="M156" s="88">
        <v>4.1399999999999999E-2</v>
      </c>
      <c r="N156" s="84">
        <v>333408.94</v>
      </c>
      <c r="O156" s="86">
        <v>99.86</v>
      </c>
      <c r="P156" s="84">
        <v>1186.9388700000002</v>
      </c>
      <c r="Q156" s="85">
        <f t="shared" si="3"/>
        <v>3.9841250226671301E-3</v>
      </c>
      <c r="R156" s="85">
        <f>P156/'סכום נכסי הקרן'!$C$42</f>
        <v>1.6376806253535952E-4</v>
      </c>
    </row>
    <row r="157" spans="2:18">
      <c r="B157" s="77" t="s">
        <v>2660</v>
      </c>
      <c r="C157" s="87" t="s">
        <v>2483</v>
      </c>
      <c r="D157" s="74">
        <v>7336</v>
      </c>
      <c r="E157" s="74"/>
      <c r="F157" s="74" t="s">
        <v>720</v>
      </c>
      <c r="G157" s="97">
        <v>43830</v>
      </c>
      <c r="H157" s="74"/>
      <c r="I157" s="84">
        <v>5.67</v>
      </c>
      <c r="J157" s="87" t="s">
        <v>952</v>
      </c>
      <c r="K157" s="87" t="s">
        <v>162</v>
      </c>
      <c r="L157" s="88">
        <v>4.3799999999999999E-2</v>
      </c>
      <c r="M157" s="88">
        <v>4.1399999999999999E-2</v>
      </c>
      <c r="N157" s="84">
        <v>22227.48</v>
      </c>
      <c r="O157" s="86">
        <v>99.86</v>
      </c>
      <c r="P157" s="84">
        <v>79.130020000000002</v>
      </c>
      <c r="Q157" s="85">
        <f t="shared" si="3"/>
        <v>2.6561089260321422E-4</v>
      </c>
      <c r="R157" s="85">
        <f>P157/'סכום נכסי הקרן'!$C$42</f>
        <v>1.0917975972751022E-5</v>
      </c>
    </row>
    <row r="158" spans="2:18">
      <c r="B158" s="77" t="s">
        <v>2661</v>
      </c>
      <c r="C158" s="87" t="s">
        <v>2483</v>
      </c>
      <c r="D158" s="74">
        <v>7319</v>
      </c>
      <c r="E158" s="74"/>
      <c r="F158" s="74" t="s">
        <v>720</v>
      </c>
      <c r="G158" s="97">
        <v>43818</v>
      </c>
      <c r="H158" s="74"/>
      <c r="I158" s="84">
        <v>2.37</v>
      </c>
      <c r="J158" s="87" t="s">
        <v>1027</v>
      </c>
      <c r="K158" s="87" t="s">
        <v>162</v>
      </c>
      <c r="L158" s="88">
        <v>3.5819999999999998E-2</v>
      </c>
      <c r="M158" s="88">
        <v>3.4099999999999998E-2</v>
      </c>
      <c r="N158" s="84">
        <v>5394620.0300000003</v>
      </c>
      <c r="O158" s="86">
        <v>99.5</v>
      </c>
      <c r="P158" s="84">
        <v>19135.6613</v>
      </c>
      <c r="Q158" s="85">
        <f t="shared" si="3"/>
        <v>6.42315025125203E-2</v>
      </c>
      <c r="R158" s="85">
        <f>P158/'סכום נכסי הקרן'!$C$42</f>
        <v>2.6402456399745831E-3</v>
      </c>
    </row>
    <row r="159" spans="2:18">
      <c r="B159" s="77" t="s">
        <v>2661</v>
      </c>
      <c r="C159" s="87" t="s">
        <v>2483</v>
      </c>
      <c r="D159" s="74">
        <v>7320</v>
      </c>
      <c r="E159" s="74"/>
      <c r="F159" s="74" t="s">
        <v>720</v>
      </c>
      <c r="G159" s="97">
        <v>43819</v>
      </c>
      <c r="H159" s="74"/>
      <c r="I159" s="84">
        <v>2.37</v>
      </c>
      <c r="J159" s="87" t="s">
        <v>1027</v>
      </c>
      <c r="K159" s="87" t="s">
        <v>162</v>
      </c>
      <c r="L159" s="88">
        <v>3.5819999999999998E-2</v>
      </c>
      <c r="M159" s="88">
        <v>3.4100000000000005E-2</v>
      </c>
      <c r="N159" s="84">
        <v>164671.70000000001</v>
      </c>
      <c r="O159" s="86">
        <v>99.5</v>
      </c>
      <c r="P159" s="84">
        <v>584.11937999999998</v>
      </c>
      <c r="Q159" s="85">
        <f t="shared" si="3"/>
        <v>1.9606777542661566E-3</v>
      </c>
      <c r="R159" s="85">
        <f>P159/'סכום נכסי הקרן'!$C$42</f>
        <v>8.0593956074549505E-5</v>
      </c>
    </row>
    <row r="160" spans="2:18">
      <c r="B160" s="77" t="s">
        <v>2661</v>
      </c>
      <c r="C160" s="87" t="s">
        <v>2483</v>
      </c>
      <c r="D160" s="74">
        <v>7441</v>
      </c>
      <c r="E160" s="74"/>
      <c r="F160" s="74" t="s">
        <v>720</v>
      </c>
      <c r="G160" s="97">
        <v>43885</v>
      </c>
      <c r="H160" s="74"/>
      <c r="I160" s="84">
        <v>2.37</v>
      </c>
      <c r="J160" s="87" t="s">
        <v>1027</v>
      </c>
      <c r="K160" s="87" t="s">
        <v>162</v>
      </c>
      <c r="L160" s="88">
        <v>3.5819999999999998E-2</v>
      </c>
      <c r="M160" s="88">
        <v>3.4400000000000007E-2</v>
      </c>
      <c r="N160" s="84">
        <v>45887.23</v>
      </c>
      <c r="O160" s="86">
        <v>99.5</v>
      </c>
      <c r="P160" s="84">
        <v>162.77001999999999</v>
      </c>
      <c r="Q160" s="85">
        <f t="shared" si="3"/>
        <v>5.463601589035744E-4</v>
      </c>
      <c r="R160" s="85">
        <f>P160/'סכום נכסי הקרן'!$C$42</f>
        <v>2.2458217089344891E-5</v>
      </c>
    </row>
    <row r="161" spans="2:18">
      <c r="B161" s="77" t="s">
        <v>2662</v>
      </c>
      <c r="C161" s="87" t="s">
        <v>2483</v>
      </c>
      <c r="D161" s="74">
        <v>7407</v>
      </c>
      <c r="E161" s="74"/>
      <c r="F161" s="74" t="s">
        <v>720</v>
      </c>
      <c r="G161" s="97">
        <v>43866</v>
      </c>
      <c r="H161" s="74"/>
      <c r="I161" s="84">
        <v>4.2600000000000007</v>
      </c>
      <c r="J161" s="87" t="s">
        <v>1027</v>
      </c>
      <c r="K161" s="87" t="s">
        <v>162</v>
      </c>
      <c r="L161" s="88">
        <v>3.1200000000000002E-2</v>
      </c>
      <c r="M161" s="88">
        <v>3.9699999999999999E-2</v>
      </c>
      <c r="N161" s="84">
        <v>4742892.8899999997</v>
      </c>
      <c r="O161" s="86">
        <v>97.56</v>
      </c>
      <c r="P161" s="84">
        <v>16495.848429999998</v>
      </c>
      <c r="Q161" s="85">
        <f t="shared" si="3"/>
        <v>5.5370604300866204E-2</v>
      </c>
      <c r="R161" s="85">
        <f>P161/'סכום נכסי הקרן'!$C$42</f>
        <v>2.2760170768171503E-3</v>
      </c>
    </row>
    <row r="162" spans="2:18">
      <c r="B162" s="77" t="s">
        <v>2662</v>
      </c>
      <c r="C162" s="87" t="s">
        <v>2483</v>
      </c>
      <c r="D162" s="74">
        <v>7489</v>
      </c>
      <c r="E162" s="74"/>
      <c r="F162" s="74" t="s">
        <v>720</v>
      </c>
      <c r="G162" s="97">
        <v>43903</v>
      </c>
      <c r="H162" s="74"/>
      <c r="I162" s="84">
        <v>4.2700000000000005</v>
      </c>
      <c r="J162" s="87" t="s">
        <v>1027</v>
      </c>
      <c r="K162" s="87" t="s">
        <v>162</v>
      </c>
      <c r="L162" s="88">
        <v>3.1200000000000002E-2</v>
      </c>
      <c r="M162" s="88">
        <v>3.9800000000000002E-2</v>
      </c>
      <c r="N162" s="84">
        <v>42702.98</v>
      </c>
      <c r="O162" s="86">
        <v>97.49</v>
      </c>
      <c r="P162" s="84">
        <v>148.41498999999999</v>
      </c>
      <c r="Q162" s="85">
        <f t="shared" si="3"/>
        <v>4.9817550873356418E-4</v>
      </c>
      <c r="R162" s="85">
        <f>P162/'סכום נכסי הקרן'!$C$42</f>
        <v>2.0477579745538835E-5</v>
      </c>
    </row>
    <row r="163" spans="2:18">
      <c r="B163" s="77" t="s">
        <v>2663</v>
      </c>
      <c r="C163" s="87" t="s">
        <v>2483</v>
      </c>
      <c r="D163" s="74">
        <v>7323</v>
      </c>
      <c r="E163" s="74"/>
      <c r="F163" s="74" t="s">
        <v>720</v>
      </c>
      <c r="G163" s="97">
        <v>43822</v>
      </c>
      <c r="H163" s="74"/>
      <c r="I163" s="84">
        <v>3.6</v>
      </c>
      <c r="J163" s="87" t="s">
        <v>952</v>
      </c>
      <c r="K163" s="87" t="s">
        <v>162</v>
      </c>
      <c r="L163" s="88">
        <v>5.4501000000000001E-2</v>
      </c>
      <c r="M163" s="88">
        <v>5.7299999999999997E-2</v>
      </c>
      <c r="N163" s="84">
        <v>439258.23</v>
      </c>
      <c r="O163" s="86">
        <v>99.5</v>
      </c>
      <c r="P163" s="84">
        <v>1558.12581</v>
      </c>
      <c r="Q163" s="85">
        <f t="shared" si="3"/>
        <v>5.2300654945140433E-3</v>
      </c>
      <c r="R163" s="85">
        <f>P163/'סכום נכסי הקרן'!$C$42</f>
        <v>2.14982634354234E-4</v>
      </c>
    </row>
    <row r="164" spans="2:18">
      <c r="B164" s="77" t="s">
        <v>2663</v>
      </c>
      <c r="C164" s="87" t="s">
        <v>2483</v>
      </c>
      <c r="D164" s="74">
        <v>7324</v>
      </c>
      <c r="E164" s="74"/>
      <c r="F164" s="74" t="s">
        <v>720</v>
      </c>
      <c r="G164" s="97">
        <v>43822</v>
      </c>
      <c r="H164" s="74"/>
      <c r="I164" s="84">
        <v>3.59</v>
      </c>
      <c r="J164" s="87" t="s">
        <v>952</v>
      </c>
      <c r="K164" s="87" t="s">
        <v>162</v>
      </c>
      <c r="L164" s="88">
        <v>5.6132000000000001E-2</v>
      </c>
      <c r="M164" s="88">
        <v>5.7000000000000002E-2</v>
      </c>
      <c r="N164" s="84">
        <v>446945.85</v>
      </c>
      <c r="O164" s="86">
        <v>100.13</v>
      </c>
      <c r="P164" s="84">
        <v>1595.4332899999999</v>
      </c>
      <c r="Q164" s="85">
        <f t="shared" si="3"/>
        <v>5.3552932281046139E-3</v>
      </c>
      <c r="R164" s="85">
        <f>P164/'סכום נכסי הקרן'!$C$42</f>
        <v>2.201301393118201E-4</v>
      </c>
    </row>
    <row r="165" spans="2:18">
      <c r="B165" s="77" t="s">
        <v>2663</v>
      </c>
      <c r="C165" s="87" t="s">
        <v>2483</v>
      </c>
      <c r="D165" s="74">
        <v>7325</v>
      </c>
      <c r="E165" s="74"/>
      <c r="F165" s="74" t="s">
        <v>720</v>
      </c>
      <c r="G165" s="97">
        <v>43822</v>
      </c>
      <c r="H165" s="74"/>
      <c r="I165" s="84">
        <v>3.5700000000000003</v>
      </c>
      <c r="J165" s="87" t="s">
        <v>952</v>
      </c>
      <c r="K165" s="87" t="s">
        <v>162</v>
      </c>
      <c r="L165" s="88">
        <v>5.7770999999999996E-2</v>
      </c>
      <c r="M165" s="88">
        <v>5.7099999999999998E-2</v>
      </c>
      <c r="N165" s="84">
        <v>446945.85</v>
      </c>
      <c r="O165" s="86">
        <v>100.57</v>
      </c>
      <c r="P165" s="84">
        <v>1602.44416</v>
      </c>
      <c r="Q165" s="85">
        <f t="shared" si="3"/>
        <v>5.3788261861226344E-3</v>
      </c>
      <c r="R165" s="85">
        <f>P165/'סכום נכסי הקרן'!$C$42</f>
        <v>2.2109746511570695E-4</v>
      </c>
    </row>
    <row r="166" spans="2:18">
      <c r="B166" s="77" t="s">
        <v>2663</v>
      </c>
      <c r="C166" s="87" t="s">
        <v>2483</v>
      </c>
      <c r="D166" s="74">
        <v>7552</v>
      </c>
      <c r="E166" s="74"/>
      <c r="F166" s="74" t="s">
        <v>720</v>
      </c>
      <c r="G166" s="97">
        <v>43921</v>
      </c>
      <c r="H166" s="74"/>
      <c r="I166" s="84">
        <v>3.5999999999999992</v>
      </c>
      <c r="J166" s="87" t="s">
        <v>952</v>
      </c>
      <c r="K166" s="87" t="s">
        <v>162</v>
      </c>
      <c r="L166" s="88">
        <v>5.4501000000000001E-2</v>
      </c>
      <c r="M166" s="88">
        <v>5.5899999999999998E-2</v>
      </c>
      <c r="N166" s="84">
        <v>9835.76</v>
      </c>
      <c r="O166" s="86">
        <v>100</v>
      </c>
      <c r="P166" s="84">
        <v>35.064480000000003</v>
      </c>
      <c r="Q166" s="85">
        <f t="shared" si="3"/>
        <v>1.1769879284078979E-4</v>
      </c>
      <c r="R166" s="85">
        <f>P166/'סכום נכסי הקרן'!$C$42</f>
        <v>4.8380267076516441E-6</v>
      </c>
    </row>
    <row r="167" spans="2:18">
      <c r="B167" s="77" t="s">
        <v>2664</v>
      </c>
      <c r="C167" s="87" t="s">
        <v>2483</v>
      </c>
      <c r="D167" s="74">
        <v>7056</v>
      </c>
      <c r="E167" s="74"/>
      <c r="F167" s="74" t="s">
        <v>720</v>
      </c>
      <c r="G167" s="97">
        <v>43664</v>
      </c>
      <c r="H167" s="74"/>
      <c r="I167" s="84">
        <v>0.89999999999999991</v>
      </c>
      <c r="J167" s="87" t="s">
        <v>1027</v>
      </c>
      <c r="K167" s="87" t="s">
        <v>162</v>
      </c>
      <c r="L167" s="88">
        <v>3.5569999999999997E-2</v>
      </c>
      <c r="M167" s="88">
        <v>2.41E-2</v>
      </c>
      <c r="N167" s="84">
        <v>3189382.64</v>
      </c>
      <c r="O167" s="86">
        <v>100.86</v>
      </c>
      <c r="P167" s="84">
        <v>11467.93208</v>
      </c>
      <c r="Q167" s="85">
        <f t="shared" si="3"/>
        <v>3.8493705373533769E-2</v>
      </c>
      <c r="R167" s="85">
        <f>P167/'סכום נכסי הקרן'!$C$42</f>
        <v>1.5822895900516726E-3</v>
      </c>
    </row>
    <row r="168" spans="2:18">
      <c r="B168" s="77" t="s">
        <v>2664</v>
      </c>
      <c r="C168" s="87" t="s">
        <v>2483</v>
      </c>
      <c r="D168" s="74">
        <v>7504</v>
      </c>
      <c r="E168" s="74"/>
      <c r="F168" s="74" t="s">
        <v>720</v>
      </c>
      <c r="G168" s="97">
        <v>43914</v>
      </c>
      <c r="H168" s="74"/>
      <c r="I168" s="84">
        <v>0.91</v>
      </c>
      <c r="J168" s="87" t="s">
        <v>1027</v>
      </c>
      <c r="K168" s="87" t="s">
        <v>162</v>
      </c>
      <c r="L168" s="88">
        <v>3.5560999999999995E-2</v>
      </c>
      <c r="M168" s="88">
        <v>2.41E-2</v>
      </c>
      <c r="N168" s="84">
        <v>3170.84</v>
      </c>
      <c r="O168" s="86">
        <v>100.62</v>
      </c>
      <c r="P168" s="84">
        <v>11.374139999999999</v>
      </c>
      <c r="Q168" s="85">
        <f t="shared" si="3"/>
        <v>3.8178879241960535E-5</v>
      </c>
      <c r="R168" s="85">
        <f>P168/'סכום נכסי הקרן'!$C$42</f>
        <v>1.569348614226387E-6</v>
      </c>
    </row>
    <row r="169" spans="2:18">
      <c r="B169" s="77" t="s">
        <v>2664</v>
      </c>
      <c r="C169" s="87" t="s">
        <v>2483</v>
      </c>
      <c r="D169" s="74">
        <v>7296</v>
      </c>
      <c r="E169" s="74"/>
      <c r="F169" s="74" t="s">
        <v>720</v>
      </c>
      <c r="G169" s="97">
        <v>43801</v>
      </c>
      <c r="H169" s="74"/>
      <c r="I169" s="84">
        <v>0.9</v>
      </c>
      <c r="J169" s="87" t="s">
        <v>1027</v>
      </c>
      <c r="K169" s="87" t="s">
        <v>162</v>
      </c>
      <c r="L169" s="88">
        <v>3.5560999999999995E-2</v>
      </c>
      <c r="M169" s="88">
        <v>2.4E-2</v>
      </c>
      <c r="N169" s="84">
        <v>13620.63</v>
      </c>
      <c r="O169" s="86">
        <v>100.86</v>
      </c>
      <c r="P169" s="84">
        <v>48.975149999999999</v>
      </c>
      <c r="Q169" s="85">
        <f t="shared" si="3"/>
        <v>1.6439188700920719E-4</v>
      </c>
      <c r="R169" s="85">
        <f>P169/'סכום נכסי הקרן'!$C$42</f>
        <v>6.7573534160850356E-6</v>
      </c>
    </row>
    <row r="170" spans="2:18">
      <c r="B170" s="77" t="s">
        <v>2665</v>
      </c>
      <c r="C170" s="87" t="s">
        <v>2483</v>
      </c>
      <c r="D170" s="74">
        <v>7373</v>
      </c>
      <c r="E170" s="74"/>
      <c r="F170" s="74" t="s">
        <v>720</v>
      </c>
      <c r="G170" s="97">
        <v>43857</v>
      </c>
      <c r="H170" s="74"/>
      <c r="I170" s="84">
        <v>2.77</v>
      </c>
      <c r="J170" s="87" t="s">
        <v>1020</v>
      </c>
      <c r="K170" s="87" t="s">
        <v>162</v>
      </c>
      <c r="L170" s="88">
        <v>3.4894000000000001E-2</v>
      </c>
      <c r="M170" s="88">
        <v>6.8699999999999997E-2</v>
      </c>
      <c r="N170" s="84">
        <v>445119.54</v>
      </c>
      <c r="O170" s="86">
        <v>91.57</v>
      </c>
      <c r="P170" s="84">
        <v>1453.07963</v>
      </c>
      <c r="Q170" s="85">
        <f t="shared" si="3"/>
        <v>4.8774634146162002E-3</v>
      </c>
      <c r="R170" s="85">
        <f>P170/'סכום נכסי הקרן'!$C$42</f>
        <v>2.0048887245111203E-4</v>
      </c>
    </row>
    <row r="171" spans="2:18">
      <c r="B171" s="77" t="s">
        <v>2666</v>
      </c>
      <c r="C171" s="87" t="s">
        <v>2483</v>
      </c>
      <c r="D171" s="74">
        <v>7436</v>
      </c>
      <c r="E171" s="74"/>
      <c r="F171" s="74" t="s">
        <v>720</v>
      </c>
      <c r="G171" s="97">
        <v>43889</v>
      </c>
      <c r="H171" s="74"/>
      <c r="I171" s="84">
        <v>10.45</v>
      </c>
      <c r="J171" s="87" t="s">
        <v>952</v>
      </c>
      <c r="K171" s="87" t="s">
        <v>165</v>
      </c>
      <c r="L171" s="88">
        <v>3.6074000000000002E-2</v>
      </c>
      <c r="M171" s="88">
        <v>5.0799999999999998E-2</v>
      </c>
      <c r="N171" s="84">
        <v>117343.9</v>
      </c>
      <c r="O171" s="86">
        <v>85.3</v>
      </c>
      <c r="P171" s="84">
        <v>440.27499999999998</v>
      </c>
      <c r="Q171" s="85">
        <f t="shared" si="3"/>
        <v>1.4778441322380574E-3</v>
      </c>
      <c r="R171" s="85">
        <f>P171/'סכום נכסי הקרן'!$C$42</f>
        <v>6.0747006905886737E-5</v>
      </c>
    </row>
    <row r="172" spans="2:18">
      <c r="B172" s="77" t="s">
        <v>2666</v>
      </c>
      <c r="C172" s="87" t="s">
        <v>2483</v>
      </c>
      <c r="D172" s="74">
        <v>7455</v>
      </c>
      <c r="E172" s="74"/>
      <c r="F172" s="74" t="s">
        <v>720</v>
      </c>
      <c r="G172" s="97">
        <v>43889</v>
      </c>
      <c r="H172" s="74"/>
      <c r="I172" s="84">
        <v>10.45</v>
      </c>
      <c r="J172" s="87" t="s">
        <v>952</v>
      </c>
      <c r="K172" s="87" t="s">
        <v>165</v>
      </c>
      <c r="L172" s="88">
        <v>3.6074000000000002E-2</v>
      </c>
      <c r="M172" s="88">
        <v>5.0799999999999998E-2</v>
      </c>
      <c r="N172" s="84">
        <v>80501.990000000005</v>
      </c>
      <c r="O172" s="86">
        <v>85.32</v>
      </c>
      <c r="P172" s="84">
        <v>302.11475999999999</v>
      </c>
      <c r="Q172" s="85">
        <f t="shared" si="3"/>
        <v>1.0140901148793572E-3</v>
      </c>
      <c r="R172" s="85">
        <f>P172/'סכום נכסי הקרן'!$C$42</f>
        <v>4.1684327777162714E-5</v>
      </c>
    </row>
    <row r="173" spans="2:18">
      <c r="B173" s="77" t="s">
        <v>2666</v>
      </c>
      <c r="C173" s="87" t="s">
        <v>2483</v>
      </c>
      <c r="D173" s="74">
        <v>7536</v>
      </c>
      <c r="E173" s="74"/>
      <c r="F173" s="74" t="s">
        <v>720</v>
      </c>
      <c r="G173" s="97">
        <v>2958465</v>
      </c>
      <c r="H173" s="74"/>
      <c r="I173" s="84">
        <v>10.97</v>
      </c>
      <c r="J173" s="87" t="s">
        <v>952</v>
      </c>
      <c r="K173" s="87" t="s">
        <v>165</v>
      </c>
      <c r="L173" s="88">
        <v>3.1446000000000002E-2</v>
      </c>
      <c r="M173" s="88">
        <v>3.5400000000000008E-2</v>
      </c>
      <c r="N173" s="84">
        <v>12465.73</v>
      </c>
      <c r="O173" s="86">
        <v>100</v>
      </c>
      <c r="P173" s="84">
        <v>54.831760000000003</v>
      </c>
      <c r="Q173" s="85">
        <f t="shared" si="3"/>
        <v>1.8405041116639697E-4</v>
      </c>
      <c r="R173" s="85">
        <f>P173/'סכום נכסי הקרן'!$C$42</f>
        <v>7.5654200292588145E-6</v>
      </c>
    </row>
    <row r="174" spans="2:18">
      <c r="B174" s="77" t="s">
        <v>2667</v>
      </c>
      <c r="C174" s="87" t="s">
        <v>2483</v>
      </c>
      <c r="D174" s="74">
        <v>7382</v>
      </c>
      <c r="E174" s="74"/>
      <c r="F174" s="74" t="s">
        <v>720</v>
      </c>
      <c r="G174" s="97">
        <v>43860</v>
      </c>
      <c r="H174" s="74"/>
      <c r="I174" s="84">
        <v>4.76</v>
      </c>
      <c r="J174" s="87" t="s">
        <v>952</v>
      </c>
      <c r="K174" s="87" t="s">
        <v>162</v>
      </c>
      <c r="L174" s="88">
        <v>3.7393999999999997E-2</v>
      </c>
      <c r="M174" s="88">
        <v>4.4900000000000002E-2</v>
      </c>
      <c r="N174" s="84">
        <v>4513273.9000000004</v>
      </c>
      <c r="O174" s="86">
        <v>99.09</v>
      </c>
      <c r="P174" s="84">
        <v>15943.403619999999</v>
      </c>
      <c r="Q174" s="85">
        <f t="shared" si="3"/>
        <v>5.3516246636125149E-2</v>
      </c>
      <c r="R174" s="85">
        <f>P174/'סכום נכסי הקרן'!$C$42</f>
        <v>2.19979342412692E-3</v>
      </c>
    </row>
    <row r="175" spans="2:18">
      <c r="B175" s="77" t="s">
        <v>2668</v>
      </c>
      <c r="C175" s="87" t="s">
        <v>2483</v>
      </c>
      <c r="D175" s="74">
        <v>7482</v>
      </c>
      <c r="E175" s="74"/>
      <c r="F175" s="74" t="s">
        <v>720</v>
      </c>
      <c r="G175" s="97">
        <v>43921</v>
      </c>
      <c r="H175" s="74"/>
      <c r="I175" s="84">
        <v>4.1500000000000004</v>
      </c>
      <c r="J175" s="87" t="s">
        <v>952</v>
      </c>
      <c r="K175" s="87" t="s">
        <v>162</v>
      </c>
      <c r="L175" s="88">
        <v>3.3911999999999998E-2</v>
      </c>
      <c r="M175" s="88">
        <v>2.9800000000000004E-2</v>
      </c>
      <c r="N175" s="84">
        <v>147854.44</v>
      </c>
      <c r="O175" s="86">
        <v>100.57</v>
      </c>
      <c r="P175" s="84">
        <v>530.10557999999992</v>
      </c>
      <c r="Q175" s="85">
        <f t="shared" si="3"/>
        <v>1.7793729393439373E-3</v>
      </c>
      <c r="R175" s="85">
        <f>P175/'סכום נכסי הקרן'!$C$42</f>
        <v>7.314139419478529E-5</v>
      </c>
    </row>
    <row r="176" spans="2:18">
      <c r="B176" s="77" t="s">
        <v>2668</v>
      </c>
      <c r="C176" s="87" t="s">
        <v>2483</v>
      </c>
      <c r="D176" s="74">
        <v>7505</v>
      </c>
      <c r="E176" s="74"/>
      <c r="F176" s="74" t="s">
        <v>720</v>
      </c>
      <c r="G176" s="97">
        <v>43914</v>
      </c>
      <c r="H176" s="74"/>
      <c r="I176" s="84">
        <v>4.120000000000001</v>
      </c>
      <c r="J176" s="87" t="s">
        <v>952</v>
      </c>
      <c r="K176" s="87" t="s">
        <v>162</v>
      </c>
      <c r="L176" s="88">
        <v>3.2986000000000001E-2</v>
      </c>
      <c r="M176" s="88">
        <v>3.3000000000000002E-2</v>
      </c>
      <c r="N176" s="84">
        <v>401459.07</v>
      </c>
      <c r="O176" s="86">
        <v>100.52</v>
      </c>
      <c r="P176" s="84">
        <v>1438.6438799999999</v>
      </c>
      <c r="Q176" s="85">
        <f t="shared" si="3"/>
        <v>4.8290078165650827E-3</v>
      </c>
      <c r="R176" s="85">
        <f>P176/'סכום נכסי הקרן'!$C$42</f>
        <v>1.9849709775361237E-4</v>
      </c>
    </row>
    <row r="177" spans="2:18">
      <c r="B177" s="77" t="s">
        <v>2668</v>
      </c>
      <c r="C177" s="87" t="s">
        <v>2483</v>
      </c>
      <c r="D177" s="74">
        <v>7210</v>
      </c>
      <c r="E177" s="74"/>
      <c r="F177" s="74" t="s">
        <v>720</v>
      </c>
      <c r="G177" s="97">
        <v>43741</v>
      </c>
      <c r="H177" s="74"/>
      <c r="I177" s="84">
        <v>4.12</v>
      </c>
      <c r="J177" s="87" t="s">
        <v>952</v>
      </c>
      <c r="K177" s="87" t="s">
        <v>162</v>
      </c>
      <c r="L177" s="88">
        <v>3.0005999999999998E-2</v>
      </c>
      <c r="M177" s="88">
        <v>3.3000000000000008E-2</v>
      </c>
      <c r="N177" s="84">
        <v>73437.63</v>
      </c>
      <c r="O177" s="86">
        <v>100.5</v>
      </c>
      <c r="P177" s="84">
        <v>263.11417999999998</v>
      </c>
      <c r="Q177" s="85">
        <f t="shared" si="3"/>
        <v>8.8317925619585034E-4</v>
      </c>
      <c r="R177" s="85">
        <f>P177/'סכום נכסי הקרן'!$C$42</f>
        <v>3.6303217101803929E-5</v>
      </c>
    </row>
    <row r="178" spans="2:18">
      <c r="B178" s="77" t="s">
        <v>2652</v>
      </c>
      <c r="C178" s="87" t="s">
        <v>2481</v>
      </c>
      <c r="D178" s="74" t="s">
        <v>2545</v>
      </c>
      <c r="E178" s="74"/>
      <c r="F178" s="74" t="s">
        <v>720</v>
      </c>
      <c r="G178" s="97">
        <v>43186</v>
      </c>
      <c r="H178" s="74"/>
      <c r="I178" s="84">
        <v>5.620000000000001</v>
      </c>
      <c r="J178" s="87" t="s">
        <v>189</v>
      </c>
      <c r="K178" s="87" t="s">
        <v>162</v>
      </c>
      <c r="L178" s="88">
        <v>4.8000000000000001E-2</v>
      </c>
      <c r="M178" s="88">
        <v>3.1E-2</v>
      </c>
      <c r="N178" s="84">
        <v>3134352</v>
      </c>
      <c r="O178" s="86">
        <v>110.05</v>
      </c>
      <c r="P178" s="84">
        <v>12296.94844</v>
      </c>
      <c r="Q178" s="85">
        <f>P178/$P$10</f>
        <v>4.1276413824286942E-2</v>
      </c>
      <c r="R178" s="85">
        <f>P178/'סכום נכסי הקרן'!$C$42</f>
        <v>1.6966732424189726E-3</v>
      </c>
    </row>
    <row r="179" spans="2:18">
      <c r="B179" s="77" t="s">
        <v>2652</v>
      </c>
      <c r="C179" s="87" t="s">
        <v>2481</v>
      </c>
      <c r="D179" s="74">
        <v>6831</v>
      </c>
      <c r="E179" s="74"/>
      <c r="F179" s="74" t="s">
        <v>720</v>
      </c>
      <c r="G179" s="97">
        <v>43552</v>
      </c>
      <c r="H179" s="74"/>
      <c r="I179" s="84">
        <v>5.55</v>
      </c>
      <c r="J179" s="87" t="s">
        <v>189</v>
      </c>
      <c r="K179" s="87" t="s">
        <v>162</v>
      </c>
      <c r="L179" s="88">
        <v>4.5999999999999999E-2</v>
      </c>
      <c r="M179" s="88">
        <v>4.2199999999999994E-2</v>
      </c>
      <c r="N179" s="84">
        <v>2162276.6</v>
      </c>
      <c r="O179" s="86">
        <v>102.52</v>
      </c>
      <c r="P179" s="84">
        <v>7902.7707900000005</v>
      </c>
      <c r="Q179" s="85">
        <f>P179/$P$10</f>
        <v>2.6526746784223083E-2</v>
      </c>
      <c r="R179" s="85">
        <f>P179/'סכום נכסי הקרן'!$C$42</f>
        <v>1.0903859445931976E-3</v>
      </c>
    </row>
    <row r="181" spans="2:18">
      <c r="B181" s="89" t="s">
        <v>256</v>
      </c>
    </row>
    <row r="182" spans="2:18">
      <c r="B182" s="89" t="s">
        <v>111</v>
      </c>
    </row>
    <row r="183" spans="2:18">
      <c r="B183" s="89" t="s">
        <v>238</v>
      </c>
    </row>
    <row r="184" spans="2:18">
      <c r="B184" s="89" t="s">
        <v>246</v>
      </c>
    </row>
  </sheetData>
  <sheetProtection sheet="1" objects="1" scenarios="1"/>
  <mergeCells count="1">
    <mergeCell ref="B6:R6"/>
  </mergeCells>
  <phoneticPr fontId="3" type="noConversion"/>
  <conditionalFormatting sqref="B121:B123">
    <cfRule type="cellIs" dxfId="4" priority="90" operator="equal">
      <formula>2958465</formula>
    </cfRule>
    <cfRule type="cellIs" dxfId="3" priority="91" operator="equal">
      <formula>"NR3"</formula>
    </cfRule>
    <cfRule type="cellIs" dxfId="2" priority="92" operator="equal">
      <formula>"דירוג פנימי"</formula>
    </cfRule>
  </conditionalFormatting>
  <conditionalFormatting sqref="B121:B123">
    <cfRule type="cellIs" dxfId="1" priority="89" operator="equal">
      <formula>2958465</formula>
    </cfRule>
  </conditionalFormatting>
  <conditionalFormatting sqref="B11:B120 B124:B179">
    <cfRule type="cellIs" dxfId="0" priority="88" operator="equal">
      <formula>"NR3"</formula>
    </cfRule>
  </conditionalFormatting>
  <dataValidations count="1">
    <dataValidation allowBlank="1" showInputMessage="1" showErrorMessage="1" sqref="C5 D1:R5 C7:R9 B1:B9 Y53:XFD56 S53:W56 S1:XFD52 B180:R1048576 A1:A123 A124:A1048576 S57:XFD123 S124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178</v>
      </c>
      <c r="C1" s="68" t="s" vm="1">
        <v>265</v>
      </c>
    </row>
    <row r="2" spans="2:64">
      <c r="B2" s="47" t="s">
        <v>177</v>
      </c>
      <c r="C2" s="68" t="s">
        <v>266</v>
      </c>
    </row>
    <row r="3" spans="2:64">
      <c r="B3" s="47" t="s">
        <v>179</v>
      </c>
      <c r="C3" s="68" t="s">
        <v>267</v>
      </c>
    </row>
    <row r="4" spans="2:64">
      <c r="B4" s="47" t="s">
        <v>180</v>
      </c>
      <c r="C4" s="68">
        <v>8801</v>
      </c>
    </row>
    <row r="6" spans="2:64" ht="26.25" customHeight="1">
      <c r="B6" s="142" t="s">
        <v>211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64" s="3" customFormat="1" ht="78.75">
      <c r="B7" s="48" t="s">
        <v>115</v>
      </c>
      <c r="C7" s="49" t="s">
        <v>45</v>
      </c>
      <c r="D7" s="49" t="s">
        <v>116</v>
      </c>
      <c r="E7" s="49" t="s">
        <v>14</v>
      </c>
      <c r="F7" s="49" t="s">
        <v>67</v>
      </c>
      <c r="G7" s="49" t="s">
        <v>17</v>
      </c>
      <c r="H7" s="49" t="s">
        <v>102</v>
      </c>
      <c r="I7" s="49" t="s">
        <v>53</v>
      </c>
      <c r="J7" s="49" t="s">
        <v>18</v>
      </c>
      <c r="K7" s="49" t="s">
        <v>240</v>
      </c>
      <c r="L7" s="49" t="s">
        <v>239</v>
      </c>
      <c r="M7" s="49" t="s">
        <v>110</v>
      </c>
      <c r="N7" s="49" t="s">
        <v>181</v>
      </c>
      <c r="O7" s="51" t="s">
        <v>183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247</v>
      </c>
      <c r="L8" s="32"/>
      <c r="M8" s="32" t="s">
        <v>243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"/>
      <c r="Q10" s="1"/>
      <c r="R10" s="1"/>
      <c r="S10" s="1"/>
      <c r="T10" s="1"/>
      <c r="U10" s="1"/>
      <c r="BL10" s="1"/>
    </row>
    <row r="11" spans="2:64" ht="20.25" customHeight="1">
      <c r="B11" s="89" t="s">
        <v>256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64">
      <c r="B12" s="89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64">
      <c r="B13" s="89" t="s">
        <v>238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64">
      <c r="B14" s="89" t="s">
        <v>246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64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4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B862"/>
  <sheetViews>
    <sheetView rightToLeft="1" workbookViewId="0">
      <selection activeCell="G20" sqref="G20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57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7.140625" style="3" customWidth="1"/>
    <col min="13" max="13" width="6" style="3" customWidth="1"/>
    <col min="14" max="14" width="7.85546875" style="3" customWidth="1"/>
    <col min="15" max="15" width="8.140625" style="3" customWidth="1"/>
    <col min="16" max="16" width="6.28515625" style="3" customWidth="1"/>
    <col min="17" max="17" width="8" style="3" customWidth="1"/>
    <col min="18" max="18" width="8.7109375" style="3" customWidth="1"/>
    <col min="19" max="19" width="10" style="3" customWidth="1"/>
    <col min="20" max="20" width="9.5703125" style="3" customWidth="1"/>
    <col min="21" max="21" width="6.140625" style="3" customWidth="1"/>
    <col min="22" max="23" width="5.7109375" style="3" customWidth="1"/>
    <col min="24" max="24" width="6.85546875" style="3" customWidth="1"/>
    <col min="25" max="25" width="6.42578125" style="3" customWidth="1"/>
    <col min="26" max="26" width="6.7109375" style="3" customWidth="1"/>
    <col min="27" max="27" width="7.28515625" style="3" customWidth="1"/>
    <col min="28" max="39" width="5.7109375" style="3" customWidth="1"/>
    <col min="40" max="54" width="9.140625" style="3"/>
    <col min="55" max="16384" width="9.140625" style="1"/>
  </cols>
  <sheetData>
    <row r="1" spans="2:54">
      <c r="B1" s="47" t="s">
        <v>178</v>
      </c>
      <c r="C1" s="68" t="s" vm="1">
        <v>265</v>
      </c>
    </row>
    <row r="2" spans="2:54">
      <c r="B2" s="47" t="s">
        <v>177</v>
      </c>
      <c r="C2" s="68" t="s">
        <v>266</v>
      </c>
    </row>
    <row r="3" spans="2:54">
      <c r="B3" s="47" t="s">
        <v>179</v>
      </c>
      <c r="C3" s="68" t="s">
        <v>267</v>
      </c>
    </row>
    <row r="4" spans="2:54">
      <c r="B4" s="47" t="s">
        <v>180</v>
      </c>
      <c r="C4" s="68">
        <v>8801</v>
      </c>
    </row>
    <row r="6" spans="2:54" ht="26.25" customHeight="1">
      <c r="B6" s="142" t="s">
        <v>212</v>
      </c>
      <c r="C6" s="143"/>
      <c r="D6" s="143"/>
      <c r="E6" s="143"/>
      <c r="F6" s="143"/>
      <c r="G6" s="143"/>
      <c r="H6" s="143"/>
      <c r="I6" s="143"/>
      <c r="J6" s="144"/>
    </row>
    <row r="7" spans="2:54" s="3" customFormat="1" ht="78.75">
      <c r="B7" s="48" t="s">
        <v>115</v>
      </c>
      <c r="C7" s="50" t="s">
        <v>55</v>
      </c>
      <c r="D7" s="50" t="s">
        <v>85</v>
      </c>
      <c r="E7" s="50" t="s">
        <v>56</v>
      </c>
      <c r="F7" s="50" t="s">
        <v>102</v>
      </c>
      <c r="G7" s="50" t="s">
        <v>223</v>
      </c>
      <c r="H7" s="50" t="s">
        <v>181</v>
      </c>
      <c r="I7" s="50" t="s">
        <v>182</v>
      </c>
      <c r="J7" s="65" t="s">
        <v>250</v>
      </c>
    </row>
    <row r="8" spans="2:54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244</v>
      </c>
      <c r="H8" s="32" t="s">
        <v>19</v>
      </c>
      <c r="I8" s="32" t="s">
        <v>19</v>
      </c>
      <c r="J8" s="17"/>
    </row>
    <row r="9" spans="2:5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2:54" s="4" customFormat="1" ht="18" customHeight="1">
      <c r="B10" s="119" t="s">
        <v>41</v>
      </c>
      <c r="C10" s="119"/>
      <c r="D10" s="119"/>
      <c r="E10" s="122">
        <v>3.2958744387690662E-2</v>
      </c>
      <c r="F10" s="114"/>
      <c r="G10" s="115">
        <v>72300.543030000001</v>
      </c>
      <c r="H10" s="116">
        <v>1</v>
      </c>
      <c r="I10" s="116">
        <f>G10/'סכום נכסי הקרן'!$C$42</f>
        <v>9.9756778984561277E-3</v>
      </c>
      <c r="J10" s="11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2:54" s="90" customFormat="1" ht="22.5" customHeight="1">
      <c r="B11" s="120" t="s">
        <v>237</v>
      </c>
      <c r="C11" s="119"/>
      <c r="D11" s="119"/>
      <c r="E11" s="122">
        <v>3.2958744387690662E-2</v>
      </c>
      <c r="F11" s="121" t="s">
        <v>163</v>
      </c>
      <c r="G11" s="115">
        <v>72300.543030000001</v>
      </c>
      <c r="H11" s="116">
        <v>1</v>
      </c>
      <c r="I11" s="116">
        <f>G11/'סכום נכסי הקרן'!$C$42</f>
        <v>9.9756778984561277E-3</v>
      </c>
      <c r="J11" s="11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2:54">
      <c r="B12" s="92" t="s">
        <v>86</v>
      </c>
      <c r="C12" s="96"/>
      <c r="D12" s="96"/>
      <c r="E12" s="122">
        <v>7.1975124799830037E-2</v>
      </c>
      <c r="F12" s="111" t="s">
        <v>163</v>
      </c>
      <c r="G12" s="81">
        <v>33107.759429999998</v>
      </c>
      <c r="H12" s="82">
        <v>0.45791854448814362</v>
      </c>
      <c r="I12" s="82">
        <f>G12/'סכום נכסי הקרן'!$C$42</f>
        <v>4.5680479035435737E-3</v>
      </c>
      <c r="J12" s="72"/>
    </row>
    <row r="13" spans="2:54">
      <c r="B13" s="77" t="s">
        <v>2548</v>
      </c>
      <c r="C13" s="123">
        <v>43830</v>
      </c>
      <c r="D13" s="91" t="s">
        <v>2549</v>
      </c>
      <c r="E13" s="124">
        <v>7.1900000000000006E-2</v>
      </c>
      <c r="F13" s="87" t="s">
        <v>163</v>
      </c>
      <c r="G13" s="84">
        <v>8235.6214299999992</v>
      </c>
      <c r="H13" s="85">
        <v>0.11390815455677497</v>
      </c>
      <c r="I13" s="85">
        <f>G13/'סכום נכסי הקרן'!$C$42</f>
        <v>1.1363110598659448E-3</v>
      </c>
      <c r="J13" s="74" t="s">
        <v>2550</v>
      </c>
    </row>
    <row r="14" spans="2:54">
      <c r="B14" s="77" t="s">
        <v>2551</v>
      </c>
      <c r="C14" s="123">
        <v>43738</v>
      </c>
      <c r="D14" s="91" t="s">
        <v>2552</v>
      </c>
      <c r="E14" s="124">
        <v>7.1999999999999995E-2</v>
      </c>
      <c r="F14" s="87" t="s">
        <v>163</v>
      </c>
      <c r="G14" s="84">
        <v>24872.137999999999</v>
      </c>
      <c r="H14" s="85">
        <v>0.34401038993136868</v>
      </c>
      <c r="I14" s="85">
        <f>G14/'סכום נכסי הקרן'!$C$42</f>
        <v>3.4317368436776285E-3</v>
      </c>
      <c r="J14" s="74" t="s">
        <v>2553</v>
      </c>
    </row>
    <row r="15" spans="2:54">
      <c r="B15" s="95"/>
      <c r="C15" s="91"/>
      <c r="D15" s="91"/>
      <c r="E15" s="74"/>
      <c r="F15" s="74"/>
      <c r="G15" s="74"/>
      <c r="H15" s="85"/>
      <c r="I15" s="74"/>
      <c r="J15" s="74"/>
    </row>
    <row r="16" spans="2:54">
      <c r="B16" s="92" t="s">
        <v>87</v>
      </c>
      <c r="C16" s="96"/>
      <c r="D16" s="96"/>
      <c r="E16" s="122">
        <v>0</v>
      </c>
      <c r="F16" s="111" t="s">
        <v>163</v>
      </c>
      <c r="G16" s="81">
        <v>39192.783600000002</v>
      </c>
      <c r="H16" s="82">
        <v>0.54208145551185638</v>
      </c>
      <c r="I16" s="82">
        <f>G16/'סכום נכסי הקרן'!$C$42</f>
        <v>5.407629994912554E-3</v>
      </c>
      <c r="J16" s="72"/>
    </row>
    <row r="17" spans="2:10">
      <c r="B17" s="77" t="s">
        <v>2554</v>
      </c>
      <c r="C17" s="123">
        <v>43646</v>
      </c>
      <c r="D17" s="91" t="s">
        <v>28</v>
      </c>
      <c r="E17" s="125">
        <v>0</v>
      </c>
      <c r="F17" s="87" t="s">
        <v>163</v>
      </c>
      <c r="G17" s="84">
        <v>3732.2359300000003</v>
      </c>
      <c r="H17" s="85">
        <v>5.1621132754858648E-2</v>
      </c>
      <c r="I17" s="85">
        <f>G17/'סכום נכסי הקרן'!$C$42</f>
        <v>5.1495579311591311E-4</v>
      </c>
      <c r="J17" s="74" t="s">
        <v>2555</v>
      </c>
    </row>
    <row r="18" spans="2:10">
      <c r="B18" s="77" t="s">
        <v>2556</v>
      </c>
      <c r="C18" s="123">
        <v>43738</v>
      </c>
      <c r="D18" s="91" t="s">
        <v>28</v>
      </c>
      <c r="E18" s="125">
        <v>0</v>
      </c>
      <c r="F18" s="87" t="s">
        <v>163</v>
      </c>
      <c r="G18" s="84">
        <v>26299.525670000003</v>
      </c>
      <c r="H18" s="85">
        <v>0.36375280970002422</v>
      </c>
      <c r="I18" s="85">
        <f>G18/'סכום נכסי הקרן'!$C$42</f>
        <v>3.6286808642258493E-3</v>
      </c>
      <c r="J18" s="74" t="s">
        <v>2557</v>
      </c>
    </row>
    <row r="19" spans="2:10">
      <c r="B19" s="77" t="s">
        <v>2558</v>
      </c>
      <c r="C19" s="123">
        <v>43738</v>
      </c>
      <c r="D19" s="91" t="s">
        <v>28</v>
      </c>
      <c r="E19" s="125">
        <v>0</v>
      </c>
      <c r="F19" s="87" t="s">
        <v>163</v>
      </c>
      <c r="G19" s="84">
        <v>9161.0220000000008</v>
      </c>
      <c r="H19" s="85">
        <v>0.12670751305697353</v>
      </c>
      <c r="I19" s="85">
        <f>G19/'סכום נכסי הקרן'!$C$42</f>
        <v>1.263993337570792E-3</v>
      </c>
      <c r="J19" s="74" t="s">
        <v>2559</v>
      </c>
    </row>
    <row r="20" spans="2:10">
      <c r="B20" s="95"/>
      <c r="C20" s="91"/>
      <c r="D20" s="91"/>
      <c r="E20" s="74"/>
      <c r="F20" s="74"/>
      <c r="G20" s="74"/>
      <c r="H20" s="85"/>
      <c r="I20" s="74"/>
      <c r="J20" s="74"/>
    </row>
    <row r="21" spans="2:10">
      <c r="B21" s="91"/>
      <c r="C21" s="91"/>
      <c r="D21" s="91"/>
      <c r="E21" s="91"/>
      <c r="F21" s="91"/>
      <c r="G21" s="91"/>
      <c r="H21" s="91"/>
      <c r="I21" s="91"/>
      <c r="J21" s="91"/>
    </row>
    <row r="22" spans="2:10">
      <c r="B22" s="91"/>
      <c r="C22" s="91"/>
      <c r="D22" s="91"/>
      <c r="E22" s="91"/>
      <c r="F22" s="91"/>
      <c r="G22" s="91"/>
      <c r="H22" s="91"/>
      <c r="I22" s="91"/>
      <c r="J22" s="91"/>
    </row>
    <row r="23" spans="2:10">
      <c r="B23" s="106"/>
      <c r="C23" s="91"/>
      <c r="D23" s="91"/>
      <c r="E23" s="91"/>
      <c r="F23" s="91"/>
      <c r="G23" s="91"/>
      <c r="H23" s="91"/>
      <c r="I23" s="91"/>
      <c r="J23" s="91"/>
    </row>
    <row r="24" spans="2:10">
      <c r="B24" s="106"/>
      <c r="C24" s="91"/>
      <c r="D24" s="91"/>
      <c r="E24" s="91"/>
      <c r="F24" s="91"/>
      <c r="G24" s="91"/>
      <c r="H24" s="91"/>
      <c r="I24" s="91"/>
      <c r="J24" s="91"/>
    </row>
    <row r="25" spans="2:10">
      <c r="B25" s="91"/>
      <c r="C25" s="91"/>
      <c r="D25" s="91"/>
      <c r="E25" s="91"/>
      <c r="F25" s="91"/>
      <c r="G25" s="91"/>
      <c r="H25" s="91"/>
      <c r="I25" s="91"/>
      <c r="J25" s="91"/>
    </row>
    <row r="26" spans="2:10">
      <c r="B26" s="91"/>
      <c r="C26" s="91"/>
      <c r="D26" s="91"/>
      <c r="E26" s="91"/>
      <c r="F26" s="91"/>
      <c r="G26" s="91"/>
      <c r="H26" s="91"/>
      <c r="I26" s="91"/>
      <c r="J26" s="91"/>
    </row>
    <row r="27" spans="2:10">
      <c r="B27" s="91"/>
      <c r="C27" s="91"/>
      <c r="D27" s="91"/>
      <c r="E27" s="91"/>
      <c r="F27" s="91"/>
      <c r="G27" s="91"/>
      <c r="H27" s="91"/>
      <c r="I27" s="91"/>
      <c r="J27" s="91"/>
    </row>
    <row r="28" spans="2:10">
      <c r="B28" s="91"/>
      <c r="C28" s="91"/>
      <c r="D28" s="91"/>
      <c r="E28" s="91"/>
      <c r="F28" s="91"/>
      <c r="G28" s="91"/>
      <c r="H28" s="91"/>
      <c r="I28" s="91"/>
      <c r="J28" s="91"/>
    </row>
    <row r="29" spans="2:10">
      <c r="B29" s="91"/>
      <c r="C29" s="91"/>
      <c r="D29" s="91"/>
      <c r="E29" s="91"/>
      <c r="F29" s="91"/>
      <c r="G29" s="91"/>
      <c r="H29" s="91"/>
      <c r="I29" s="91"/>
      <c r="J29" s="91"/>
    </row>
    <row r="30" spans="2:10">
      <c r="B30" s="91"/>
      <c r="C30" s="91"/>
      <c r="D30" s="91"/>
      <c r="E30" s="91"/>
      <c r="F30" s="91"/>
      <c r="G30" s="91"/>
      <c r="H30" s="91"/>
      <c r="I30" s="91"/>
      <c r="J30" s="91"/>
    </row>
    <row r="31" spans="2:10">
      <c r="B31" s="91"/>
      <c r="C31" s="91"/>
      <c r="D31" s="91"/>
      <c r="E31" s="91"/>
      <c r="F31" s="91"/>
      <c r="G31" s="91"/>
      <c r="H31" s="91"/>
      <c r="I31" s="91"/>
      <c r="J31" s="91"/>
    </row>
    <row r="32" spans="2:10">
      <c r="B32" s="91"/>
      <c r="C32" s="91"/>
      <c r="D32" s="91"/>
      <c r="E32" s="91"/>
      <c r="F32" s="91"/>
      <c r="G32" s="91"/>
      <c r="H32" s="91"/>
      <c r="I32" s="91"/>
      <c r="J32" s="91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  <row r="38" spans="2:10">
      <c r="B38" s="91"/>
      <c r="C38" s="91"/>
      <c r="D38" s="91"/>
      <c r="E38" s="91"/>
      <c r="F38" s="91"/>
      <c r="G38" s="91"/>
      <c r="H38" s="91"/>
      <c r="I38" s="91"/>
      <c r="J38" s="91"/>
    </row>
    <row r="39" spans="2:10">
      <c r="B39" s="91"/>
      <c r="C39" s="91"/>
      <c r="D39" s="91"/>
      <c r="E39" s="91"/>
      <c r="F39" s="91"/>
      <c r="G39" s="91"/>
      <c r="H39" s="91"/>
      <c r="I39" s="91"/>
      <c r="J39" s="91"/>
    </row>
    <row r="40" spans="2:10">
      <c r="B40" s="91"/>
      <c r="C40" s="91"/>
      <c r="D40" s="91"/>
      <c r="E40" s="91"/>
      <c r="F40" s="91"/>
      <c r="G40" s="91"/>
      <c r="H40" s="91"/>
      <c r="I40" s="91"/>
      <c r="J40" s="91"/>
    </row>
    <row r="41" spans="2:10">
      <c r="B41" s="91"/>
      <c r="C41" s="91"/>
      <c r="D41" s="91"/>
      <c r="E41" s="91"/>
      <c r="F41" s="91"/>
      <c r="G41" s="91"/>
      <c r="H41" s="91"/>
      <c r="I41" s="91"/>
      <c r="J41" s="91"/>
    </row>
    <row r="42" spans="2:10">
      <c r="B42" s="91"/>
      <c r="C42" s="91"/>
      <c r="D42" s="91"/>
      <c r="E42" s="91"/>
      <c r="F42" s="91"/>
      <c r="G42" s="91"/>
      <c r="H42" s="91"/>
      <c r="I42" s="91"/>
      <c r="J42" s="91"/>
    </row>
    <row r="43" spans="2:10">
      <c r="B43" s="91"/>
      <c r="C43" s="91"/>
      <c r="D43" s="91"/>
      <c r="E43" s="91"/>
      <c r="F43" s="91"/>
      <c r="G43" s="91"/>
      <c r="H43" s="91"/>
      <c r="I43" s="91"/>
      <c r="J43" s="91"/>
    </row>
    <row r="44" spans="2:10">
      <c r="B44" s="91"/>
      <c r="C44" s="91"/>
      <c r="D44" s="91"/>
      <c r="E44" s="91"/>
      <c r="F44" s="91"/>
      <c r="G44" s="91"/>
      <c r="H44" s="91"/>
      <c r="I44" s="91"/>
      <c r="J44" s="91"/>
    </row>
    <row r="45" spans="2:10">
      <c r="B45" s="91"/>
      <c r="C45" s="91"/>
      <c r="D45" s="91"/>
      <c r="E45" s="91"/>
      <c r="F45" s="91"/>
      <c r="G45" s="91"/>
      <c r="H45" s="91"/>
      <c r="I45" s="91"/>
      <c r="J45" s="91"/>
    </row>
    <row r="46" spans="2:10">
      <c r="B46" s="91"/>
      <c r="C46" s="91"/>
      <c r="D46" s="91"/>
      <c r="E46" s="91"/>
      <c r="F46" s="91"/>
      <c r="G46" s="91"/>
      <c r="H46" s="91"/>
      <c r="I46" s="91"/>
      <c r="J46" s="91"/>
    </row>
    <row r="47" spans="2:10">
      <c r="B47" s="91"/>
      <c r="C47" s="91"/>
      <c r="D47" s="91"/>
      <c r="E47" s="91"/>
      <c r="F47" s="91"/>
      <c r="G47" s="91"/>
      <c r="H47" s="91"/>
      <c r="I47" s="91"/>
      <c r="J47" s="91"/>
    </row>
    <row r="48" spans="2:10">
      <c r="B48" s="91"/>
      <c r="C48" s="91"/>
      <c r="D48" s="91"/>
      <c r="E48" s="91"/>
      <c r="F48" s="91"/>
      <c r="G48" s="91"/>
      <c r="H48" s="91"/>
      <c r="I48" s="91"/>
      <c r="J48" s="91"/>
    </row>
    <row r="49" spans="2:10">
      <c r="B49" s="91"/>
      <c r="C49" s="91"/>
      <c r="D49" s="91"/>
      <c r="E49" s="91"/>
      <c r="F49" s="91"/>
      <c r="G49" s="91"/>
      <c r="H49" s="91"/>
      <c r="I49" s="91"/>
      <c r="J49" s="91"/>
    </row>
    <row r="50" spans="2:10">
      <c r="B50" s="91"/>
      <c r="C50" s="91"/>
      <c r="D50" s="91"/>
      <c r="E50" s="91"/>
      <c r="F50" s="91"/>
      <c r="G50" s="91"/>
      <c r="H50" s="91"/>
      <c r="I50" s="91"/>
      <c r="J50" s="91"/>
    </row>
    <row r="51" spans="2:10">
      <c r="B51" s="91"/>
      <c r="C51" s="91"/>
      <c r="D51" s="91"/>
      <c r="E51" s="91"/>
      <c r="F51" s="91"/>
      <c r="G51" s="91"/>
      <c r="H51" s="91"/>
      <c r="I51" s="91"/>
      <c r="J51" s="91"/>
    </row>
    <row r="52" spans="2:10">
      <c r="B52" s="91"/>
      <c r="C52" s="91"/>
      <c r="D52" s="91"/>
      <c r="E52" s="91"/>
      <c r="F52" s="91"/>
      <c r="G52" s="91"/>
      <c r="H52" s="91"/>
      <c r="I52" s="91"/>
      <c r="J52" s="91"/>
    </row>
    <row r="53" spans="2:10">
      <c r="B53" s="91"/>
      <c r="C53" s="91"/>
      <c r="D53" s="91"/>
      <c r="E53" s="91"/>
      <c r="F53" s="91"/>
      <c r="G53" s="91"/>
      <c r="H53" s="91"/>
      <c r="I53" s="91"/>
      <c r="J53" s="91"/>
    </row>
    <row r="54" spans="2:10">
      <c r="B54" s="91"/>
      <c r="C54" s="91"/>
      <c r="D54" s="91"/>
      <c r="E54" s="91"/>
      <c r="F54" s="91"/>
      <c r="G54" s="91"/>
      <c r="H54" s="91"/>
      <c r="I54" s="91"/>
      <c r="J54" s="91"/>
    </row>
    <row r="55" spans="2:10">
      <c r="B55" s="91"/>
      <c r="C55" s="91"/>
      <c r="D55" s="91"/>
      <c r="E55" s="91"/>
      <c r="F55" s="91"/>
      <c r="G55" s="91"/>
      <c r="H55" s="91"/>
      <c r="I55" s="91"/>
      <c r="J55" s="91"/>
    </row>
    <row r="56" spans="2:10">
      <c r="B56" s="91"/>
      <c r="C56" s="91"/>
      <c r="D56" s="91"/>
      <c r="E56" s="91"/>
      <c r="F56" s="91"/>
      <c r="G56" s="91"/>
      <c r="H56" s="91"/>
      <c r="I56" s="91"/>
      <c r="J56" s="91"/>
    </row>
    <row r="57" spans="2:10">
      <c r="B57" s="91"/>
      <c r="C57" s="91"/>
      <c r="D57" s="91"/>
      <c r="E57" s="91"/>
      <c r="F57" s="91"/>
      <c r="G57" s="91"/>
      <c r="H57" s="91"/>
      <c r="I57" s="91"/>
      <c r="J57" s="91"/>
    </row>
    <row r="58" spans="2:10">
      <c r="B58" s="91"/>
      <c r="C58" s="91"/>
      <c r="D58" s="91"/>
      <c r="E58" s="91"/>
      <c r="F58" s="91"/>
      <c r="G58" s="91"/>
      <c r="H58" s="91"/>
      <c r="I58" s="91"/>
      <c r="J58" s="91"/>
    </row>
    <row r="59" spans="2:10">
      <c r="B59" s="91"/>
      <c r="C59" s="91"/>
      <c r="D59" s="91"/>
      <c r="E59" s="91"/>
      <c r="F59" s="91"/>
      <c r="G59" s="91"/>
      <c r="H59" s="91"/>
      <c r="I59" s="91"/>
      <c r="J59" s="91"/>
    </row>
    <row r="60" spans="2:10">
      <c r="B60" s="91"/>
      <c r="C60" s="91"/>
      <c r="D60" s="91"/>
      <c r="E60" s="91"/>
      <c r="F60" s="91"/>
      <c r="G60" s="91"/>
      <c r="H60" s="91"/>
      <c r="I60" s="91"/>
      <c r="J60" s="91"/>
    </row>
    <row r="61" spans="2:10">
      <c r="B61" s="91"/>
      <c r="C61" s="91"/>
      <c r="D61" s="91"/>
      <c r="E61" s="91"/>
      <c r="F61" s="91"/>
      <c r="G61" s="91"/>
      <c r="H61" s="91"/>
      <c r="I61" s="91"/>
      <c r="J61" s="91"/>
    </row>
    <row r="62" spans="2:10">
      <c r="B62" s="91"/>
      <c r="C62" s="91"/>
      <c r="D62" s="91"/>
      <c r="E62" s="91"/>
      <c r="F62" s="91"/>
      <c r="G62" s="91"/>
      <c r="H62" s="91"/>
      <c r="I62" s="91"/>
      <c r="J62" s="91"/>
    </row>
    <row r="63" spans="2:10">
      <c r="B63" s="91"/>
      <c r="C63" s="91"/>
      <c r="D63" s="91"/>
      <c r="E63" s="91"/>
      <c r="F63" s="91"/>
      <c r="G63" s="91"/>
      <c r="H63" s="91"/>
      <c r="I63" s="91"/>
      <c r="J63" s="91"/>
    </row>
    <row r="64" spans="2:10">
      <c r="B64" s="91"/>
      <c r="C64" s="91"/>
      <c r="D64" s="91"/>
      <c r="E64" s="91"/>
      <c r="F64" s="91"/>
      <c r="G64" s="91"/>
      <c r="H64" s="91"/>
      <c r="I64" s="91"/>
      <c r="J64" s="91"/>
    </row>
    <row r="65" spans="2:10">
      <c r="B65" s="91"/>
      <c r="C65" s="91"/>
      <c r="D65" s="91"/>
      <c r="E65" s="91"/>
      <c r="F65" s="91"/>
      <c r="G65" s="91"/>
      <c r="H65" s="91"/>
      <c r="I65" s="91"/>
      <c r="J65" s="91"/>
    </row>
    <row r="66" spans="2:10">
      <c r="B66" s="91"/>
      <c r="C66" s="91"/>
      <c r="D66" s="91"/>
      <c r="E66" s="91"/>
      <c r="F66" s="91"/>
      <c r="G66" s="91"/>
      <c r="H66" s="91"/>
      <c r="I66" s="91"/>
      <c r="J66" s="91"/>
    </row>
    <row r="67" spans="2:10">
      <c r="B67" s="91"/>
      <c r="C67" s="91"/>
      <c r="D67" s="91"/>
      <c r="E67" s="91"/>
      <c r="F67" s="91"/>
      <c r="G67" s="91"/>
      <c r="H67" s="91"/>
      <c r="I67" s="91"/>
      <c r="J67" s="91"/>
    </row>
    <row r="68" spans="2:10">
      <c r="B68" s="91"/>
      <c r="C68" s="91"/>
      <c r="D68" s="91"/>
      <c r="E68" s="91"/>
      <c r="F68" s="91"/>
      <c r="G68" s="91"/>
      <c r="H68" s="91"/>
      <c r="I68" s="91"/>
      <c r="J68" s="91"/>
    </row>
    <row r="69" spans="2:10">
      <c r="B69" s="91"/>
      <c r="C69" s="91"/>
      <c r="D69" s="91"/>
      <c r="E69" s="91"/>
      <c r="F69" s="91"/>
      <c r="G69" s="91"/>
      <c r="H69" s="91"/>
      <c r="I69" s="91"/>
      <c r="J69" s="91"/>
    </row>
    <row r="70" spans="2:10">
      <c r="B70" s="91"/>
      <c r="C70" s="91"/>
      <c r="D70" s="91"/>
      <c r="E70" s="91"/>
      <c r="F70" s="91"/>
      <c r="G70" s="91"/>
      <c r="H70" s="91"/>
      <c r="I70" s="91"/>
      <c r="J70" s="91"/>
    </row>
    <row r="71" spans="2:10">
      <c r="B71" s="91"/>
      <c r="C71" s="91"/>
      <c r="D71" s="91"/>
      <c r="E71" s="91"/>
      <c r="F71" s="91"/>
      <c r="G71" s="91"/>
      <c r="H71" s="91"/>
      <c r="I71" s="91"/>
      <c r="J71" s="91"/>
    </row>
    <row r="72" spans="2:10">
      <c r="B72" s="91"/>
      <c r="C72" s="91"/>
      <c r="D72" s="91"/>
      <c r="E72" s="91"/>
      <c r="F72" s="91"/>
      <c r="G72" s="91"/>
      <c r="H72" s="91"/>
      <c r="I72" s="91"/>
      <c r="J72" s="91"/>
    </row>
    <row r="73" spans="2:10">
      <c r="B73" s="91"/>
      <c r="C73" s="91"/>
      <c r="D73" s="91"/>
      <c r="E73" s="91"/>
      <c r="F73" s="91"/>
      <c r="G73" s="91"/>
      <c r="H73" s="91"/>
      <c r="I73" s="91"/>
      <c r="J73" s="91"/>
    </row>
    <row r="74" spans="2:10">
      <c r="B74" s="91"/>
      <c r="C74" s="91"/>
      <c r="D74" s="91"/>
      <c r="E74" s="91"/>
      <c r="F74" s="91"/>
      <c r="G74" s="91"/>
      <c r="H74" s="91"/>
      <c r="I74" s="91"/>
      <c r="J74" s="91"/>
    </row>
    <row r="75" spans="2:10">
      <c r="B75" s="91"/>
      <c r="C75" s="91"/>
      <c r="D75" s="91"/>
      <c r="E75" s="91"/>
      <c r="F75" s="91"/>
      <c r="G75" s="91"/>
      <c r="H75" s="91"/>
      <c r="I75" s="91"/>
      <c r="J75" s="91"/>
    </row>
    <row r="76" spans="2:10">
      <c r="B76" s="91"/>
      <c r="C76" s="91"/>
      <c r="D76" s="91"/>
      <c r="E76" s="91"/>
      <c r="F76" s="91"/>
      <c r="G76" s="91"/>
      <c r="H76" s="91"/>
      <c r="I76" s="91"/>
      <c r="J76" s="91"/>
    </row>
    <row r="77" spans="2:10">
      <c r="B77" s="91"/>
      <c r="C77" s="91"/>
      <c r="D77" s="91"/>
      <c r="E77" s="91"/>
      <c r="F77" s="91"/>
      <c r="G77" s="91"/>
      <c r="H77" s="91"/>
      <c r="I77" s="91"/>
      <c r="J77" s="91"/>
    </row>
    <row r="78" spans="2:10">
      <c r="B78" s="91"/>
      <c r="C78" s="91"/>
      <c r="D78" s="91"/>
      <c r="E78" s="91"/>
      <c r="F78" s="91"/>
      <c r="G78" s="91"/>
      <c r="H78" s="91"/>
      <c r="I78" s="91"/>
      <c r="J78" s="91"/>
    </row>
    <row r="79" spans="2:10">
      <c r="B79" s="91"/>
      <c r="C79" s="91"/>
      <c r="D79" s="91"/>
      <c r="E79" s="91"/>
      <c r="F79" s="91"/>
      <c r="G79" s="91"/>
      <c r="H79" s="91"/>
      <c r="I79" s="91"/>
      <c r="J79" s="91"/>
    </row>
    <row r="80" spans="2:10">
      <c r="B80" s="91"/>
      <c r="C80" s="91"/>
      <c r="D80" s="91"/>
      <c r="E80" s="91"/>
      <c r="F80" s="91"/>
      <c r="G80" s="91"/>
      <c r="H80" s="91"/>
      <c r="I80" s="91"/>
      <c r="J80" s="91"/>
    </row>
    <row r="81" spans="2:10">
      <c r="B81" s="91"/>
      <c r="C81" s="91"/>
      <c r="D81" s="91"/>
      <c r="E81" s="91"/>
      <c r="F81" s="91"/>
      <c r="G81" s="91"/>
      <c r="H81" s="91"/>
      <c r="I81" s="91"/>
      <c r="J81" s="91"/>
    </row>
    <row r="82" spans="2:10">
      <c r="B82" s="91"/>
      <c r="C82" s="91"/>
      <c r="D82" s="91"/>
      <c r="E82" s="91"/>
      <c r="F82" s="91"/>
      <c r="G82" s="91"/>
      <c r="H82" s="91"/>
      <c r="I82" s="91"/>
      <c r="J82" s="91"/>
    </row>
    <row r="83" spans="2:10">
      <c r="B83" s="91"/>
      <c r="C83" s="91"/>
      <c r="D83" s="91"/>
      <c r="E83" s="91"/>
      <c r="F83" s="91"/>
      <c r="G83" s="91"/>
      <c r="H83" s="91"/>
      <c r="I83" s="91"/>
      <c r="J83" s="91"/>
    </row>
    <row r="84" spans="2:10">
      <c r="B84" s="91"/>
      <c r="C84" s="91"/>
      <c r="D84" s="91"/>
      <c r="E84" s="91"/>
      <c r="F84" s="91"/>
      <c r="G84" s="91"/>
      <c r="H84" s="91"/>
      <c r="I84" s="91"/>
      <c r="J84" s="91"/>
    </row>
    <row r="85" spans="2:10">
      <c r="B85" s="91"/>
      <c r="C85" s="91"/>
      <c r="D85" s="91"/>
      <c r="E85" s="91"/>
      <c r="F85" s="91"/>
      <c r="G85" s="91"/>
      <c r="H85" s="91"/>
      <c r="I85" s="91"/>
      <c r="J85" s="91"/>
    </row>
    <row r="86" spans="2:10">
      <c r="B86" s="91"/>
      <c r="C86" s="91"/>
      <c r="D86" s="91"/>
      <c r="E86" s="91"/>
      <c r="F86" s="91"/>
      <c r="G86" s="91"/>
      <c r="H86" s="91"/>
      <c r="I86" s="91"/>
      <c r="J86" s="91"/>
    </row>
    <row r="87" spans="2:10">
      <c r="B87" s="91"/>
      <c r="C87" s="91"/>
      <c r="D87" s="91"/>
      <c r="E87" s="91"/>
      <c r="F87" s="91"/>
      <c r="G87" s="91"/>
      <c r="H87" s="91"/>
      <c r="I87" s="91"/>
      <c r="J87" s="91"/>
    </row>
    <row r="88" spans="2:10">
      <c r="B88" s="91"/>
      <c r="C88" s="91"/>
      <c r="D88" s="91"/>
      <c r="E88" s="91"/>
      <c r="F88" s="91"/>
      <c r="G88" s="91"/>
      <c r="H88" s="91"/>
      <c r="I88" s="91"/>
      <c r="J88" s="91"/>
    </row>
    <row r="89" spans="2:10">
      <c r="B89" s="91"/>
      <c r="C89" s="91"/>
      <c r="D89" s="91"/>
      <c r="E89" s="91"/>
      <c r="F89" s="91"/>
      <c r="G89" s="91"/>
      <c r="H89" s="91"/>
      <c r="I89" s="91"/>
      <c r="J89" s="91"/>
    </row>
    <row r="90" spans="2:10">
      <c r="B90" s="91"/>
      <c r="C90" s="91"/>
      <c r="D90" s="91"/>
      <c r="E90" s="91"/>
      <c r="F90" s="91"/>
      <c r="G90" s="91"/>
      <c r="H90" s="91"/>
      <c r="I90" s="91"/>
      <c r="J90" s="91"/>
    </row>
    <row r="91" spans="2:10">
      <c r="B91" s="91"/>
      <c r="C91" s="91"/>
      <c r="D91" s="91"/>
      <c r="E91" s="91"/>
      <c r="F91" s="91"/>
      <c r="G91" s="91"/>
      <c r="H91" s="91"/>
      <c r="I91" s="91"/>
      <c r="J91" s="91"/>
    </row>
    <row r="92" spans="2:10">
      <c r="B92" s="91"/>
      <c r="C92" s="91"/>
      <c r="D92" s="91"/>
      <c r="E92" s="91"/>
      <c r="F92" s="91"/>
      <c r="G92" s="91"/>
      <c r="H92" s="91"/>
      <c r="I92" s="91"/>
      <c r="J92" s="91"/>
    </row>
    <row r="93" spans="2:10">
      <c r="B93" s="91"/>
      <c r="C93" s="91"/>
      <c r="D93" s="91"/>
      <c r="E93" s="91"/>
      <c r="F93" s="91"/>
      <c r="G93" s="91"/>
      <c r="H93" s="91"/>
      <c r="I93" s="91"/>
      <c r="J93" s="91"/>
    </row>
    <row r="94" spans="2:10">
      <c r="B94" s="91"/>
      <c r="C94" s="91"/>
      <c r="D94" s="91"/>
      <c r="E94" s="91"/>
      <c r="F94" s="91"/>
      <c r="G94" s="91"/>
      <c r="H94" s="91"/>
      <c r="I94" s="91"/>
      <c r="J94" s="91"/>
    </row>
    <row r="95" spans="2:10">
      <c r="B95" s="91"/>
      <c r="C95" s="91"/>
      <c r="D95" s="91"/>
      <c r="E95" s="91"/>
      <c r="F95" s="91"/>
      <c r="G95" s="91"/>
      <c r="H95" s="91"/>
      <c r="I95" s="91"/>
      <c r="J95" s="91"/>
    </row>
    <row r="96" spans="2:10">
      <c r="B96" s="91"/>
      <c r="C96" s="91"/>
      <c r="D96" s="91"/>
      <c r="E96" s="91"/>
      <c r="F96" s="91"/>
      <c r="G96" s="91"/>
      <c r="H96" s="91"/>
      <c r="I96" s="91"/>
      <c r="J96" s="91"/>
    </row>
    <row r="97" spans="2:10">
      <c r="B97" s="91"/>
      <c r="C97" s="91"/>
      <c r="D97" s="91"/>
      <c r="E97" s="91"/>
      <c r="F97" s="91"/>
      <c r="G97" s="91"/>
      <c r="H97" s="91"/>
      <c r="I97" s="91"/>
      <c r="J97" s="91"/>
    </row>
    <row r="98" spans="2:10">
      <c r="B98" s="91"/>
      <c r="C98" s="91"/>
      <c r="D98" s="91"/>
      <c r="E98" s="91"/>
      <c r="F98" s="91"/>
      <c r="G98" s="91"/>
      <c r="H98" s="91"/>
      <c r="I98" s="91"/>
      <c r="J98" s="91"/>
    </row>
    <row r="99" spans="2:10">
      <c r="B99" s="91"/>
      <c r="C99" s="91"/>
      <c r="D99" s="91"/>
      <c r="E99" s="91"/>
      <c r="F99" s="91"/>
      <c r="G99" s="91"/>
      <c r="H99" s="91"/>
      <c r="I99" s="91"/>
      <c r="J99" s="91"/>
    </row>
    <row r="100" spans="2:10"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2:10"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2:10"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2:10"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2:10"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2:10"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2:10"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2:10"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2:10"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2:10"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2:10"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2:10"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2:10"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2:10">
      <c r="B113" s="91"/>
      <c r="C113" s="91"/>
      <c r="D113" s="91"/>
      <c r="E113" s="91"/>
      <c r="F113" s="91"/>
      <c r="G113" s="91"/>
      <c r="H113" s="91"/>
      <c r="I113" s="91"/>
      <c r="J113" s="91"/>
    </row>
    <row r="114" spans="2:10"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2:10">
      <c r="B115" s="91"/>
      <c r="C115" s="91"/>
      <c r="D115" s="91"/>
      <c r="E115" s="91"/>
      <c r="F115" s="91"/>
      <c r="G115" s="91"/>
      <c r="H115" s="91"/>
      <c r="I115" s="91"/>
      <c r="J115" s="91"/>
    </row>
    <row r="116" spans="2:10"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2:10"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2:10">
      <c r="B118" s="91"/>
      <c r="C118" s="91"/>
      <c r="D118" s="91"/>
      <c r="E118" s="91"/>
      <c r="F118" s="91"/>
      <c r="G118" s="91"/>
      <c r="H118" s="91"/>
      <c r="I118" s="91"/>
      <c r="J118" s="91"/>
    </row>
    <row r="119" spans="2:10">
      <c r="B119" s="91"/>
      <c r="C119" s="91"/>
      <c r="D119" s="91"/>
      <c r="E119" s="91"/>
      <c r="F119" s="91"/>
      <c r="G119" s="91"/>
      <c r="H119" s="91"/>
      <c r="I119" s="91"/>
      <c r="J119" s="91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0:J1048576 B23:B24 AF28:XFD29 E12 K28:AD29 K30:XFD1048576 K1:XFD27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>
      <selection activeCell="E29" sqref="E29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178</v>
      </c>
      <c r="C1" s="68" t="s" vm="1">
        <v>265</v>
      </c>
    </row>
    <row r="2" spans="2:60">
      <c r="B2" s="47" t="s">
        <v>177</v>
      </c>
      <c r="C2" s="68" t="s">
        <v>266</v>
      </c>
    </row>
    <row r="3" spans="2:60">
      <c r="B3" s="47" t="s">
        <v>179</v>
      </c>
      <c r="C3" s="68" t="s">
        <v>267</v>
      </c>
    </row>
    <row r="4" spans="2:60">
      <c r="B4" s="47" t="s">
        <v>180</v>
      </c>
      <c r="C4" s="68">
        <v>8801</v>
      </c>
    </row>
    <row r="6" spans="2:60" ht="26.25" customHeight="1">
      <c r="B6" s="142" t="s">
        <v>213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60" s="3" customFormat="1" ht="63">
      <c r="B7" s="48" t="s">
        <v>115</v>
      </c>
      <c r="C7" s="50" t="s">
        <v>116</v>
      </c>
      <c r="D7" s="50" t="s">
        <v>14</v>
      </c>
      <c r="E7" s="50" t="s">
        <v>15</v>
      </c>
      <c r="F7" s="50" t="s">
        <v>58</v>
      </c>
      <c r="G7" s="50" t="s">
        <v>102</v>
      </c>
      <c r="H7" s="50" t="s">
        <v>54</v>
      </c>
      <c r="I7" s="50" t="s">
        <v>110</v>
      </c>
      <c r="J7" s="50" t="s">
        <v>181</v>
      </c>
      <c r="K7" s="65" t="s">
        <v>182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243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6"/>
      <c r="C11" s="91"/>
      <c r="D11" s="91"/>
      <c r="E11" s="91"/>
      <c r="F11" s="91"/>
      <c r="G11" s="91"/>
      <c r="H11" s="91"/>
      <c r="I11" s="91"/>
      <c r="J11" s="91"/>
      <c r="K11" s="91"/>
    </row>
    <row r="12" spans="2:60">
      <c r="B12" s="106"/>
      <c r="C12" s="91"/>
      <c r="D12" s="91"/>
      <c r="E12" s="91"/>
      <c r="F12" s="91"/>
      <c r="G12" s="91"/>
      <c r="H12" s="91"/>
      <c r="I12" s="91"/>
      <c r="J12" s="91"/>
      <c r="K12" s="9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1"/>
      <c r="C13" s="91"/>
      <c r="D13" s="91"/>
      <c r="E13" s="91"/>
      <c r="F13" s="91"/>
      <c r="G13" s="91"/>
      <c r="H13" s="91"/>
      <c r="I13" s="91"/>
      <c r="J13" s="91"/>
      <c r="K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K12" sqref="K12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57.140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178</v>
      </c>
      <c r="C1" s="68" t="s" vm="1">
        <v>265</v>
      </c>
    </row>
    <row r="2" spans="2:60">
      <c r="B2" s="47" t="s">
        <v>177</v>
      </c>
      <c r="C2" s="68" t="s">
        <v>266</v>
      </c>
    </row>
    <row r="3" spans="2:60">
      <c r="B3" s="47" t="s">
        <v>179</v>
      </c>
      <c r="C3" s="68" t="s">
        <v>267</v>
      </c>
    </row>
    <row r="4" spans="2:60">
      <c r="B4" s="47" t="s">
        <v>180</v>
      </c>
      <c r="C4" s="68">
        <v>8801</v>
      </c>
    </row>
    <row r="6" spans="2:60" ht="26.25" customHeight="1">
      <c r="B6" s="142" t="s">
        <v>214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60" s="3" customFormat="1" ht="63">
      <c r="B7" s="48" t="s">
        <v>115</v>
      </c>
      <c r="C7" s="50" t="s">
        <v>45</v>
      </c>
      <c r="D7" s="50" t="s">
        <v>14</v>
      </c>
      <c r="E7" s="50" t="s">
        <v>15</v>
      </c>
      <c r="F7" s="50" t="s">
        <v>58</v>
      </c>
      <c r="G7" s="50" t="s">
        <v>102</v>
      </c>
      <c r="H7" s="50" t="s">
        <v>54</v>
      </c>
      <c r="I7" s="50" t="s">
        <v>110</v>
      </c>
      <c r="J7" s="50" t="s">
        <v>181</v>
      </c>
      <c r="K7" s="52" t="s">
        <v>182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243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1" t="s">
        <v>57</v>
      </c>
      <c r="C10" s="74"/>
      <c r="D10" s="74"/>
      <c r="E10" s="74"/>
      <c r="F10" s="74"/>
      <c r="G10" s="74"/>
      <c r="H10" s="116">
        <v>0</v>
      </c>
      <c r="I10" s="84">
        <v>52.081199190999989</v>
      </c>
      <c r="J10" s="85">
        <v>1</v>
      </c>
      <c r="K10" s="85">
        <f>I10/'סכום נכסי הקרן'!$C$42</f>
        <v>7.1859110031742418E-6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5" t="s">
        <v>233</v>
      </c>
      <c r="C11" s="74"/>
      <c r="D11" s="74"/>
      <c r="E11" s="74"/>
      <c r="F11" s="74"/>
      <c r="G11" s="74"/>
      <c r="H11" s="116">
        <v>0</v>
      </c>
      <c r="I11" s="84">
        <v>52.081199190999989</v>
      </c>
      <c r="J11" s="85">
        <v>1</v>
      </c>
      <c r="K11" s="85">
        <f>I11/'סכום נכסי הקרן'!$C$42</f>
        <v>7.1859110031742418E-6</v>
      </c>
    </row>
    <row r="12" spans="2:60">
      <c r="B12" s="73" t="s">
        <v>2560</v>
      </c>
      <c r="C12" s="74" t="s">
        <v>2561</v>
      </c>
      <c r="D12" s="74" t="s">
        <v>717</v>
      </c>
      <c r="E12" s="74" t="s">
        <v>351</v>
      </c>
      <c r="F12" s="88">
        <v>0</v>
      </c>
      <c r="G12" s="87" t="s">
        <v>163</v>
      </c>
      <c r="H12" s="85">
        <v>0</v>
      </c>
      <c r="I12" s="84">
        <v>52.081199190999989</v>
      </c>
      <c r="J12" s="85">
        <v>1</v>
      </c>
      <c r="K12" s="85">
        <f>I12/'סכום נכסי הקרן'!$C$42</f>
        <v>7.1859110031742418E-6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5"/>
      <c r="C13" s="74"/>
      <c r="D13" s="74"/>
      <c r="E13" s="74"/>
      <c r="F13" s="74"/>
      <c r="G13" s="74"/>
      <c r="H13" s="85"/>
      <c r="I13" s="74"/>
      <c r="J13" s="85"/>
      <c r="K13" s="7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6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6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10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178</v>
      </c>
      <c r="C1" s="68" t="s" vm="1">
        <v>265</v>
      </c>
    </row>
    <row r="2" spans="2:47">
      <c r="B2" s="47" t="s">
        <v>177</v>
      </c>
      <c r="C2" s="68" t="s">
        <v>266</v>
      </c>
    </row>
    <row r="3" spans="2:47">
      <c r="B3" s="47" t="s">
        <v>179</v>
      </c>
      <c r="C3" s="68" t="s">
        <v>267</v>
      </c>
    </row>
    <row r="4" spans="2:47">
      <c r="B4" s="47" t="s">
        <v>180</v>
      </c>
      <c r="C4" s="68">
        <v>8801</v>
      </c>
    </row>
    <row r="6" spans="2:47" ht="26.25" customHeight="1">
      <c r="B6" s="142" t="s">
        <v>215</v>
      </c>
      <c r="C6" s="143"/>
      <c r="D6" s="144"/>
    </row>
    <row r="7" spans="2:47" s="3" customFormat="1" ht="33">
      <c r="B7" s="48" t="s">
        <v>115</v>
      </c>
      <c r="C7" s="53" t="s">
        <v>107</v>
      </c>
      <c r="D7" s="54" t="s">
        <v>106</v>
      </c>
    </row>
    <row r="8" spans="2:47" s="3" customFormat="1">
      <c r="B8" s="15"/>
      <c r="C8" s="32" t="s">
        <v>243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6" t="s">
        <v>2562</v>
      </c>
      <c r="C10" s="81">
        <v>654049.19709104439</v>
      </c>
      <c r="D10" s="9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71" t="s">
        <v>26</v>
      </c>
      <c r="C11" s="81">
        <v>145034.05807937498</v>
      </c>
      <c r="D11" s="118"/>
    </row>
    <row r="12" spans="2:47">
      <c r="B12" s="77" t="s">
        <v>2563</v>
      </c>
      <c r="C12" s="84">
        <v>11484.216857577076</v>
      </c>
      <c r="D12" s="97">
        <v>46772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7" t="s">
        <v>2564</v>
      </c>
      <c r="C13" s="84">
        <v>12169.605031750001</v>
      </c>
      <c r="D13" s="97">
        <v>47209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7" t="s">
        <v>2611</v>
      </c>
      <c r="C14" s="84">
        <v>3821.8734200000004</v>
      </c>
      <c r="D14" s="97">
        <v>44255</v>
      </c>
    </row>
    <row r="15" spans="2:47">
      <c r="B15" s="77" t="s">
        <v>2028</v>
      </c>
      <c r="C15" s="84">
        <v>7009.3372987999992</v>
      </c>
      <c r="D15" s="97">
        <v>47209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7" t="s">
        <v>2565</v>
      </c>
      <c r="C16" s="84">
        <v>452.18859279999998</v>
      </c>
      <c r="D16" s="97">
        <v>48214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77" t="s">
        <v>2566</v>
      </c>
      <c r="C17" s="84">
        <v>743.71385464153821</v>
      </c>
      <c r="D17" s="97">
        <v>46631</v>
      </c>
    </row>
    <row r="18" spans="2:4">
      <c r="B18" s="77" t="s">
        <v>2037</v>
      </c>
      <c r="C18" s="84">
        <v>3286.7664157664649</v>
      </c>
      <c r="D18" s="97">
        <v>48214</v>
      </c>
    </row>
    <row r="19" spans="2:4">
      <c r="B19" s="77" t="s">
        <v>2567</v>
      </c>
      <c r="C19" s="84">
        <v>596.70194622756503</v>
      </c>
      <c r="D19" s="97">
        <v>48214</v>
      </c>
    </row>
    <row r="20" spans="2:4">
      <c r="B20" s="77" t="s">
        <v>2032</v>
      </c>
      <c r="C20" s="84">
        <v>29233.490399999999</v>
      </c>
      <c r="D20" s="97">
        <v>46661</v>
      </c>
    </row>
    <row r="21" spans="2:4">
      <c r="B21" s="77" t="s">
        <v>2612</v>
      </c>
      <c r="C21" s="84">
        <v>1410.3798114947372</v>
      </c>
      <c r="D21" s="97">
        <v>46100</v>
      </c>
    </row>
    <row r="22" spans="2:4">
      <c r="B22" s="77" t="s">
        <v>2613</v>
      </c>
      <c r="C22" s="84">
        <v>18303.433570000001</v>
      </c>
      <c r="D22" s="97">
        <v>44926</v>
      </c>
    </row>
    <row r="23" spans="2:4">
      <c r="B23" s="77" t="s">
        <v>2614</v>
      </c>
      <c r="C23" s="84">
        <v>5896.7933400000002</v>
      </c>
      <c r="D23" s="97">
        <v>44196</v>
      </c>
    </row>
    <row r="24" spans="2:4">
      <c r="B24" s="77" t="s">
        <v>2615</v>
      </c>
      <c r="C24" s="84">
        <v>189.52331000000001</v>
      </c>
      <c r="D24" s="97">
        <v>44246</v>
      </c>
    </row>
    <row r="25" spans="2:4">
      <c r="B25" s="77" t="s">
        <v>2616</v>
      </c>
      <c r="C25" s="84">
        <v>22319.42935031759</v>
      </c>
      <c r="D25" s="97">
        <v>51774</v>
      </c>
    </row>
    <row r="26" spans="2:4">
      <c r="B26" s="77" t="s">
        <v>2617</v>
      </c>
      <c r="C26" s="84">
        <v>1637.87058</v>
      </c>
      <c r="D26" s="97">
        <v>44196</v>
      </c>
    </row>
    <row r="27" spans="2:4">
      <c r="B27" s="77" t="s">
        <v>2618</v>
      </c>
      <c r="C27" s="84">
        <v>25955.626929999999</v>
      </c>
      <c r="D27" s="97">
        <v>44545</v>
      </c>
    </row>
    <row r="28" spans="2:4">
      <c r="B28" s="77" t="s">
        <v>2619</v>
      </c>
      <c r="C28" s="84">
        <v>523.10736999999995</v>
      </c>
      <c r="D28" s="97">
        <v>44739</v>
      </c>
    </row>
    <row r="29" spans="2:4">
      <c r="B29" s="77"/>
      <c r="C29" s="84"/>
      <c r="D29" s="97"/>
    </row>
    <row r="30" spans="2:4">
      <c r="B30" s="71" t="s">
        <v>2568</v>
      </c>
      <c r="C30" s="81">
        <v>509015.13901166938</v>
      </c>
      <c r="D30" s="118"/>
    </row>
    <row r="31" spans="2:4">
      <c r="B31" s="77" t="s">
        <v>2569</v>
      </c>
      <c r="C31" s="84">
        <v>4836.9334751305514</v>
      </c>
      <c r="D31" s="97">
        <v>45778</v>
      </c>
    </row>
    <row r="32" spans="2:4">
      <c r="B32" s="77" t="s">
        <v>2570</v>
      </c>
      <c r="C32" s="84">
        <v>12747.101559767623</v>
      </c>
      <c r="D32" s="97">
        <v>46326</v>
      </c>
    </row>
    <row r="33" spans="2:4">
      <c r="B33" s="77" t="s">
        <v>2571</v>
      </c>
      <c r="C33" s="84">
        <v>7537.4138608010899</v>
      </c>
      <c r="D33" s="97">
        <v>46326</v>
      </c>
    </row>
    <row r="34" spans="2:4">
      <c r="B34" s="77" t="s">
        <v>2047</v>
      </c>
      <c r="C34" s="84">
        <v>5519.5437250636442</v>
      </c>
      <c r="D34" s="97">
        <v>47270</v>
      </c>
    </row>
    <row r="35" spans="2:4">
      <c r="B35" s="77" t="s">
        <v>2572</v>
      </c>
      <c r="C35" s="84">
        <v>24.051743919211397</v>
      </c>
      <c r="D35" s="97">
        <v>44429</v>
      </c>
    </row>
    <row r="36" spans="2:4">
      <c r="B36" s="77" t="s">
        <v>2049</v>
      </c>
      <c r="C36" s="84">
        <v>1648.7631303256949</v>
      </c>
      <c r="D36" s="97">
        <v>46601</v>
      </c>
    </row>
    <row r="37" spans="2:4">
      <c r="B37" s="77" t="s">
        <v>2051</v>
      </c>
      <c r="C37" s="84">
        <v>17782.511545699999</v>
      </c>
      <c r="D37" s="97">
        <v>47209</v>
      </c>
    </row>
    <row r="38" spans="2:4">
      <c r="B38" s="77" t="s">
        <v>2573</v>
      </c>
      <c r="C38" s="84">
        <v>861.6833170087466</v>
      </c>
      <c r="D38" s="97">
        <v>45382</v>
      </c>
    </row>
    <row r="39" spans="2:4">
      <c r="B39" s="77" t="s">
        <v>2052</v>
      </c>
      <c r="C39" s="84">
        <v>14680.698079821643</v>
      </c>
      <c r="D39" s="97">
        <v>47119</v>
      </c>
    </row>
    <row r="40" spans="2:4">
      <c r="B40" s="77" t="s">
        <v>2574</v>
      </c>
      <c r="C40" s="84">
        <v>549.17312382444322</v>
      </c>
      <c r="D40" s="97">
        <v>47119</v>
      </c>
    </row>
    <row r="41" spans="2:4">
      <c r="B41" s="77" t="s">
        <v>2039</v>
      </c>
      <c r="C41" s="84">
        <v>8805.2061035858878</v>
      </c>
      <c r="D41" s="97">
        <v>47119</v>
      </c>
    </row>
    <row r="42" spans="2:4">
      <c r="B42" s="77" t="s">
        <v>2575</v>
      </c>
      <c r="C42" s="84">
        <v>28.772505565990166</v>
      </c>
      <c r="D42" s="97">
        <v>44722</v>
      </c>
    </row>
    <row r="43" spans="2:4">
      <c r="B43" s="77" t="s">
        <v>2620</v>
      </c>
      <c r="C43" s="84">
        <v>2645.2839700000004</v>
      </c>
      <c r="D43" s="97">
        <v>44332</v>
      </c>
    </row>
    <row r="44" spans="2:4">
      <c r="B44" s="77" t="s">
        <v>2056</v>
      </c>
      <c r="C44" s="84">
        <v>15394.108176174428</v>
      </c>
      <c r="D44" s="97">
        <v>47119</v>
      </c>
    </row>
    <row r="45" spans="2:4">
      <c r="B45" s="77" t="s">
        <v>2576</v>
      </c>
      <c r="C45" s="84">
        <v>631.89564394999991</v>
      </c>
      <c r="D45" s="97">
        <v>47119</v>
      </c>
    </row>
    <row r="46" spans="2:4">
      <c r="B46" s="77" t="s">
        <v>2577</v>
      </c>
      <c r="C46" s="84">
        <v>7333.1415658720143</v>
      </c>
      <c r="D46" s="97">
        <v>46742</v>
      </c>
    </row>
    <row r="47" spans="2:4">
      <c r="B47" s="77" t="s">
        <v>2578</v>
      </c>
      <c r="C47" s="84">
        <v>23646.008362299999</v>
      </c>
      <c r="D47" s="97">
        <v>47715</v>
      </c>
    </row>
    <row r="48" spans="2:4">
      <c r="B48" s="77" t="s">
        <v>2059</v>
      </c>
      <c r="C48" s="84">
        <v>4297.3010918645523</v>
      </c>
      <c r="D48" s="97">
        <v>45557</v>
      </c>
    </row>
    <row r="49" spans="2:4">
      <c r="B49" s="77" t="s">
        <v>2061</v>
      </c>
      <c r="C49" s="84">
        <v>11052.250706341958</v>
      </c>
      <c r="D49" s="97">
        <v>50041</v>
      </c>
    </row>
    <row r="50" spans="2:4">
      <c r="B50" s="77" t="s">
        <v>2062</v>
      </c>
      <c r="C50" s="84">
        <v>1111.0575496641075</v>
      </c>
      <c r="D50" s="97">
        <v>46971</v>
      </c>
    </row>
    <row r="51" spans="2:4">
      <c r="B51" s="77" t="s">
        <v>2579</v>
      </c>
      <c r="C51" s="84">
        <v>650.79315398590302</v>
      </c>
      <c r="D51" s="97">
        <v>46012</v>
      </c>
    </row>
    <row r="52" spans="2:4">
      <c r="B52" s="77" t="s">
        <v>2580</v>
      </c>
      <c r="C52" s="84">
        <v>51.170624023913497</v>
      </c>
      <c r="D52" s="97">
        <v>46326</v>
      </c>
    </row>
    <row r="53" spans="2:4">
      <c r="B53" s="77" t="s">
        <v>2581</v>
      </c>
      <c r="C53" s="84">
        <v>10.942237123913534</v>
      </c>
      <c r="D53" s="97">
        <v>46326</v>
      </c>
    </row>
    <row r="54" spans="2:4">
      <c r="B54" s="77" t="s">
        <v>2621</v>
      </c>
      <c r="C54" s="84">
        <v>15020.74228</v>
      </c>
      <c r="D54" s="97">
        <v>45615</v>
      </c>
    </row>
    <row r="55" spans="2:4">
      <c r="B55" s="77" t="s">
        <v>2582</v>
      </c>
      <c r="C55" s="84">
        <v>35110.662379750007</v>
      </c>
      <c r="D55" s="97">
        <v>47392</v>
      </c>
    </row>
    <row r="56" spans="2:4">
      <c r="B56" s="77" t="s">
        <v>2068</v>
      </c>
      <c r="C56" s="84">
        <v>82.952364110737577</v>
      </c>
      <c r="D56" s="97">
        <v>46199</v>
      </c>
    </row>
    <row r="57" spans="2:4">
      <c r="B57" s="77" t="s">
        <v>2622</v>
      </c>
      <c r="C57" s="84">
        <v>11226.885560000001</v>
      </c>
      <c r="D57" s="97">
        <v>46626</v>
      </c>
    </row>
    <row r="58" spans="2:4">
      <c r="B58" s="77" t="s">
        <v>2583</v>
      </c>
      <c r="C58" s="84">
        <v>283.83375038730543</v>
      </c>
      <c r="D58" s="97">
        <v>46201</v>
      </c>
    </row>
    <row r="59" spans="2:4">
      <c r="B59" s="77" t="s">
        <v>2070</v>
      </c>
      <c r="C59" s="84">
        <v>424.32174866243531</v>
      </c>
      <c r="D59" s="97">
        <v>46201</v>
      </c>
    </row>
    <row r="60" spans="2:4">
      <c r="B60" s="77" t="s">
        <v>2034</v>
      </c>
      <c r="C60" s="84">
        <v>778.1582073073838</v>
      </c>
      <c r="D60" s="97">
        <v>47262</v>
      </c>
    </row>
    <row r="61" spans="2:4">
      <c r="B61" s="77" t="s">
        <v>2584</v>
      </c>
      <c r="C61" s="84">
        <v>1299.7685785080005</v>
      </c>
      <c r="D61" s="97">
        <v>45485</v>
      </c>
    </row>
    <row r="62" spans="2:4">
      <c r="B62" s="77" t="s">
        <v>2585</v>
      </c>
      <c r="C62" s="84">
        <v>9283.2629597580053</v>
      </c>
      <c r="D62" s="97">
        <v>45777</v>
      </c>
    </row>
    <row r="63" spans="2:4">
      <c r="B63" s="77" t="s">
        <v>2073</v>
      </c>
      <c r="C63" s="84">
        <v>176.25734128989055</v>
      </c>
      <c r="D63" s="97">
        <v>46734</v>
      </c>
    </row>
    <row r="64" spans="2:4">
      <c r="B64" s="77" t="s">
        <v>2623</v>
      </c>
      <c r="C64" s="84">
        <v>10039.732820000001</v>
      </c>
      <c r="D64" s="97">
        <v>44819</v>
      </c>
    </row>
    <row r="65" spans="2:4">
      <c r="B65" s="77" t="s">
        <v>2586</v>
      </c>
      <c r="C65" s="84">
        <v>6248.1385474810004</v>
      </c>
      <c r="D65" s="97">
        <v>47178</v>
      </c>
    </row>
    <row r="66" spans="2:4">
      <c r="B66" s="77" t="s">
        <v>2075</v>
      </c>
      <c r="C66" s="84">
        <v>47.073293849999999</v>
      </c>
      <c r="D66" s="97">
        <v>46201</v>
      </c>
    </row>
    <row r="67" spans="2:4">
      <c r="B67" s="77" t="s">
        <v>2076</v>
      </c>
      <c r="C67" s="84">
        <v>313.47331247700004</v>
      </c>
      <c r="D67" s="97">
        <v>47363</v>
      </c>
    </row>
    <row r="68" spans="2:4">
      <c r="B68" s="77" t="s">
        <v>2587</v>
      </c>
      <c r="C68" s="84">
        <v>944.18055320000019</v>
      </c>
      <c r="D68" s="97">
        <v>45047</v>
      </c>
    </row>
    <row r="69" spans="2:4">
      <c r="B69" s="77" t="s">
        <v>2588</v>
      </c>
      <c r="C69" s="84">
        <v>3062.3328699479994</v>
      </c>
      <c r="D69" s="97">
        <v>45710</v>
      </c>
    </row>
    <row r="70" spans="2:4">
      <c r="B70" s="77" t="s">
        <v>2589</v>
      </c>
      <c r="C70" s="84">
        <v>20552.714394425999</v>
      </c>
      <c r="D70" s="97">
        <v>46573</v>
      </c>
    </row>
    <row r="71" spans="2:4">
      <c r="B71" s="77" t="s">
        <v>2078</v>
      </c>
      <c r="C71" s="84">
        <v>5843.4095294669996</v>
      </c>
      <c r="D71" s="97">
        <v>47255</v>
      </c>
    </row>
    <row r="72" spans="2:4">
      <c r="B72" s="77" t="s">
        <v>2590</v>
      </c>
      <c r="C72" s="84">
        <v>378.23986910000002</v>
      </c>
      <c r="D72" s="97">
        <v>46734</v>
      </c>
    </row>
    <row r="73" spans="2:4">
      <c r="B73" s="77" t="s">
        <v>2591</v>
      </c>
      <c r="C73" s="84">
        <v>7389.9596600000004</v>
      </c>
      <c r="D73" s="97">
        <v>46572</v>
      </c>
    </row>
    <row r="74" spans="2:4">
      <c r="B74" s="77" t="s">
        <v>2592</v>
      </c>
      <c r="C74" s="84">
        <v>9262.3565791649999</v>
      </c>
      <c r="D74" s="97">
        <v>46524</v>
      </c>
    </row>
    <row r="75" spans="2:4">
      <c r="B75" s="77" t="s">
        <v>2624</v>
      </c>
      <c r="C75" s="84">
        <v>6788.4277199999997</v>
      </c>
      <c r="D75" s="97">
        <v>44821</v>
      </c>
    </row>
    <row r="76" spans="2:4">
      <c r="B76" s="77" t="s">
        <v>2084</v>
      </c>
      <c r="C76" s="84">
        <v>9424.9200568269134</v>
      </c>
      <c r="D76" s="97">
        <v>46844</v>
      </c>
    </row>
    <row r="77" spans="2:4">
      <c r="B77" s="77" t="s">
        <v>2593</v>
      </c>
      <c r="C77" s="84">
        <v>622.22502048185402</v>
      </c>
      <c r="D77" s="97">
        <v>46201</v>
      </c>
    </row>
    <row r="78" spans="2:4">
      <c r="B78" s="77" t="s">
        <v>2086</v>
      </c>
      <c r="C78" s="84">
        <v>8953.4050494120402</v>
      </c>
      <c r="D78" s="97">
        <v>45869</v>
      </c>
    </row>
    <row r="79" spans="2:4">
      <c r="B79" s="77" t="s">
        <v>2625</v>
      </c>
      <c r="C79" s="84">
        <v>948.35905000000002</v>
      </c>
      <c r="D79" s="97">
        <v>46059</v>
      </c>
    </row>
    <row r="80" spans="2:4">
      <c r="B80" s="77" t="s">
        <v>2626</v>
      </c>
      <c r="C80" s="84">
        <v>1462.7386100000001</v>
      </c>
      <c r="D80" s="97">
        <v>44256</v>
      </c>
    </row>
    <row r="81" spans="2:4">
      <c r="B81" s="77" t="s">
        <v>2088</v>
      </c>
      <c r="C81" s="84">
        <v>1597.4059486499998</v>
      </c>
      <c r="D81" s="97">
        <v>47992</v>
      </c>
    </row>
    <row r="82" spans="2:4">
      <c r="B82" s="77" t="s">
        <v>2089</v>
      </c>
      <c r="C82" s="84">
        <v>236.33953656599999</v>
      </c>
      <c r="D82" s="97">
        <v>47212</v>
      </c>
    </row>
    <row r="83" spans="2:4">
      <c r="B83" s="77" t="s">
        <v>2594</v>
      </c>
      <c r="C83" s="84">
        <v>7579.3026040701843</v>
      </c>
      <c r="D83" s="97">
        <v>44044</v>
      </c>
    </row>
    <row r="84" spans="2:4">
      <c r="B84" s="77" t="s">
        <v>2595</v>
      </c>
      <c r="C84" s="84">
        <v>34.951113348883716</v>
      </c>
      <c r="D84" s="97">
        <v>46722</v>
      </c>
    </row>
    <row r="85" spans="2:4">
      <c r="B85" s="77" t="s">
        <v>2596</v>
      </c>
      <c r="C85" s="84">
        <v>14586.215572237681</v>
      </c>
      <c r="D85" s="97">
        <v>46794</v>
      </c>
    </row>
    <row r="86" spans="2:4">
      <c r="B86" s="77" t="s">
        <v>2092</v>
      </c>
      <c r="C86" s="84">
        <v>24050.351634750001</v>
      </c>
      <c r="D86" s="97">
        <v>47407</v>
      </c>
    </row>
    <row r="87" spans="2:4">
      <c r="B87" s="77" t="s">
        <v>2597</v>
      </c>
      <c r="C87" s="84">
        <v>825.29295316204139</v>
      </c>
      <c r="D87" s="97">
        <v>48213</v>
      </c>
    </row>
    <row r="88" spans="2:4">
      <c r="B88" s="77" t="s">
        <v>2043</v>
      </c>
      <c r="C88" s="84">
        <v>40.115305099999986</v>
      </c>
      <c r="D88" s="97">
        <v>45939</v>
      </c>
    </row>
    <row r="89" spans="2:4">
      <c r="B89" s="77" t="s">
        <v>2598</v>
      </c>
      <c r="C89" s="84">
        <v>18237.025846901775</v>
      </c>
      <c r="D89" s="97">
        <v>46539</v>
      </c>
    </row>
    <row r="90" spans="2:4">
      <c r="B90" s="77" t="s">
        <v>2627</v>
      </c>
      <c r="C90" s="84">
        <v>2378.9291499999999</v>
      </c>
      <c r="D90" s="97">
        <v>44611</v>
      </c>
    </row>
    <row r="91" spans="2:4">
      <c r="B91" s="77" t="s">
        <v>2599</v>
      </c>
      <c r="C91" s="84">
        <v>23646.008362299999</v>
      </c>
      <c r="D91" s="97">
        <v>48446</v>
      </c>
    </row>
    <row r="92" spans="2:4">
      <c r="B92" s="77" t="s">
        <v>2097</v>
      </c>
      <c r="C92" s="84">
        <v>283.4296923</v>
      </c>
      <c r="D92" s="97">
        <v>46827</v>
      </c>
    </row>
    <row r="93" spans="2:4">
      <c r="B93" s="77" t="s">
        <v>2600</v>
      </c>
      <c r="C93" s="84">
        <v>3880.0984072499996</v>
      </c>
      <c r="D93" s="97">
        <v>48723</v>
      </c>
    </row>
    <row r="94" spans="2:4">
      <c r="B94" s="77" t="s">
        <v>2601</v>
      </c>
      <c r="C94" s="84">
        <v>63.211640218427377</v>
      </c>
      <c r="D94" s="97">
        <v>47031</v>
      </c>
    </row>
    <row r="95" spans="2:4">
      <c r="B95" s="77" t="s">
        <v>2602</v>
      </c>
      <c r="C95" s="84">
        <v>3926.9320293980536</v>
      </c>
      <c r="D95" s="97">
        <v>45869</v>
      </c>
    </row>
    <row r="96" spans="2:4">
      <c r="B96" s="77" t="s">
        <v>2628</v>
      </c>
      <c r="C96" s="84">
        <v>5248.4263700000001</v>
      </c>
      <c r="D96" s="97">
        <v>45602</v>
      </c>
    </row>
    <row r="97" spans="2:4">
      <c r="B97" s="77" t="s">
        <v>2099</v>
      </c>
      <c r="C97" s="84">
        <v>6686.3029266850026</v>
      </c>
      <c r="D97" s="97">
        <v>47107</v>
      </c>
    </row>
    <row r="98" spans="2:4">
      <c r="B98" s="77" t="s">
        <v>2100</v>
      </c>
      <c r="C98" s="84">
        <v>187.94130989999999</v>
      </c>
      <c r="D98" s="97">
        <v>46734</v>
      </c>
    </row>
    <row r="99" spans="2:4">
      <c r="B99" s="77" t="s">
        <v>2603</v>
      </c>
      <c r="C99" s="84">
        <v>5316.62727825</v>
      </c>
      <c r="D99" s="97">
        <v>46637</v>
      </c>
    </row>
    <row r="100" spans="2:4">
      <c r="B100" s="77" t="s">
        <v>2629</v>
      </c>
      <c r="C100" s="84">
        <v>16900.235290000001</v>
      </c>
      <c r="D100" s="97">
        <v>46325</v>
      </c>
    </row>
    <row r="101" spans="2:4">
      <c r="B101" s="77" t="s">
        <v>2604</v>
      </c>
      <c r="C101" s="84">
        <v>6010.9353143125254</v>
      </c>
      <c r="D101" s="97">
        <v>48069</v>
      </c>
    </row>
    <row r="102" spans="2:4">
      <c r="B102" s="77" t="s">
        <v>2605</v>
      </c>
      <c r="C102" s="84">
        <v>1664.9053951682083</v>
      </c>
      <c r="D102" s="97">
        <v>48214</v>
      </c>
    </row>
    <row r="103" spans="2:4">
      <c r="B103" s="77" t="s">
        <v>2630</v>
      </c>
      <c r="C103" s="84">
        <v>24407.317686264909</v>
      </c>
      <c r="D103" s="97">
        <v>44104</v>
      </c>
    </row>
    <row r="104" spans="2:4">
      <c r="B104" s="77" t="s">
        <v>2606</v>
      </c>
      <c r="C104" s="84">
        <v>20.601008178027673</v>
      </c>
      <c r="D104" s="97">
        <v>47102</v>
      </c>
    </row>
    <row r="105" spans="2:4">
      <c r="B105" s="77" t="s">
        <v>2102</v>
      </c>
      <c r="C105" s="84">
        <v>12288.279140300001</v>
      </c>
      <c r="D105" s="97">
        <v>48004</v>
      </c>
    </row>
    <row r="106" spans="2:4">
      <c r="B106" s="77" t="s">
        <v>2607</v>
      </c>
      <c r="C106" s="84">
        <v>455.49608430262748</v>
      </c>
      <c r="D106" s="97">
        <v>46482</v>
      </c>
    </row>
    <row r="107" spans="2:4">
      <c r="B107" s="77" t="s">
        <v>2608</v>
      </c>
      <c r="C107" s="84">
        <v>20648.124070400001</v>
      </c>
      <c r="D107" s="97">
        <v>46643</v>
      </c>
    </row>
    <row r="108" spans="2:4">
      <c r="B108" s="77"/>
      <c r="C108" s="84"/>
      <c r="D108" s="97"/>
    </row>
    <row r="109" spans="2:4">
      <c r="B109" s="77"/>
      <c r="C109" s="84"/>
      <c r="D109" s="97"/>
    </row>
    <row r="110" spans="2:4">
      <c r="B110" s="77"/>
      <c r="C110" s="84"/>
      <c r="D110" s="9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1:XFD1048576 D28:AF30 AH28:XFD30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178</v>
      </c>
      <c r="C1" s="68" t="s" vm="1">
        <v>265</v>
      </c>
    </row>
    <row r="2" spans="2:18">
      <c r="B2" s="47" t="s">
        <v>177</v>
      </c>
      <c r="C2" s="68" t="s">
        <v>266</v>
      </c>
    </row>
    <row r="3" spans="2:18">
      <c r="B3" s="47" t="s">
        <v>179</v>
      </c>
      <c r="C3" s="68" t="s">
        <v>267</v>
      </c>
    </row>
    <row r="4" spans="2:18">
      <c r="B4" s="47" t="s">
        <v>180</v>
      </c>
      <c r="C4" s="68">
        <v>8801</v>
      </c>
    </row>
    <row r="6" spans="2:18" ht="26.25" customHeight="1">
      <c r="B6" s="142" t="s">
        <v>218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8" s="3" customFormat="1" ht="78.75">
      <c r="B7" s="22" t="s">
        <v>115</v>
      </c>
      <c r="C7" s="30" t="s">
        <v>45</v>
      </c>
      <c r="D7" s="30" t="s">
        <v>66</v>
      </c>
      <c r="E7" s="30" t="s">
        <v>14</v>
      </c>
      <c r="F7" s="30" t="s">
        <v>67</v>
      </c>
      <c r="G7" s="30" t="s">
        <v>103</v>
      </c>
      <c r="H7" s="30" t="s">
        <v>17</v>
      </c>
      <c r="I7" s="30" t="s">
        <v>102</v>
      </c>
      <c r="J7" s="30" t="s">
        <v>16</v>
      </c>
      <c r="K7" s="30" t="s">
        <v>216</v>
      </c>
      <c r="L7" s="30" t="s">
        <v>245</v>
      </c>
      <c r="M7" s="30" t="s">
        <v>217</v>
      </c>
      <c r="N7" s="30" t="s">
        <v>59</v>
      </c>
      <c r="O7" s="30" t="s">
        <v>181</v>
      </c>
      <c r="P7" s="31" t="s">
        <v>183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247</v>
      </c>
      <c r="M8" s="32" t="s">
        <v>243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"/>
    </row>
    <row r="11" spans="2:18" ht="20.25" customHeight="1">
      <c r="B11" s="89" t="s">
        <v>256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246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178</v>
      </c>
      <c r="C1" s="68" t="s" vm="1">
        <v>265</v>
      </c>
    </row>
    <row r="2" spans="2:18">
      <c r="B2" s="47" t="s">
        <v>177</v>
      </c>
      <c r="C2" s="68" t="s">
        <v>266</v>
      </c>
    </row>
    <row r="3" spans="2:18">
      <c r="B3" s="47" t="s">
        <v>179</v>
      </c>
      <c r="C3" s="68" t="s">
        <v>267</v>
      </c>
    </row>
    <row r="4" spans="2:18">
      <c r="B4" s="47" t="s">
        <v>180</v>
      </c>
      <c r="C4" s="68">
        <v>8801</v>
      </c>
    </row>
    <row r="6" spans="2:18" ht="26.25" customHeight="1">
      <c r="B6" s="142" t="s">
        <v>219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8" s="3" customFormat="1" ht="78.75">
      <c r="B7" s="22" t="s">
        <v>115</v>
      </c>
      <c r="C7" s="30" t="s">
        <v>45</v>
      </c>
      <c r="D7" s="30" t="s">
        <v>66</v>
      </c>
      <c r="E7" s="30" t="s">
        <v>14</v>
      </c>
      <c r="F7" s="30" t="s">
        <v>67</v>
      </c>
      <c r="G7" s="30" t="s">
        <v>103</v>
      </c>
      <c r="H7" s="30" t="s">
        <v>17</v>
      </c>
      <c r="I7" s="30" t="s">
        <v>102</v>
      </c>
      <c r="J7" s="30" t="s">
        <v>16</v>
      </c>
      <c r="K7" s="30" t="s">
        <v>216</v>
      </c>
      <c r="L7" s="30" t="s">
        <v>240</v>
      </c>
      <c r="M7" s="30" t="s">
        <v>217</v>
      </c>
      <c r="N7" s="30" t="s">
        <v>59</v>
      </c>
      <c r="O7" s="30" t="s">
        <v>181</v>
      </c>
      <c r="P7" s="31" t="s">
        <v>183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247</v>
      </c>
      <c r="M8" s="32" t="s">
        <v>243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"/>
    </row>
    <row r="11" spans="2:18" ht="20.25" customHeight="1">
      <c r="B11" s="89" t="s">
        <v>256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246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37" workbookViewId="0">
      <selection activeCell="R57" sqref="B1:BA878"/>
    </sheetView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57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178</v>
      </c>
      <c r="C1" s="68" t="s" vm="1">
        <v>265</v>
      </c>
    </row>
    <row r="2" spans="2:53">
      <c r="B2" s="47" t="s">
        <v>177</v>
      </c>
      <c r="C2" s="68" t="s">
        <v>266</v>
      </c>
    </row>
    <row r="3" spans="2:53">
      <c r="B3" s="47" t="s">
        <v>179</v>
      </c>
      <c r="C3" s="68" t="s">
        <v>267</v>
      </c>
    </row>
    <row r="4" spans="2:53">
      <c r="B4" s="47" t="s">
        <v>180</v>
      </c>
      <c r="C4" s="68">
        <v>8801</v>
      </c>
    </row>
    <row r="6" spans="2:53" ht="21.75" customHeight="1">
      <c r="B6" s="145" t="s">
        <v>208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7"/>
    </row>
    <row r="7" spans="2:53" ht="27.75" customHeight="1">
      <c r="B7" s="148" t="s">
        <v>88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50"/>
      <c r="AU7" s="3"/>
      <c r="AV7" s="3"/>
    </row>
    <row r="8" spans="2:53" s="3" customFormat="1" ht="66" customHeight="1">
      <c r="B8" s="22" t="s">
        <v>114</v>
      </c>
      <c r="C8" s="30" t="s">
        <v>45</v>
      </c>
      <c r="D8" s="30" t="s">
        <v>118</v>
      </c>
      <c r="E8" s="30" t="s">
        <v>14</v>
      </c>
      <c r="F8" s="30" t="s">
        <v>67</v>
      </c>
      <c r="G8" s="30" t="s">
        <v>103</v>
      </c>
      <c r="H8" s="30" t="s">
        <v>17</v>
      </c>
      <c r="I8" s="30" t="s">
        <v>102</v>
      </c>
      <c r="J8" s="30" t="s">
        <v>16</v>
      </c>
      <c r="K8" s="30" t="s">
        <v>18</v>
      </c>
      <c r="L8" s="30" t="s">
        <v>240</v>
      </c>
      <c r="M8" s="30" t="s">
        <v>239</v>
      </c>
      <c r="N8" s="30" t="s">
        <v>255</v>
      </c>
      <c r="O8" s="30" t="s">
        <v>62</v>
      </c>
      <c r="P8" s="30" t="s">
        <v>242</v>
      </c>
      <c r="Q8" s="30" t="s">
        <v>181</v>
      </c>
      <c r="R8" s="60" t="s">
        <v>183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247</v>
      </c>
      <c r="M9" s="32"/>
      <c r="N9" s="16" t="s">
        <v>243</v>
      </c>
      <c r="O9" s="32" t="s">
        <v>248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20" t="s">
        <v>113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69" t="s">
        <v>27</v>
      </c>
      <c r="C11" s="70"/>
      <c r="D11" s="70"/>
      <c r="E11" s="70"/>
      <c r="F11" s="70"/>
      <c r="G11" s="70"/>
      <c r="H11" s="78">
        <v>8.0891559440926724</v>
      </c>
      <c r="I11" s="70"/>
      <c r="J11" s="70"/>
      <c r="K11" s="79">
        <v>7.0902541852502108E-3</v>
      </c>
      <c r="L11" s="78"/>
      <c r="M11" s="80"/>
      <c r="N11" s="70"/>
      <c r="O11" s="78">
        <v>226616.94121847305</v>
      </c>
      <c r="P11" s="70"/>
      <c r="Q11" s="79">
        <v>1</v>
      </c>
      <c r="R11" s="79">
        <f>O11/'סכום נכסי הקרן'!$C$42</f>
        <v>3.1267505293713048E-2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1" t="s">
        <v>233</v>
      </c>
      <c r="C12" s="72"/>
      <c r="D12" s="72"/>
      <c r="E12" s="72"/>
      <c r="F12" s="72"/>
      <c r="G12" s="72"/>
      <c r="H12" s="81">
        <v>7.8281696561564811</v>
      </c>
      <c r="I12" s="72"/>
      <c r="J12" s="72"/>
      <c r="K12" s="82">
        <v>6.4094485857518479E-3</v>
      </c>
      <c r="L12" s="81"/>
      <c r="M12" s="83"/>
      <c r="N12" s="72"/>
      <c r="O12" s="81">
        <v>221201.73951600396</v>
      </c>
      <c r="P12" s="72"/>
      <c r="Q12" s="82">
        <v>0.97610416205711426</v>
      </c>
      <c r="R12" s="82">
        <f>O12/'סכום נכסי הקרן'!$C$42</f>
        <v>3.0520342054336159E-2</v>
      </c>
      <c r="AW12" s="4"/>
    </row>
    <row r="13" spans="2:53" s="90" customFormat="1">
      <c r="B13" s="113" t="s">
        <v>25</v>
      </c>
      <c r="C13" s="114"/>
      <c r="D13" s="114"/>
      <c r="E13" s="114"/>
      <c r="F13" s="114"/>
      <c r="G13" s="114"/>
      <c r="H13" s="115">
        <v>6.7247845305995524</v>
      </c>
      <c r="I13" s="114"/>
      <c r="J13" s="114"/>
      <c r="K13" s="116">
        <v>2.0508348582893026E-3</v>
      </c>
      <c r="L13" s="115"/>
      <c r="M13" s="117"/>
      <c r="N13" s="114"/>
      <c r="O13" s="115">
        <v>118998.401167786</v>
      </c>
      <c r="P13" s="114"/>
      <c r="Q13" s="116">
        <v>0.52510814296564012</v>
      </c>
      <c r="R13" s="116">
        <f>O13/'סכום נכסי הקרן'!$C$42</f>
        <v>1.6418821639949979E-2</v>
      </c>
    </row>
    <row r="14" spans="2:53">
      <c r="B14" s="75" t="s">
        <v>24</v>
      </c>
      <c r="C14" s="72"/>
      <c r="D14" s="72"/>
      <c r="E14" s="72"/>
      <c r="F14" s="72"/>
      <c r="G14" s="72"/>
      <c r="H14" s="81">
        <v>6.7247845305995524</v>
      </c>
      <c r="I14" s="72"/>
      <c r="J14" s="72"/>
      <c r="K14" s="82">
        <v>2.0508348582893026E-3</v>
      </c>
      <c r="L14" s="81"/>
      <c r="M14" s="83"/>
      <c r="N14" s="72"/>
      <c r="O14" s="81">
        <v>118998.401167786</v>
      </c>
      <c r="P14" s="72"/>
      <c r="Q14" s="82">
        <v>0.52510814296564012</v>
      </c>
      <c r="R14" s="82">
        <f>O14/'סכום נכסי הקרן'!$C$42</f>
        <v>1.6418821639949979E-2</v>
      </c>
    </row>
    <row r="15" spans="2:53">
      <c r="B15" s="76" t="s">
        <v>268</v>
      </c>
      <c r="C15" s="74" t="s">
        <v>269</v>
      </c>
      <c r="D15" s="87" t="s">
        <v>119</v>
      </c>
      <c r="E15" s="74" t="s">
        <v>270</v>
      </c>
      <c r="F15" s="74"/>
      <c r="G15" s="74"/>
      <c r="H15" s="84">
        <v>1.2900000000000162</v>
      </c>
      <c r="I15" s="87" t="s">
        <v>163</v>
      </c>
      <c r="J15" s="88">
        <v>0.04</v>
      </c>
      <c r="K15" s="85">
        <v>9.3000000000002594E-3</v>
      </c>
      <c r="L15" s="84">
        <v>11611924.655818</v>
      </c>
      <c r="M15" s="86">
        <v>139.44999999999999</v>
      </c>
      <c r="N15" s="74"/>
      <c r="O15" s="84">
        <v>16192.829511106</v>
      </c>
      <c r="P15" s="85">
        <v>7.4685289416172968E-4</v>
      </c>
      <c r="Q15" s="85">
        <v>7.145462922604312E-2</v>
      </c>
      <c r="R15" s="85">
        <f>O15/'סכום נכסי הקרן'!$C$42</f>
        <v>2.2342079975856063E-3</v>
      </c>
    </row>
    <row r="16" spans="2:53" ht="20.25">
      <c r="B16" s="76" t="s">
        <v>271</v>
      </c>
      <c r="C16" s="74" t="s">
        <v>272</v>
      </c>
      <c r="D16" s="87" t="s">
        <v>119</v>
      </c>
      <c r="E16" s="74" t="s">
        <v>270</v>
      </c>
      <c r="F16" s="74"/>
      <c r="G16" s="74"/>
      <c r="H16" s="84">
        <v>4.0000000000000639</v>
      </c>
      <c r="I16" s="87" t="s">
        <v>163</v>
      </c>
      <c r="J16" s="88">
        <v>0.04</v>
      </c>
      <c r="K16" s="85">
        <v>-8.9999999999985187E-4</v>
      </c>
      <c r="L16" s="84">
        <v>10430472.320156001</v>
      </c>
      <c r="M16" s="86">
        <v>149</v>
      </c>
      <c r="N16" s="74"/>
      <c r="O16" s="84">
        <v>15541.404270847001</v>
      </c>
      <c r="P16" s="85">
        <v>8.9779372407391565E-4</v>
      </c>
      <c r="Q16" s="85">
        <v>6.8580063729057686E-2</v>
      </c>
      <c r="R16" s="85">
        <f>O16/'סכום נכסי הקרן'!$C$42</f>
        <v>2.1443275056914892E-3</v>
      </c>
      <c r="AU16" s="4"/>
    </row>
    <row r="17" spans="2:48" ht="20.25">
      <c r="B17" s="76" t="s">
        <v>273</v>
      </c>
      <c r="C17" s="74" t="s">
        <v>274</v>
      </c>
      <c r="D17" s="87" t="s">
        <v>119</v>
      </c>
      <c r="E17" s="74" t="s">
        <v>270</v>
      </c>
      <c r="F17" s="74"/>
      <c r="G17" s="74"/>
      <c r="H17" s="84">
        <v>6.9699999999995441</v>
      </c>
      <c r="I17" s="87" t="s">
        <v>163</v>
      </c>
      <c r="J17" s="88">
        <v>7.4999999999999997E-3</v>
      </c>
      <c r="K17" s="85">
        <v>-5.9999999999999995E-4</v>
      </c>
      <c r="L17" s="84">
        <v>5084705.7437960003</v>
      </c>
      <c r="M17" s="86">
        <v>107.7</v>
      </c>
      <c r="N17" s="74"/>
      <c r="O17" s="84">
        <v>5476.2277258499998</v>
      </c>
      <c r="P17" s="85">
        <v>3.586828912883427E-4</v>
      </c>
      <c r="Q17" s="85">
        <v>2.4165129475340375E-2</v>
      </c>
      <c r="R17" s="85">
        <f>O17/'סכום נכסי הקרן'!$C$42</f>
        <v>7.5558331379346636E-4</v>
      </c>
      <c r="AV17" s="4"/>
    </row>
    <row r="18" spans="2:48">
      <c r="B18" s="76" t="s">
        <v>275</v>
      </c>
      <c r="C18" s="74" t="s">
        <v>276</v>
      </c>
      <c r="D18" s="87" t="s">
        <v>119</v>
      </c>
      <c r="E18" s="74" t="s">
        <v>270</v>
      </c>
      <c r="F18" s="74"/>
      <c r="G18" s="74"/>
      <c r="H18" s="84">
        <v>12.900000000000047</v>
      </c>
      <c r="I18" s="87" t="s">
        <v>163</v>
      </c>
      <c r="J18" s="88">
        <v>0.04</v>
      </c>
      <c r="K18" s="85">
        <v>1.4000000000000488E-3</v>
      </c>
      <c r="L18" s="84">
        <v>4192364.6740640001</v>
      </c>
      <c r="M18" s="86">
        <v>196.5</v>
      </c>
      <c r="N18" s="74"/>
      <c r="O18" s="84">
        <v>8237.9965766639998</v>
      </c>
      <c r="P18" s="85">
        <v>2.5844330391170344E-4</v>
      </c>
      <c r="Q18" s="85">
        <v>3.6352077352955051E-2</v>
      </c>
      <c r="R18" s="85">
        <f>O18/'סכום נכסי הקרן'!$C$42</f>
        <v>1.1366387710709882E-3</v>
      </c>
      <c r="AU18" s="3"/>
    </row>
    <row r="19" spans="2:48">
      <c r="B19" s="76" t="s">
        <v>277</v>
      </c>
      <c r="C19" s="74" t="s">
        <v>278</v>
      </c>
      <c r="D19" s="87" t="s">
        <v>119</v>
      </c>
      <c r="E19" s="74" t="s">
        <v>270</v>
      </c>
      <c r="F19" s="74"/>
      <c r="G19" s="74"/>
      <c r="H19" s="84">
        <v>17.340000000000362</v>
      </c>
      <c r="I19" s="87" t="s">
        <v>163</v>
      </c>
      <c r="J19" s="88">
        <v>2.75E-2</v>
      </c>
      <c r="K19" s="85">
        <v>2.9999999999997039E-3</v>
      </c>
      <c r="L19" s="84">
        <v>6192067.8155040005</v>
      </c>
      <c r="M19" s="86">
        <v>163.28</v>
      </c>
      <c r="N19" s="74"/>
      <c r="O19" s="84">
        <v>10110.408716151</v>
      </c>
      <c r="P19" s="85">
        <v>3.5032782707437545E-4</v>
      </c>
      <c r="Q19" s="85">
        <v>4.4614531737077537E-2</v>
      </c>
      <c r="R19" s="85">
        <f>O19/'סכום נכסי הקרן'!$C$42</f>
        <v>1.3949851072656005E-3</v>
      </c>
      <c r="AV19" s="3"/>
    </row>
    <row r="20" spans="2:48">
      <c r="B20" s="76" t="s">
        <v>279</v>
      </c>
      <c r="C20" s="74" t="s">
        <v>280</v>
      </c>
      <c r="D20" s="87" t="s">
        <v>119</v>
      </c>
      <c r="E20" s="74" t="s">
        <v>270</v>
      </c>
      <c r="F20" s="74"/>
      <c r="G20" s="74"/>
      <c r="H20" s="84">
        <v>3.4000000000000212</v>
      </c>
      <c r="I20" s="87" t="s">
        <v>163</v>
      </c>
      <c r="J20" s="88">
        <v>1.7500000000000002E-2</v>
      </c>
      <c r="K20" s="85">
        <v>6.0000000000019326E-4</v>
      </c>
      <c r="L20" s="84">
        <v>17119165.052000001</v>
      </c>
      <c r="M20" s="86">
        <v>108.8</v>
      </c>
      <c r="N20" s="74"/>
      <c r="O20" s="84">
        <v>18625.650165594001</v>
      </c>
      <c r="P20" s="85">
        <v>1.0206667706859508E-3</v>
      </c>
      <c r="Q20" s="85">
        <v>8.2190016622092243E-2</v>
      </c>
      <c r="R20" s="85">
        <f>O20/'סכום נכסי הקרן'!$C$42</f>
        <v>2.5698767798216326E-3</v>
      </c>
    </row>
    <row r="21" spans="2:48">
      <c r="B21" s="76" t="s">
        <v>281</v>
      </c>
      <c r="C21" s="74" t="s">
        <v>282</v>
      </c>
      <c r="D21" s="87" t="s">
        <v>119</v>
      </c>
      <c r="E21" s="74" t="s">
        <v>270</v>
      </c>
      <c r="F21" s="74"/>
      <c r="G21" s="74"/>
      <c r="H21" s="84">
        <v>0.58000000000052931</v>
      </c>
      <c r="I21" s="87" t="s">
        <v>163</v>
      </c>
      <c r="J21" s="88">
        <v>1E-3</v>
      </c>
      <c r="K21" s="85">
        <v>1.499999999986767E-2</v>
      </c>
      <c r="L21" s="84">
        <v>37697.711761999999</v>
      </c>
      <c r="M21" s="86">
        <v>100.23</v>
      </c>
      <c r="N21" s="74"/>
      <c r="O21" s="84">
        <v>37.784413581000003</v>
      </c>
      <c r="P21" s="85">
        <v>2.4874048031205165E-6</v>
      </c>
      <c r="Q21" s="85">
        <v>1.6673251954527724E-4</v>
      </c>
      <c r="R21" s="85">
        <f>O21/'סכום נכסי הקרן'!$C$42</f>
        <v>5.2133099375160706E-6</v>
      </c>
    </row>
    <row r="22" spans="2:48">
      <c r="B22" s="76" t="s">
        <v>283</v>
      </c>
      <c r="C22" s="74" t="s">
        <v>284</v>
      </c>
      <c r="D22" s="87" t="s">
        <v>119</v>
      </c>
      <c r="E22" s="74" t="s">
        <v>270</v>
      </c>
      <c r="F22" s="74"/>
      <c r="G22" s="74"/>
      <c r="H22" s="84">
        <v>5.4800000000000821</v>
      </c>
      <c r="I22" s="87" t="s">
        <v>163</v>
      </c>
      <c r="J22" s="88">
        <v>7.4999999999999997E-3</v>
      </c>
      <c r="K22" s="85">
        <v>-8.9999999999980373E-4</v>
      </c>
      <c r="L22" s="84">
        <v>10125613.444684001</v>
      </c>
      <c r="M22" s="86">
        <v>105.65</v>
      </c>
      <c r="N22" s="74"/>
      <c r="O22" s="84">
        <v>10697.711423069</v>
      </c>
      <c r="P22" s="85">
        <v>7.4097970514371383E-4</v>
      </c>
      <c r="Q22" s="85">
        <v>4.7206141630672396E-2</v>
      </c>
      <c r="R22" s="85">
        <f>O22/'סכום נכסי הקרן'!$C$42</f>
        <v>1.476018283332817E-3</v>
      </c>
    </row>
    <row r="23" spans="2:48">
      <c r="B23" s="76" t="s">
        <v>285</v>
      </c>
      <c r="C23" s="74" t="s">
        <v>286</v>
      </c>
      <c r="D23" s="87" t="s">
        <v>119</v>
      </c>
      <c r="E23" s="74" t="s">
        <v>270</v>
      </c>
      <c r="F23" s="74"/>
      <c r="G23" s="74"/>
      <c r="H23" s="84">
        <v>8.9600000000006776</v>
      </c>
      <c r="I23" s="87" t="s">
        <v>163</v>
      </c>
      <c r="J23" s="88">
        <v>5.0000000000000001E-3</v>
      </c>
      <c r="K23" s="85">
        <v>-8.0000000000069588E-4</v>
      </c>
      <c r="L23" s="84">
        <v>5965135.355397</v>
      </c>
      <c r="M23" s="86">
        <v>106</v>
      </c>
      <c r="N23" s="74"/>
      <c r="O23" s="84">
        <v>6323.0436502319999</v>
      </c>
      <c r="P23" s="85">
        <v>5.5981597491752872E-4</v>
      </c>
      <c r="Q23" s="85">
        <v>2.7901901844735368E-2</v>
      </c>
      <c r="R23" s="85">
        <f>O23/'סכום נכסי הקרן'!$C$42</f>
        <v>8.7242286363492505E-4</v>
      </c>
    </row>
    <row r="24" spans="2:48">
      <c r="B24" s="76" t="s">
        <v>287</v>
      </c>
      <c r="C24" s="74" t="s">
        <v>288</v>
      </c>
      <c r="D24" s="87" t="s">
        <v>119</v>
      </c>
      <c r="E24" s="74" t="s">
        <v>270</v>
      </c>
      <c r="F24" s="74"/>
      <c r="G24" s="74"/>
      <c r="H24" s="84">
        <v>22.369999999998999</v>
      </c>
      <c r="I24" s="87" t="s">
        <v>163</v>
      </c>
      <c r="J24" s="88">
        <v>0.01</v>
      </c>
      <c r="K24" s="85">
        <v>5.9999999999992108E-3</v>
      </c>
      <c r="L24" s="84">
        <v>6827854.426895</v>
      </c>
      <c r="M24" s="86">
        <v>111.32</v>
      </c>
      <c r="N24" s="74"/>
      <c r="O24" s="84">
        <v>7600.7669435259995</v>
      </c>
      <c r="P24" s="85">
        <v>4.382666573697766E-4</v>
      </c>
      <c r="Q24" s="85">
        <v>3.3540153276530107E-2</v>
      </c>
      <c r="R24" s="85">
        <f>O24/'סכום נכסי הקרן'!$C$42</f>
        <v>1.0487169201258521E-3</v>
      </c>
    </row>
    <row r="25" spans="2:48">
      <c r="B25" s="76" t="s">
        <v>289</v>
      </c>
      <c r="C25" s="74" t="s">
        <v>290</v>
      </c>
      <c r="D25" s="87" t="s">
        <v>119</v>
      </c>
      <c r="E25" s="74" t="s">
        <v>270</v>
      </c>
      <c r="F25" s="74"/>
      <c r="G25" s="74"/>
      <c r="H25" s="84">
        <v>2.4200000000000634</v>
      </c>
      <c r="I25" s="87" t="s">
        <v>163</v>
      </c>
      <c r="J25" s="88">
        <v>2.75E-2</v>
      </c>
      <c r="K25" s="85">
        <v>1.3000000000002081E-3</v>
      </c>
      <c r="L25" s="84">
        <v>17996765.004925001</v>
      </c>
      <c r="M25" s="86">
        <v>111.99</v>
      </c>
      <c r="N25" s="74"/>
      <c r="O25" s="84">
        <v>20154.577771166001</v>
      </c>
      <c r="P25" s="85">
        <v>1.0853690679903916E-3</v>
      </c>
      <c r="Q25" s="85">
        <v>8.8936765551590941E-2</v>
      </c>
      <c r="R25" s="85">
        <f>O25/'סכום נכסי הקרן'!$C$42</f>
        <v>2.7808307876900857E-3</v>
      </c>
    </row>
    <row r="26" spans="2:48">
      <c r="B26" s="77"/>
      <c r="C26" s="74"/>
      <c r="D26" s="74"/>
      <c r="E26" s="74"/>
      <c r="F26" s="74"/>
      <c r="G26" s="74"/>
      <c r="H26" s="74"/>
      <c r="I26" s="74"/>
      <c r="J26" s="74"/>
      <c r="K26" s="85"/>
      <c r="L26" s="84"/>
      <c r="M26" s="86"/>
      <c r="N26" s="74"/>
      <c r="O26" s="74"/>
      <c r="P26" s="74"/>
      <c r="Q26" s="85"/>
      <c r="R26" s="74"/>
    </row>
    <row r="27" spans="2:48" s="90" customFormat="1">
      <c r="B27" s="113" t="s">
        <v>46</v>
      </c>
      <c r="C27" s="114"/>
      <c r="D27" s="114"/>
      <c r="E27" s="114"/>
      <c r="F27" s="114"/>
      <c r="G27" s="114"/>
      <c r="H27" s="115">
        <v>9.1128739323146135</v>
      </c>
      <c r="I27" s="114"/>
      <c r="J27" s="114"/>
      <c r="K27" s="116">
        <v>1.1484312805048162E-2</v>
      </c>
      <c r="L27" s="115"/>
      <c r="M27" s="117"/>
      <c r="N27" s="114"/>
      <c r="O27" s="115">
        <v>102203.33834821801</v>
      </c>
      <c r="P27" s="114"/>
      <c r="Q27" s="116">
        <v>0.45099601909147441</v>
      </c>
      <c r="R27" s="116">
        <f>O27/'סכום נכסי הקרן'!$C$42</f>
        <v>1.4101520414386188E-2</v>
      </c>
    </row>
    <row r="28" spans="2:48">
      <c r="B28" s="75" t="s">
        <v>22</v>
      </c>
      <c r="C28" s="72"/>
      <c r="D28" s="72"/>
      <c r="E28" s="72"/>
      <c r="F28" s="72"/>
      <c r="G28" s="72"/>
      <c r="H28" s="81">
        <v>0.49639997628181387</v>
      </c>
      <c r="I28" s="72"/>
      <c r="J28" s="72"/>
      <c r="K28" s="82">
        <v>2.4906622071107607E-3</v>
      </c>
      <c r="L28" s="81"/>
      <c r="M28" s="83"/>
      <c r="N28" s="72"/>
      <c r="O28" s="81">
        <v>2441.5590874019999</v>
      </c>
      <c r="P28" s="72"/>
      <c r="Q28" s="82">
        <v>1.0773947765221059E-2</v>
      </c>
      <c r="R28" s="82">
        <f>O28/'סכום נכסי הקרן'!$C$42</f>
        <v>3.3687446878323735E-4</v>
      </c>
    </row>
    <row r="29" spans="2:48">
      <c r="B29" s="76" t="s">
        <v>291</v>
      </c>
      <c r="C29" s="74" t="s">
        <v>292</v>
      </c>
      <c r="D29" s="87" t="s">
        <v>119</v>
      </c>
      <c r="E29" s="74" t="s">
        <v>270</v>
      </c>
      <c r="F29" s="74"/>
      <c r="G29" s="74"/>
      <c r="H29" s="84">
        <v>0.53999999999918491</v>
      </c>
      <c r="I29" s="87" t="s">
        <v>163</v>
      </c>
      <c r="J29" s="88">
        <v>0</v>
      </c>
      <c r="K29" s="85">
        <v>2.1999999999918487E-3</v>
      </c>
      <c r="L29" s="84">
        <v>614113.011834</v>
      </c>
      <c r="M29" s="86">
        <v>99.88</v>
      </c>
      <c r="N29" s="74"/>
      <c r="O29" s="84">
        <v>613.37607622500002</v>
      </c>
      <c r="P29" s="85">
        <v>6.8234779092666667E-5</v>
      </c>
      <c r="Q29" s="85">
        <v>2.7066647044435514E-3</v>
      </c>
      <c r="R29" s="85">
        <f>O29/'סכום נכסי הקרן'!$C$42</f>
        <v>8.4630652974495012E-5</v>
      </c>
    </row>
    <row r="30" spans="2:48">
      <c r="B30" s="76" t="s">
        <v>293</v>
      </c>
      <c r="C30" s="74" t="s">
        <v>294</v>
      </c>
      <c r="D30" s="87" t="s">
        <v>119</v>
      </c>
      <c r="E30" s="74" t="s">
        <v>270</v>
      </c>
      <c r="F30" s="74"/>
      <c r="G30" s="74"/>
      <c r="H30" s="84">
        <v>0.77000000000198765</v>
      </c>
      <c r="I30" s="87" t="s">
        <v>163</v>
      </c>
      <c r="J30" s="88">
        <v>0</v>
      </c>
      <c r="K30" s="85">
        <v>2.6000000000099372E-3</v>
      </c>
      <c r="L30" s="84">
        <v>241997.932845</v>
      </c>
      <c r="M30" s="86">
        <v>99.8</v>
      </c>
      <c r="N30" s="74"/>
      <c r="O30" s="84">
        <v>241.513936976</v>
      </c>
      <c r="P30" s="85">
        <v>3.0249741605625001E-5</v>
      </c>
      <c r="Q30" s="85">
        <v>1.0657364611728886E-3</v>
      </c>
      <c r="R30" s="85">
        <f>O30/'סכום נכסי הקרן'!$C$42</f>
        <v>3.3322920441426308E-5</v>
      </c>
    </row>
    <row r="31" spans="2:48">
      <c r="B31" s="76" t="s">
        <v>295</v>
      </c>
      <c r="C31" s="74" t="s">
        <v>296</v>
      </c>
      <c r="D31" s="87" t="s">
        <v>119</v>
      </c>
      <c r="E31" s="74" t="s">
        <v>270</v>
      </c>
      <c r="F31" s="74"/>
      <c r="G31" s="74"/>
      <c r="H31" s="84">
        <v>0.59000000000076536</v>
      </c>
      <c r="I31" s="87" t="s">
        <v>163</v>
      </c>
      <c r="J31" s="88">
        <v>0</v>
      </c>
      <c r="K31" s="85">
        <v>2.19999999999525E-3</v>
      </c>
      <c r="L31" s="84">
        <v>379432.01999599999</v>
      </c>
      <c r="M31" s="86">
        <v>99.87</v>
      </c>
      <c r="N31" s="74"/>
      <c r="O31" s="84">
        <v>378.93875836899991</v>
      </c>
      <c r="P31" s="85">
        <v>4.2159113332888885E-5</v>
      </c>
      <c r="Q31" s="85">
        <v>1.67215547227636E-3</v>
      </c>
      <c r="R31" s="85">
        <f>O31/'סכום נכסי הקרן'!$C$42</f>
        <v>5.2284130081312329E-5</v>
      </c>
    </row>
    <row r="32" spans="2:48">
      <c r="B32" s="76" t="s">
        <v>297</v>
      </c>
      <c r="C32" s="74" t="s">
        <v>298</v>
      </c>
      <c r="D32" s="87" t="s">
        <v>119</v>
      </c>
      <c r="E32" s="74" t="s">
        <v>270</v>
      </c>
      <c r="F32" s="74"/>
      <c r="G32" s="74"/>
      <c r="H32" s="84">
        <v>0.67000000000195892</v>
      </c>
      <c r="I32" s="87" t="s">
        <v>163</v>
      </c>
      <c r="J32" s="88">
        <v>0</v>
      </c>
      <c r="K32" s="85">
        <v>2.200000000013593E-3</v>
      </c>
      <c r="L32" s="84">
        <v>250503.40135999999</v>
      </c>
      <c r="M32" s="86">
        <v>99.85</v>
      </c>
      <c r="N32" s="74"/>
      <c r="O32" s="84">
        <v>250.12764625300002</v>
      </c>
      <c r="P32" s="85">
        <v>2.7833711262222221E-5</v>
      </c>
      <c r="Q32" s="85">
        <v>1.1037464582661592E-3</v>
      </c>
      <c r="R32" s="85">
        <f>O32/'סכום נכסי הקרן'!$C$42</f>
        <v>3.451139822675416E-5</v>
      </c>
    </row>
    <row r="33" spans="2:18">
      <c r="B33" s="76" t="s">
        <v>299</v>
      </c>
      <c r="C33" s="74" t="s">
        <v>300</v>
      </c>
      <c r="D33" s="87" t="s">
        <v>119</v>
      </c>
      <c r="E33" s="74" t="s">
        <v>270</v>
      </c>
      <c r="F33" s="74"/>
      <c r="G33" s="74"/>
      <c r="H33" s="84">
        <v>0.83999999999491703</v>
      </c>
      <c r="I33" s="87" t="s">
        <v>163</v>
      </c>
      <c r="J33" s="88">
        <v>0</v>
      </c>
      <c r="K33" s="85">
        <v>2.0999999998813955E-3</v>
      </c>
      <c r="L33" s="84">
        <v>47300.953256000001</v>
      </c>
      <c r="M33" s="86">
        <v>99.82</v>
      </c>
      <c r="N33" s="74"/>
      <c r="O33" s="84">
        <v>47.215811536000004</v>
      </c>
      <c r="P33" s="85">
        <v>6.757279036571429E-6</v>
      </c>
      <c r="Q33" s="85">
        <v>2.083507582536867E-4</v>
      </c>
      <c r="R33" s="85">
        <f>O33/'סכום נכסי הקרן'!$C$42</f>
        <v>6.5146084366462759E-6</v>
      </c>
    </row>
    <row r="34" spans="2:18">
      <c r="B34" s="76" t="s">
        <v>301</v>
      </c>
      <c r="C34" s="74" t="s">
        <v>302</v>
      </c>
      <c r="D34" s="87" t="s">
        <v>119</v>
      </c>
      <c r="E34" s="74" t="s">
        <v>270</v>
      </c>
      <c r="F34" s="74"/>
      <c r="G34" s="74"/>
      <c r="H34" s="84">
        <v>2.0000000000819605E-2</v>
      </c>
      <c r="I34" s="87" t="s">
        <v>163</v>
      </c>
      <c r="J34" s="88">
        <v>0</v>
      </c>
      <c r="K34" s="85">
        <v>5.1999999999854281E-3</v>
      </c>
      <c r="L34" s="84">
        <v>219639.964438</v>
      </c>
      <c r="M34" s="86">
        <v>99.99</v>
      </c>
      <c r="N34" s="74"/>
      <c r="O34" s="84">
        <v>219.61800044100002</v>
      </c>
      <c r="P34" s="85">
        <v>1.8303330369833331E-5</v>
      </c>
      <c r="Q34" s="85">
        <v>9.6911554476094707E-4</v>
      </c>
      <c r="R34" s="85">
        <f>O34/'סכום נכסי הקרן'!$C$42</f>
        <v>3.0301825426032514E-5</v>
      </c>
    </row>
    <row r="35" spans="2:18">
      <c r="B35" s="76" t="s">
        <v>303</v>
      </c>
      <c r="C35" s="74" t="s">
        <v>304</v>
      </c>
      <c r="D35" s="87" t="s">
        <v>119</v>
      </c>
      <c r="E35" s="74" t="s">
        <v>270</v>
      </c>
      <c r="F35" s="74"/>
      <c r="G35" s="74"/>
      <c r="H35" s="84">
        <v>9.9999999992802249E-2</v>
      </c>
      <c r="I35" s="87" t="s">
        <v>163</v>
      </c>
      <c r="J35" s="88">
        <v>0</v>
      </c>
      <c r="K35" s="85">
        <v>2.0999999998128592E-3</v>
      </c>
      <c r="L35" s="84">
        <v>27792.061028999997</v>
      </c>
      <c r="M35" s="86">
        <v>99.98</v>
      </c>
      <c r="N35" s="74"/>
      <c r="O35" s="84">
        <v>27.786502612</v>
      </c>
      <c r="P35" s="85">
        <v>2.3160050857499999E-6</v>
      </c>
      <c r="Q35" s="85">
        <v>1.2261441030223799E-4</v>
      </c>
      <c r="R35" s="85">
        <f>O35/'סכום נכסי הקרן'!$C$42</f>
        <v>3.8338467232107297E-6</v>
      </c>
    </row>
    <row r="36" spans="2:18">
      <c r="B36" s="76" t="s">
        <v>305</v>
      </c>
      <c r="C36" s="74" t="s">
        <v>306</v>
      </c>
      <c r="D36" s="87" t="s">
        <v>119</v>
      </c>
      <c r="E36" s="74" t="s">
        <v>270</v>
      </c>
      <c r="F36" s="74"/>
      <c r="G36" s="74"/>
      <c r="H36" s="84">
        <v>0.16999999999209492</v>
      </c>
      <c r="I36" s="87" t="s">
        <v>163</v>
      </c>
      <c r="J36" s="88">
        <v>0</v>
      </c>
      <c r="K36" s="85">
        <v>2.3000000000182423E-3</v>
      </c>
      <c r="L36" s="84">
        <v>65806.687437999994</v>
      </c>
      <c r="M36" s="86">
        <v>99.96</v>
      </c>
      <c r="N36" s="74"/>
      <c r="O36" s="84">
        <v>65.780364755999997</v>
      </c>
      <c r="P36" s="85">
        <v>5.4838906198333331E-6</v>
      </c>
      <c r="Q36" s="85">
        <v>2.9027117038255126E-4</v>
      </c>
      <c r="R36" s="85">
        <f>O36/'סכום נכסי הקרן'!$C$42</f>
        <v>9.0760553565487033E-6</v>
      </c>
    </row>
    <row r="37" spans="2:18">
      <c r="B37" s="76" t="s">
        <v>307</v>
      </c>
      <c r="C37" s="74" t="s">
        <v>308</v>
      </c>
      <c r="D37" s="87" t="s">
        <v>119</v>
      </c>
      <c r="E37" s="74" t="s">
        <v>270</v>
      </c>
      <c r="F37" s="74"/>
      <c r="G37" s="74"/>
      <c r="H37" s="84">
        <v>0.35000000000403991</v>
      </c>
      <c r="I37" s="87" t="s">
        <v>163</v>
      </c>
      <c r="J37" s="88">
        <v>0</v>
      </c>
      <c r="K37" s="85">
        <v>2.2999999999380543E-3</v>
      </c>
      <c r="L37" s="84">
        <v>74318.309655000005</v>
      </c>
      <c r="M37" s="86">
        <v>99.92</v>
      </c>
      <c r="N37" s="74"/>
      <c r="O37" s="84">
        <v>74.25885500199999</v>
      </c>
      <c r="P37" s="85">
        <v>8.2575899616666664E-6</v>
      </c>
      <c r="Q37" s="85">
        <v>3.2768448202824237E-4</v>
      </c>
      <c r="R37" s="85">
        <f>O37/'סכום נכסי הקרן'!$C$42</f>
        <v>1.0245876276485687E-5</v>
      </c>
    </row>
    <row r="38" spans="2:18">
      <c r="B38" s="76" t="s">
        <v>309</v>
      </c>
      <c r="C38" s="74" t="s">
        <v>310</v>
      </c>
      <c r="D38" s="87" t="s">
        <v>119</v>
      </c>
      <c r="E38" s="74" t="s">
        <v>270</v>
      </c>
      <c r="F38" s="74"/>
      <c r="G38" s="74"/>
      <c r="H38" s="84">
        <v>0.4199999999991586</v>
      </c>
      <c r="I38" s="87" t="s">
        <v>163</v>
      </c>
      <c r="J38" s="88">
        <v>0</v>
      </c>
      <c r="K38" s="85">
        <v>2.1000000000053545E-3</v>
      </c>
      <c r="L38" s="84">
        <v>523414.20801900001</v>
      </c>
      <c r="M38" s="86">
        <v>99.91</v>
      </c>
      <c r="N38" s="74"/>
      <c r="O38" s="84">
        <v>522.94313523199992</v>
      </c>
      <c r="P38" s="85">
        <v>5.8157134224333334E-5</v>
      </c>
      <c r="Q38" s="85">
        <v>2.3076083033344349E-3</v>
      </c>
      <c r="R38" s="85">
        <f>O38/'סכום נכסי הקרן'!$C$42</f>
        <v>7.2153154840325618E-5</v>
      </c>
    </row>
    <row r="39" spans="2:18">
      <c r="B39" s="77"/>
      <c r="C39" s="74"/>
      <c r="D39" s="74"/>
      <c r="E39" s="74"/>
      <c r="F39" s="74"/>
      <c r="G39" s="74"/>
      <c r="H39" s="74"/>
      <c r="I39" s="74"/>
      <c r="J39" s="74"/>
      <c r="K39" s="85"/>
      <c r="L39" s="84"/>
      <c r="M39" s="86"/>
      <c r="N39" s="74"/>
      <c r="O39" s="74"/>
      <c r="P39" s="74"/>
      <c r="Q39" s="85"/>
      <c r="R39" s="74"/>
    </row>
    <row r="40" spans="2:18">
      <c r="B40" s="75" t="s">
        <v>23</v>
      </c>
      <c r="C40" s="72"/>
      <c r="D40" s="72"/>
      <c r="E40" s="72"/>
      <c r="F40" s="72"/>
      <c r="G40" s="72"/>
      <c r="H40" s="81">
        <v>9.3237525919034123</v>
      </c>
      <c r="I40" s="72"/>
      <c r="J40" s="72"/>
      <c r="K40" s="82">
        <v>1.1704422445323364E-2</v>
      </c>
      <c r="L40" s="81"/>
      <c r="M40" s="83"/>
      <c r="N40" s="72"/>
      <c r="O40" s="81">
        <v>99761.779260816009</v>
      </c>
      <c r="P40" s="72"/>
      <c r="Q40" s="82">
        <v>0.44022207132625335</v>
      </c>
      <c r="R40" s="82">
        <f>O40/'סכום נכסי הקרן'!$C$42</f>
        <v>1.3764645945602951E-2</v>
      </c>
    </row>
    <row r="41" spans="2:18">
      <c r="B41" s="76" t="s">
        <v>311</v>
      </c>
      <c r="C41" s="74" t="s">
        <v>312</v>
      </c>
      <c r="D41" s="87" t="s">
        <v>119</v>
      </c>
      <c r="E41" s="74" t="s">
        <v>270</v>
      </c>
      <c r="F41" s="74"/>
      <c r="G41" s="74"/>
      <c r="H41" s="84">
        <v>5.6400000000003114</v>
      </c>
      <c r="I41" s="87" t="s">
        <v>163</v>
      </c>
      <c r="J41" s="88">
        <v>6.25E-2</v>
      </c>
      <c r="K41" s="85">
        <v>8.2999999999994675E-3</v>
      </c>
      <c r="L41" s="84">
        <v>3948361.0075400001</v>
      </c>
      <c r="M41" s="86">
        <v>137.18</v>
      </c>
      <c r="N41" s="74"/>
      <c r="O41" s="84">
        <v>5416.3617491629993</v>
      </c>
      <c r="P41" s="85">
        <v>2.3975479431091585E-4</v>
      </c>
      <c r="Q41" s="85">
        <v>2.3900956918932573E-2</v>
      </c>
      <c r="R41" s="85">
        <f>O41/'סכום נכסי הקרן'!$C$42</f>
        <v>7.4732329698753172E-4</v>
      </c>
    </row>
    <row r="42" spans="2:18">
      <c r="B42" s="76" t="s">
        <v>313</v>
      </c>
      <c r="C42" s="74" t="s">
        <v>314</v>
      </c>
      <c r="D42" s="87" t="s">
        <v>119</v>
      </c>
      <c r="E42" s="74" t="s">
        <v>270</v>
      </c>
      <c r="F42" s="74"/>
      <c r="G42" s="74"/>
      <c r="H42" s="84">
        <v>3.7999999999999337</v>
      </c>
      <c r="I42" s="87" t="s">
        <v>163</v>
      </c>
      <c r="J42" s="88">
        <v>3.7499999999999999E-2</v>
      </c>
      <c r="K42" s="85">
        <v>5.5000000000005886E-3</v>
      </c>
      <c r="L42" s="84">
        <v>5284188.8982469998</v>
      </c>
      <c r="M42" s="86">
        <v>112.64</v>
      </c>
      <c r="N42" s="74"/>
      <c r="O42" s="84">
        <v>5952.1103750029988</v>
      </c>
      <c r="P42" s="85">
        <v>3.2564204456989114E-4</v>
      </c>
      <c r="Q42" s="85">
        <v>2.6265072430153351E-2</v>
      </c>
      <c r="R42" s="85">
        <f>O42/'סכום נכסי הקרן'!$C$42</f>
        <v>8.2124329124957647E-4</v>
      </c>
    </row>
    <row r="43" spans="2:18">
      <c r="B43" s="76" t="s">
        <v>315</v>
      </c>
      <c r="C43" s="74" t="s">
        <v>316</v>
      </c>
      <c r="D43" s="87" t="s">
        <v>119</v>
      </c>
      <c r="E43" s="74" t="s">
        <v>270</v>
      </c>
      <c r="F43" s="74"/>
      <c r="G43" s="74"/>
      <c r="H43" s="84">
        <v>18.80999999999975</v>
      </c>
      <c r="I43" s="87" t="s">
        <v>163</v>
      </c>
      <c r="J43" s="88">
        <v>3.7499999999999999E-2</v>
      </c>
      <c r="K43" s="85">
        <v>2.1299999999999604E-2</v>
      </c>
      <c r="L43" s="84">
        <v>16748838.920304</v>
      </c>
      <c r="M43" s="86">
        <v>132.96</v>
      </c>
      <c r="N43" s="74"/>
      <c r="O43" s="84">
        <v>22269.256228376002</v>
      </c>
      <c r="P43" s="85">
        <v>1.0582491163673268E-3</v>
      </c>
      <c r="Q43" s="85">
        <v>9.8268276452054978E-2</v>
      </c>
      <c r="R43" s="85">
        <f>O43/'סכום נכסי הקרן'!$C$42</f>
        <v>3.072603854168686E-3</v>
      </c>
    </row>
    <row r="44" spans="2:18">
      <c r="B44" s="76" t="s">
        <v>317</v>
      </c>
      <c r="C44" s="74" t="s">
        <v>318</v>
      </c>
      <c r="D44" s="87" t="s">
        <v>119</v>
      </c>
      <c r="E44" s="74" t="s">
        <v>270</v>
      </c>
      <c r="F44" s="74"/>
      <c r="G44" s="74"/>
      <c r="H44" s="84">
        <v>2.6300000000003876</v>
      </c>
      <c r="I44" s="87" t="s">
        <v>163</v>
      </c>
      <c r="J44" s="88">
        <v>1.2500000000000001E-2</v>
      </c>
      <c r="K44" s="85">
        <v>4.400000000001604E-3</v>
      </c>
      <c r="L44" s="84">
        <v>3645254.6741490001</v>
      </c>
      <c r="M44" s="86">
        <v>102.56</v>
      </c>
      <c r="N44" s="74"/>
      <c r="O44" s="84">
        <v>3738.5731287850008</v>
      </c>
      <c r="P44" s="85">
        <v>3.1375323252231326E-4</v>
      </c>
      <c r="Q44" s="85">
        <v>1.6497324113031692E-2</v>
      </c>
      <c r="R44" s="85">
        <f>O44/'סכום נכסי הקרן'!$C$42</f>
        <v>5.1583016903631836E-4</v>
      </c>
    </row>
    <row r="45" spans="2:18">
      <c r="B45" s="76" t="s">
        <v>319</v>
      </c>
      <c r="C45" s="74" t="s">
        <v>320</v>
      </c>
      <c r="D45" s="87" t="s">
        <v>119</v>
      </c>
      <c r="E45" s="74" t="s">
        <v>270</v>
      </c>
      <c r="F45" s="74"/>
      <c r="G45" s="74"/>
      <c r="H45" s="84">
        <v>3.5800000000000241</v>
      </c>
      <c r="I45" s="87" t="s">
        <v>163</v>
      </c>
      <c r="J45" s="88">
        <v>1.4999999999999999E-2</v>
      </c>
      <c r="K45" s="85">
        <v>5.1999999999996485E-3</v>
      </c>
      <c r="L45" s="84">
        <v>8731489.0447439998</v>
      </c>
      <c r="M45" s="86">
        <v>104.07</v>
      </c>
      <c r="N45" s="74"/>
      <c r="O45" s="84">
        <v>9086.8606367909997</v>
      </c>
      <c r="P45" s="85">
        <v>5.1920107123561805E-4</v>
      </c>
      <c r="Q45" s="85">
        <v>4.0097887598044543E-2</v>
      </c>
      <c r="R45" s="85">
        <f>O45/'סכום נכסי הקרן'!$C$42</f>
        <v>1.2537609127385686E-3</v>
      </c>
    </row>
    <row r="46" spans="2:18">
      <c r="B46" s="76" t="s">
        <v>321</v>
      </c>
      <c r="C46" s="74" t="s">
        <v>322</v>
      </c>
      <c r="D46" s="87" t="s">
        <v>119</v>
      </c>
      <c r="E46" s="74" t="s">
        <v>270</v>
      </c>
      <c r="F46" s="74"/>
      <c r="G46" s="74"/>
      <c r="H46" s="84">
        <v>0.8400000000000849</v>
      </c>
      <c r="I46" s="87" t="s">
        <v>163</v>
      </c>
      <c r="J46" s="88">
        <v>5.0000000000000001E-3</v>
      </c>
      <c r="K46" s="85">
        <v>2.4000000000093304E-3</v>
      </c>
      <c r="L46" s="84">
        <v>470182.731187</v>
      </c>
      <c r="M46" s="86">
        <v>100.3</v>
      </c>
      <c r="N46" s="74"/>
      <c r="O46" s="84">
        <v>471.59328766900001</v>
      </c>
      <c r="P46" s="85">
        <v>3.0055482027670213E-5</v>
      </c>
      <c r="Q46" s="85">
        <v>2.0810151488822467E-3</v>
      </c>
      <c r="R46" s="85">
        <f>O46/'סכום נכסי הקרן'!$C$42</f>
        <v>6.5068152183972693E-5</v>
      </c>
    </row>
    <row r="47" spans="2:18">
      <c r="B47" s="76" t="s">
        <v>323</v>
      </c>
      <c r="C47" s="74" t="s">
        <v>324</v>
      </c>
      <c r="D47" s="87" t="s">
        <v>119</v>
      </c>
      <c r="E47" s="74" t="s">
        <v>270</v>
      </c>
      <c r="F47" s="74"/>
      <c r="G47" s="74"/>
      <c r="H47" s="84">
        <v>1.7900000000000555</v>
      </c>
      <c r="I47" s="87" t="s">
        <v>163</v>
      </c>
      <c r="J47" s="88">
        <v>5.5E-2</v>
      </c>
      <c r="K47" s="85">
        <v>3.6000000000003685E-3</v>
      </c>
      <c r="L47" s="84">
        <v>3933152.886705</v>
      </c>
      <c r="M47" s="86">
        <v>110.31</v>
      </c>
      <c r="N47" s="74"/>
      <c r="O47" s="84">
        <v>4338.6609332440003</v>
      </c>
      <c r="P47" s="85">
        <v>2.2194198555514273E-4</v>
      </c>
      <c r="Q47" s="85">
        <v>1.9145351225358112E-2</v>
      </c>
      <c r="R47" s="85">
        <f>O47/'סכום נכסי הקרן'!$C$42</f>
        <v>5.9862737078888041E-4</v>
      </c>
    </row>
    <row r="48" spans="2:18">
      <c r="B48" s="76" t="s">
        <v>325</v>
      </c>
      <c r="C48" s="74" t="s">
        <v>326</v>
      </c>
      <c r="D48" s="87" t="s">
        <v>119</v>
      </c>
      <c r="E48" s="74" t="s">
        <v>270</v>
      </c>
      <c r="F48" s="74"/>
      <c r="G48" s="74"/>
      <c r="H48" s="84">
        <v>15.119999999999722</v>
      </c>
      <c r="I48" s="87" t="s">
        <v>163</v>
      </c>
      <c r="J48" s="88">
        <v>5.5E-2</v>
      </c>
      <c r="K48" s="85">
        <v>1.8899999999999421E-2</v>
      </c>
      <c r="L48" s="84">
        <v>9704075.5316160005</v>
      </c>
      <c r="M48" s="86">
        <v>165.1</v>
      </c>
      <c r="N48" s="74"/>
      <c r="O48" s="84">
        <v>16021.428662837001</v>
      </c>
      <c r="P48" s="85">
        <v>5.3075224420013841E-4</v>
      </c>
      <c r="Q48" s="85">
        <v>7.0698283088162117E-2</v>
      </c>
      <c r="R48" s="85">
        <f>O48/'סכום נכסי הקרן'!$C$42</f>
        <v>2.2105589407155324E-3</v>
      </c>
    </row>
    <row r="49" spans="2:18">
      <c r="B49" s="76" t="s">
        <v>327</v>
      </c>
      <c r="C49" s="74" t="s">
        <v>328</v>
      </c>
      <c r="D49" s="87" t="s">
        <v>119</v>
      </c>
      <c r="E49" s="74" t="s">
        <v>270</v>
      </c>
      <c r="F49" s="74"/>
      <c r="G49" s="74"/>
      <c r="H49" s="84">
        <v>2.8800000000001784</v>
      </c>
      <c r="I49" s="87" t="s">
        <v>163</v>
      </c>
      <c r="J49" s="88">
        <v>4.2500000000000003E-2</v>
      </c>
      <c r="K49" s="85">
        <v>4.900000000000149E-3</v>
      </c>
      <c r="L49" s="84">
        <v>5454104.5879619988</v>
      </c>
      <c r="M49" s="86">
        <v>111.16</v>
      </c>
      <c r="N49" s="74"/>
      <c r="O49" s="84">
        <v>6062.7826599589998</v>
      </c>
      <c r="P49" s="85">
        <v>3.2232397369083077E-4</v>
      </c>
      <c r="Q49" s="85">
        <v>2.6753439647365526E-2</v>
      </c>
      <c r="R49" s="85">
        <f>O49/'סכום נכסי הקרן'!$C$42</f>
        <v>8.3651331579903416E-4</v>
      </c>
    </row>
    <row r="50" spans="2:18">
      <c r="B50" s="76" t="s">
        <v>329</v>
      </c>
      <c r="C50" s="74" t="s">
        <v>330</v>
      </c>
      <c r="D50" s="87" t="s">
        <v>119</v>
      </c>
      <c r="E50" s="74" t="s">
        <v>270</v>
      </c>
      <c r="F50" s="74"/>
      <c r="G50" s="74"/>
      <c r="H50" s="84">
        <v>6.6199999999994033</v>
      </c>
      <c r="I50" s="87" t="s">
        <v>163</v>
      </c>
      <c r="J50" s="88">
        <v>0.02</v>
      </c>
      <c r="K50" s="85">
        <v>8.9000000000002914E-3</v>
      </c>
      <c r="L50" s="84">
        <v>4482419.2704870002</v>
      </c>
      <c r="M50" s="86">
        <v>107.5</v>
      </c>
      <c r="N50" s="74"/>
      <c r="O50" s="84">
        <v>4818.6007157739996</v>
      </c>
      <c r="P50" s="85">
        <v>2.7523863954402779E-4</v>
      </c>
      <c r="Q50" s="85">
        <v>2.1263197225526772E-2</v>
      </c>
      <c r="R50" s="85">
        <f>O50/'סכום נכסי הקרן'!$C$42</f>
        <v>6.6484713181042291E-4</v>
      </c>
    </row>
    <row r="51" spans="2:18">
      <c r="B51" s="76" t="s">
        <v>331</v>
      </c>
      <c r="C51" s="74" t="s">
        <v>332</v>
      </c>
      <c r="D51" s="87" t="s">
        <v>119</v>
      </c>
      <c r="E51" s="74" t="s">
        <v>270</v>
      </c>
      <c r="F51" s="74"/>
      <c r="G51" s="74"/>
      <c r="H51" s="84">
        <v>9.569999999998311</v>
      </c>
      <c r="I51" s="87" t="s">
        <v>163</v>
      </c>
      <c r="J51" s="88">
        <v>0.01</v>
      </c>
      <c r="K51" s="85">
        <v>1.0699999999999741E-2</v>
      </c>
      <c r="L51" s="84">
        <v>2725607.4608</v>
      </c>
      <c r="M51" s="86">
        <v>99.3</v>
      </c>
      <c r="N51" s="74"/>
      <c r="O51" s="84">
        <v>2706.5282012009998</v>
      </c>
      <c r="P51" s="85">
        <v>5.0489452571794821E-4</v>
      </c>
      <c r="Q51" s="85">
        <v>1.1943185653502117E-2</v>
      </c>
      <c r="R51" s="85">
        <f>O51/'סכום נכסי הקרן'!$C$42</f>
        <v>3.7343362064467514E-4</v>
      </c>
    </row>
    <row r="52" spans="2:18">
      <c r="B52" s="76" t="s">
        <v>333</v>
      </c>
      <c r="C52" s="74" t="s">
        <v>334</v>
      </c>
      <c r="D52" s="87" t="s">
        <v>119</v>
      </c>
      <c r="E52" s="74" t="s">
        <v>270</v>
      </c>
      <c r="F52" s="74"/>
      <c r="G52" s="74"/>
      <c r="H52" s="84">
        <v>1.0700000000004721</v>
      </c>
      <c r="I52" s="87" t="s">
        <v>163</v>
      </c>
      <c r="J52" s="88">
        <v>0.01</v>
      </c>
      <c r="K52" s="85">
        <v>2.4999999999763835E-3</v>
      </c>
      <c r="L52" s="84">
        <v>104058.954448</v>
      </c>
      <c r="M52" s="86">
        <v>101.73</v>
      </c>
      <c r="N52" s="74"/>
      <c r="O52" s="84">
        <v>105.859178985</v>
      </c>
      <c r="P52" s="85">
        <v>7.044541667467755E-6</v>
      </c>
      <c r="Q52" s="85">
        <v>4.6712826682690533E-4</v>
      </c>
      <c r="R52" s="85">
        <f>O52/'סכום נכסי הקרן'!$C$42</f>
        <v>1.4605935555853263E-5</v>
      </c>
    </row>
    <row r="53" spans="2:18">
      <c r="B53" s="76" t="s">
        <v>335</v>
      </c>
      <c r="C53" s="74" t="s">
        <v>336</v>
      </c>
      <c r="D53" s="87" t="s">
        <v>119</v>
      </c>
      <c r="E53" s="74" t="s">
        <v>270</v>
      </c>
      <c r="F53" s="74"/>
      <c r="G53" s="74"/>
      <c r="H53" s="84">
        <v>2.310000000000147</v>
      </c>
      <c r="I53" s="87" t="s">
        <v>163</v>
      </c>
      <c r="J53" s="88">
        <v>7.4999999999999997E-3</v>
      </c>
      <c r="K53" s="85">
        <v>4.0999999999994652E-3</v>
      </c>
      <c r="L53" s="84">
        <v>2952329.9210580005</v>
      </c>
      <c r="M53" s="86">
        <v>101.3</v>
      </c>
      <c r="N53" s="74"/>
      <c r="O53" s="84">
        <v>2990.710205976</v>
      </c>
      <c r="P53" s="85">
        <v>2.8513031191991598E-4</v>
      </c>
      <c r="Q53" s="85">
        <v>1.3197204895166096E-2</v>
      </c>
      <c r="R53" s="85">
        <f>O53/'סכום נכסי הקרן'!$C$42</f>
        <v>4.1264367392182164E-4</v>
      </c>
    </row>
    <row r="54" spans="2:18">
      <c r="B54" s="76" t="s">
        <v>337</v>
      </c>
      <c r="C54" s="74" t="s">
        <v>338</v>
      </c>
      <c r="D54" s="87" t="s">
        <v>119</v>
      </c>
      <c r="E54" s="74" t="s">
        <v>270</v>
      </c>
      <c r="F54" s="74"/>
      <c r="G54" s="74"/>
      <c r="H54" s="84">
        <v>5.1700000000000292</v>
      </c>
      <c r="I54" s="87" t="s">
        <v>163</v>
      </c>
      <c r="J54" s="88">
        <v>1.7500000000000002E-2</v>
      </c>
      <c r="K54" s="85">
        <v>7.3999999999999353E-3</v>
      </c>
      <c r="L54" s="84">
        <v>14312585.575494999</v>
      </c>
      <c r="M54" s="86">
        <v>106.39</v>
      </c>
      <c r="N54" s="74"/>
      <c r="O54" s="84">
        <v>15227.160068215002</v>
      </c>
      <c r="P54" s="85">
        <v>7.3373544831211346E-4</v>
      </c>
      <c r="Q54" s="85">
        <v>6.7193388042136967E-2</v>
      </c>
      <c r="R54" s="85">
        <f>O54/'סכום נכסי הקרן'!$C$42</f>
        <v>2.1009696163100324E-3</v>
      </c>
    </row>
    <row r="55" spans="2:18">
      <c r="B55" s="76" t="s">
        <v>339</v>
      </c>
      <c r="C55" s="74" t="s">
        <v>340</v>
      </c>
      <c r="D55" s="87" t="s">
        <v>119</v>
      </c>
      <c r="E55" s="74" t="s">
        <v>270</v>
      </c>
      <c r="F55" s="74"/>
      <c r="G55" s="74"/>
      <c r="H55" s="84">
        <v>7.7899999999999636</v>
      </c>
      <c r="I55" s="87" t="s">
        <v>163</v>
      </c>
      <c r="J55" s="88">
        <v>2.2499999999999999E-2</v>
      </c>
      <c r="K55" s="85">
        <v>1.0099999999993156E-2</v>
      </c>
      <c r="L55" s="84">
        <v>499409.34078800003</v>
      </c>
      <c r="M55" s="86">
        <v>111.19</v>
      </c>
      <c r="N55" s="74"/>
      <c r="O55" s="84">
        <v>555.293228838</v>
      </c>
      <c r="P55" s="85">
        <v>3.2066227836368215E-5</v>
      </c>
      <c r="Q55" s="85">
        <v>2.4503606211093557E-3</v>
      </c>
      <c r="R55" s="85">
        <f>O55/'סכום נכסי הקרן'!$C$42</f>
        <v>7.661666369204277E-5</v>
      </c>
    </row>
    <row r="56" spans="2:18">
      <c r="B56" s="77"/>
      <c r="C56" s="74"/>
      <c r="D56" s="74"/>
      <c r="E56" s="74"/>
      <c r="F56" s="74"/>
      <c r="G56" s="74"/>
      <c r="H56" s="74"/>
      <c r="I56" s="74"/>
      <c r="J56" s="74"/>
      <c r="K56" s="85"/>
      <c r="L56" s="84"/>
      <c r="M56" s="86"/>
      <c r="N56" s="74"/>
      <c r="O56" s="74"/>
      <c r="P56" s="74"/>
      <c r="Q56" s="85"/>
      <c r="R56" s="74"/>
    </row>
    <row r="57" spans="2:18">
      <c r="B57" s="71" t="s">
        <v>232</v>
      </c>
      <c r="C57" s="72"/>
      <c r="D57" s="72"/>
      <c r="E57" s="72"/>
      <c r="F57" s="72"/>
      <c r="G57" s="72"/>
      <c r="H57" s="81">
        <v>18.750000000000782</v>
      </c>
      <c r="I57" s="72"/>
      <c r="J57" s="72"/>
      <c r="K57" s="82">
        <v>3.49000000000022E-2</v>
      </c>
      <c r="L57" s="81"/>
      <c r="M57" s="83"/>
      <c r="N57" s="72"/>
      <c r="O57" s="81">
        <v>5415.2017024689994</v>
      </c>
      <c r="P57" s="72"/>
      <c r="Q57" s="82">
        <v>2.3895837942885315E-2</v>
      </c>
      <c r="R57" s="82">
        <f>O57/'סכום נכסי הקרן'!$C$42</f>
        <v>7.4716323937687565E-4</v>
      </c>
    </row>
    <row r="58" spans="2:18" s="90" customFormat="1">
      <c r="B58" s="113" t="s">
        <v>63</v>
      </c>
      <c r="C58" s="114"/>
      <c r="D58" s="114"/>
      <c r="E58" s="114"/>
      <c r="F58" s="114"/>
      <c r="G58" s="114"/>
      <c r="H58" s="115">
        <v>18.750000000000782</v>
      </c>
      <c r="I58" s="114"/>
      <c r="J58" s="114"/>
      <c r="K58" s="116">
        <v>3.49000000000022E-2</v>
      </c>
      <c r="L58" s="115"/>
      <c r="M58" s="117"/>
      <c r="N58" s="114"/>
      <c r="O58" s="115">
        <v>5415.2017024689994</v>
      </c>
      <c r="P58" s="114"/>
      <c r="Q58" s="116">
        <v>2.3895837942885315E-2</v>
      </c>
      <c r="R58" s="116">
        <f>O58/'סכום נכסי הקרן'!$C$42</f>
        <v>7.4716323937687565E-4</v>
      </c>
    </row>
    <row r="59" spans="2:18">
      <c r="B59" s="75" t="s">
        <v>63</v>
      </c>
      <c r="C59" s="72"/>
      <c r="D59" s="72"/>
      <c r="E59" s="72"/>
      <c r="F59" s="72"/>
      <c r="G59" s="72"/>
      <c r="H59" s="81">
        <v>18.750000000000782</v>
      </c>
      <c r="I59" s="72"/>
      <c r="J59" s="72"/>
      <c r="K59" s="82">
        <v>3.49000000000022E-2</v>
      </c>
      <c r="L59" s="81"/>
      <c r="M59" s="83"/>
      <c r="N59" s="72"/>
      <c r="O59" s="81">
        <v>5415.2017024689994</v>
      </c>
      <c r="P59" s="72"/>
      <c r="Q59" s="82">
        <v>2.3895837942885315E-2</v>
      </c>
      <c r="R59" s="82">
        <f>O59/'סכום נכסי הקרן'!$C$42</f>
        <v>7.4716323937687565E-4</v>
      </c>
    </row>
    <row r="60" spans="2:18">
      <c r="B60" s="76" t="s">
        <v>341</v>
      </c>
      <c r="C60" s="74" t="s">
        <v>342</v>
      </c>
      <c r="D60" s="87" t="s">
        <v>28</v>
      </c>
      <c r="E60" s="74" t="s">
        <v>343</v>
      </c>
      <c r="F60" s="74" t="s">
        <v>344</v>
      </c>
      <c r="G60" s="74"/>
      <c r="H60" s="84">
        <v>18.750000000000782</v>
      </c>
      <c r="I60" s="87" t="s">
        <v>162</v>
      </c>
      <c r="J60" s="88">
        <v>3.3750000000000002E-2</v>
      </c>
      <c r="K60" s="85">
        <v>3.49000000000022E-2</v>
      </c>
      <c r="L60" s="84">
        <v>1548084.2668000001</v>
      </c>
      <c r="M60" s="86">
        <v>98.120699999999999</v>
      </c>
      <c r="N60" s="74"/>
      <c r="O60" s="84">
        <v>5415.2017024689994</v>
      </c>
      <c r="P60" s="85">
        <v>7.740421334000001E-4</v>
      </c>
      <c r="Q60" s="85">
        <v>2.3895837942885315E-2</v>
      </c>
      <c r="R60" s="85">
        <f>O60/'סכום נכסי הקרן'!$C$42</f>
        <v>7.4716323937687565E-4</v>
      </c>
    </row>
    <row r="61" spans="2:18">
      <c r="C61" s="1"/>
      <c r="D61" s="1"/>
    </row>
    <row r="62" spans="2:18">
      <c r="C62" s="1"/>
      <c r="D62" s="1"/>
    </row>
    <row r="63" spans="2:18">
      <c r="C63" s="1"/>
      <c r="D63" s="1"/>
    </row>
    <row r="64" spans="2:18">
      <c r="B64" s="89" t="s">
        <v>111</v>
      </c>
      <c r="C64" s="90"/>
      <c r="D64" s="90"/>
    </row>
    <row r="65" spans="2:4">
      <c r="B65" s="89" t="s">
        <v>238</v>
      </c>
      <c r="C65" s="90"/>
      <c r="D65" s="90"/>
    </row>
    <row r="66" spans="2:4">
      <c r="B66" s="151" t="s">
        <v>246</v>
      </c>
      <c r="C66" s="151"/>
      <c r="D66" s="151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N32:N1048576 C5:C29 O1:Q9 O11:Q1048576 B67:B1048576 J1:M1048576 E1:I30 B64:B66 D1:D29 R1:AF1048576 AJ1:XFD1048576 AG1:AI27 AG31:AI1048576 C64:D65 A1:A1048576 B1:B63 E32:I1048576 C32:D63 C67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178</v>
      </c>
      <c r="C1" s="68" t="s" vm="1">
        <v>265</v>
      </c>
    </row>
    <row r="2" spans="2:18">
      <c r="B2" s="47" t="s">
        <v>177</v>
      </c>
      <c r="C2" s="68" t="s">
        <v>266</v>
      </c>
    </row>
    <row r="3" spans="2:18">
      <c r="B3" s="47" t="s">
        <v>179</v>
      </c>
      <c r="C3" s="68" t="s">
        <v>267</v>
      </c>
    </row>
    <row r="4" spans="2:18">
      <c r="B4" s="47" t="s">
        <v>180</v>
      </c>
      <c r="C4" s="68">
        <v>8801</v>
      </c>
    </row>
    <row r="6" spans="2:18" ht="26.25" customHeight="1">
      <c r="B6" s="142" t="s">
        <v>221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8" s="3" customFormat="1" ht="78.75">
      <c r="B7" s="22" t="s">
        <v>115</v>
      </c>
      <c r="C7" s="30" t="s">
        <v>45</v>
      </c>
      <c r="D7" s="30" t="s">
        <v>66</v>
      </c>
      <c r="E7" s="30" t="s">
        <v>14</v>
      </c>
      <c r="F7" s="30" t="s">
        <v>67</v>
      </c>
      <c r="G7" s="30" t="s">
        <v>103</v>
      </c>
      <c r="H7" s="30" t="s">
        <v>17</v>
      </c>
      <c r="I7" s="30" t="s">
        <v>102</v>
      </c>
      <c r="J7" s="30" t="s">
        <v>16</v>
      </c>
      <c r="K7" s="30" t="s">
        <v>216</v>
      </c>
      <c r="L7" s="30" t="s">
        <v>240</v>
      </c>
      <c r="M7" s="30" t="s">
        <v>217</v>
      </c>
      <c r="N7" s="30" t="s">
        <v>59</v>
      </c>
      <c r="O7" s="30" t="s">
        <v>181</v>
      </c>
      <c r="P7" s="31" t="s">
        <v>183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247</v>
      </c>
      <c r="M8" s="32" t="s">
        <v>243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"/>
    </row>
    <row r="11" spans="2:18" ht="20.25" customHeight="1">
      <c r="B11" s="89" t="s">
        <v>256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246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2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23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23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2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2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2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2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2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2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2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2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2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2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2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2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2"/>
      <c r="R31" s="2"/>
      <c r="S31" s="2"/>
      <c r="T31" s="2"/>
      <c r="U31" s="2"/>
      <c r="V31" s="2"/>
      <c r="W31" s="2"/>
    </row>
    <row r="32" spans="2:2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2"/>
      <c r="R32" s="2"/>
      <c r="S32" s="2"/>
      <c r="T32" s="2"/>
      <c r="U32" s="2"/>
      <c r="V32" s="2"/>
      <c r="W32" s="2"/>
    </row>
    <row r="33" spans="2:2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2"/>
      <c r="R33" s="2"/>
      <c r="S33" s="2"/>
      <c r="T33" s="2"/>
      <c r="U33" s="2"/>
      <c r="V33" s="2"/>
      <c r="W33" s="2"/>
    </row>
    <row r="34" spans="2:2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2"/>
      <c r="R34" s="2"/>
      <c r="S34" s="2"/>
      <c r="T34" s="2"/>
      <c r="U34" s="2"/>
      <c r="V34" s="2"/>
      <c r="W34" s="2"/>
    </row>
    <row r="35" spans="2:2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2"/>
      <c r="R35" s="2"/>
      <c r="S35" s="2"/>
      <c r="T35" s="2"/>
      <c r="U35" s="2"/>
      <c r="V35" s="2"/>
      <c r="W35" s="2"/>
    </row>
    <row r="36" spans="2:2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2"/>
      <c r="R36" s="2"/>
      <c r="S36" s="2"/>
      <c r="T36" s="2"/>
      <c r="U36" s="2"/>
      <c r="V36" s="2"/>
      <c r="W36" s="2"/>
    </row>
    <row r="37" spans="2:2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"/>
      <c r="R37" s="2"/>
      <c r="S37" s="2"/>
      <c r="T37" s="2"/>
      <c r="U37" s="2"/>
      <c r="V37" s="2"/>
      <c r="W37" s="2"/>
    </row>
    <row r="38" spans="2:2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2"/>
      <c r="R38" s="2"/>
      <c r="S38" s="2"/>
      <c r="T38" s="2"/>
      <c r="U38" s="2"/>
      <c r="V38" s="2"/>
      <c r="W38" s="2"/>
    </row>
    <row r="39" spans="2:2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2"/>
      <c r="R39" s="2"/>
      <c r="S39" s="2"/>
      <c r="T39" s="2"/>
      <c r="U39" s="2"/>
      <c r="V39" s="2"/>
      <c r="W39" s="2"/>
    </row>
    <row r="40" spans="2:2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2"/>
      <c r="R40" s="2"/>
      <c r="S40" s="2"/>
      <c r="T40" s="2"/>
      <c r="U40" s="2"/>
      <c r="V40" s="2"/>
      <c r="W40" s="2"/>
    </row>
    <row r="41" spans="2:2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2"/>
      <c r="R41" s="2"/>
      <c r="S41" s="2"/>
      <c r="T41" s="2"/>
      <c r="U41" s="2"/>
      <c r="V41" s="2"/>
      <c r="W41" s="2"/>
    </row>
    <row r="42" spans="2:2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2"/>
      <c r="R42" s="2"/>
      <c r="S42" s="2"/>
      <c r="T42" s="2"/>
      <c r="U42" s="2"/>
      <c r="V42" s="2"/>
      <c r="W42" s="2"/>
    </row>
    <row r="43" spans="2:2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2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2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2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2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2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178</v>
      </c>
      <c r="C1" s="68" t="s" vm="1">
        <v>265</v>
      </c>
    </row>
    <row r="2" spans="2:67">
      <c r="B2" s="47" t="s">
        <v>177</v>
      </c>
      <c r="C2" s="68" t="s">
        <v>266</v>
      </c>
    </row>
    <row r="3" spans="2:67">
      <c r="B3" s="47" t="s">
        <v>179</v>
      </c>
      <c r="C3" s="68" t="s">
        <v>267</v>
      </c>
    </row>
    <row r="4" spans="2:67">
      <c r="B4" s="47" t="s">
        <v>180</v>
      </c>
      <c r="C4" s="68">
        <v>8801</v>
      </c>
    </row>
    <row r="6" spans="2:67" ht="26.25" customHeight="1">
      <c r="B6" s="148" t="s">
        <v>208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3"/>
      <c r="BO6" s="3"/>
    </row>
    <row r="7" spans="2:67" ht="26.25" customHeight="1">
      <c r="B7" s="148" t="s">
        <v>89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3"/>
      <c r="AZ7" s="42"/>
      <c r="BJ7" s="3"/>
      <c r="BO7" s="3"/>
    </row>
    <row r="8" spans="2:67" s="3" customFormat="1" ht="78.75">
      <c r="B8" s="37" t="s">
        <v>114</v>
      </c>
      <c r="C8" s="13" t="s">
        <v>45</v>
      </c>
      <c r="D8" s="13" t="s">
        <v>118</v>
      </c>
      <c r="E8" s="13" t="s">
        <v>224</v>
      </c>
      <c r="F8" s="13" t="s">
        <v>116</v>
      </c>
      <c r="G8" s="13" t="s">
        <v>66</v>
      </c>
      <c r="H8" s="13" t="s">
        <v>14</v>
      </c>
      <c r="I8" s="13" t="s">
        <v>67</v>
      </c>
      <c r="J8" s="13" t="s">
        <v>103</v>
      </c>
      <c r="K8" s="13" t="s">
        <v>17</v>
      </c>
      <c r="L8" s="13" t="s">
        <v>102</v>
      </c>
      <c r="M8" s="13" t="s">
        <v>16</v>
      </c>
      <c r="N8" s="13" t="s">
        <v>18</v>
      </c>
      <c r="O8" s="13" t="s">
        <v>240</v>
      </c>
      <c r="P8" s="13" t="s">
        <v>239</v>
      </c>
      <c r="Q8" s="13" t="s">
        <v>62</v>
      </c>
      <c r="R8" s="13" t="s">
        <v>59</v>
      </c>
      <c r="S8" s="13" t="s">
        <v>181</v>
      </c>
      <c r="T8" s="38" t="s">
        <v>183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247</v>
      </c>
      <c r="P9" s="16"/>
      <c r="Q9" s="16" t="s">
        <v>243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44" t="s">
        <v>184</v>
      </c>
      <c r="T10" s="61" t="s">
        <v>225</v>
      </c>
      <c r="U10" s="5"/>
      <c r="BJ10" s="1"/>
      <c r="BK10" s="3"/>
      <c r="BL10" s="1"/>
      <c r="BO10" s="1"/>
    </row>
    <row r="11" spans="2:67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5"/>
      <c r="BJ11" s="1"/>
      <c r="BK11" s="3"/>
      <c r="BL11" s="1"/>
      <c r="BO11" s="1"/>
    </row>
    <row r="12" spans="2:67" ht="20.25">
      <c r="B12" s="89" t="s">
        <v>256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BK12" s="4"/>
    </row>
    <row r="13" spans="2:67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67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67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67" ht="20.2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BJ16" s="4"/>
    </row>
    <row r="17" spans="2:20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G833"/>
  <sheetViews>
    <sheetView rightToLeft="1" topLeftCell="A255" zoomScale="80" zoomScaleNormal="80" workbookViewId="0">
      <selection activeCell="R275" sqref="R275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57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5.5703125" style="1" bestFit="1" customWidth="1"/>
    <col min="16" max="16" width="8" style="1" bestFit="1" customWidth="1"/>
    <col min="17" max="17" width="9.85546875" style="1" bestFit="1" customWidth="1"/>
    <col min="18" max="18" width="12.285156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59">
      <c r="B1" s="47" t="s">
        <v>178</v>
      </c>
      <c r="C1" s="68" t="s" vm="1">
        <v>265</v>
      </c>
    </row>
    <row r="2" spans="2:59">
      <c r="B2" s="47" t="s">
        <v>177</v>
      </c>
      <c r="C2" s="68" t="s">
        <v>266</v>
      </c>
    </row>
    <row r="3" spans="2:59">
      <c r="B3" s="47" t="s">
        <v>179</v>
      </c>
      <c r="C3" s="68" t="s">
        <v>267</v>
      </c>
    </row>
    <row r="4" spans="2:59">
      <c r="B4" s="47" t="s">
        <v>180</v>
      </c>
      <c r="C4" s="68">
        <v>8801</v>
      </c>
    </row>
    <row r="6" spans="2:59" ht="26.25" customHeight="1">
      <c r="B6" s="142" t="s">
        <v>208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4"/>
    </row>
    <row r="7" spans="2:59" ht="26.25" customHeight="1"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4"/>
      <c r="BG7" s="3"/>
    </row>
    <row r="8" spans="2:59" s="3" customFormat="1" ht="78.75">
      <c r="B8" s="22" t="s">
        <v>114</v>
      </c>
      <c r="C8" s="30" t="s">
        <v>45</v>
      </c>
      <c r="D8" s="30" t="s">
        <v>118</v>
      </c>
      <c r="E8" s="30" t="s">
        <v>224</v>
      </c>
      <c r="F8" s="30" t="s">
        <v>116</v>
      </c>
      <c r="G8" s="30" t="s">
        <v>66</v>
      </c>
      <c r="H8" s="30" t="s">
        <v>14</v>
      </c>
      <c r="I8" s="30" t="s">
        <v>67</v>
      </c>
      <c r="J8" s="30" t="s">
        <v>103</v>
      </c>
      <c r="K8" s="30" t="s">
        <v>17</v>
      </c>
      <c r="L8" s="30" t="s">
        <v>102</v>
      </c>
      <c r="M8" s="30" t="s">
        <v>16</v>
      </c>
      <c r="N8" s="30" t="s">
        <v>18</v>
      </c>
      <c r="O8" s="13" t="s">
        <v>240</v>
      </c>
      <c r="P8" s="30" t="s">
        <v>239</v>
      </c>
      <c r="Q8" s="30" t="s">
        <v>255</v>
      </c>
      <c r="R8" s="30" t="s">
        <v>62</v>
      </c>
      <c r="S8" s="13" t="s">
        <v>59</v>
      </c>
      <c r="T8" s="30" t="s">
        <v>181</v>
      </c>
      <c r="U8" s="14" t="s">
        <v>183</v>
      </c>
      <c r="BC8" s="1"/>
      <c r="BD8" s="1"/>
    </row>
    <row r="9" spans="2:59" s="3" customFormat="1" ht="20.2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247</v>
      </c>
      <c r="P9" s="32"/>
      <c r="Q9" s="16" t="s">
        <v>243</v>
      </c>
      <c r="R9" s="32" t="s">
        <v>243</v>
      </c>
      <c r="S9" s="16" t="s">
        <v>19</v>
      </c>
      <c r="T9" s="32" t="s">
        <v>243</v>
      </c>
      <c r="U9" s="17" t="s">
        <v>19</v>
      </c>
      <c r="BB9" s="1"/>
      <c r="BC9" s="1"/>
      <c r="BD9" s="1"/>
      <c r="BG9" s="4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112</v>
      </c>
      <c r="R10" s="19" t="s">
        <v>113</v>
      </c>
      <c r="S10" s="19" t="s">
        <v>184</v>
      </c>
      <c r="T10" s="19" t="s">
        <v>225</v>
      </c>
      <c r="U10" s="20" t="s">
        <v>249</v>
      </c>
      <c r="BB10" s="1"/>
      <c r="BC10" s="3"/>
      <c r="BD10" s="1"/>
    </row>
    <row r="11" spans="2:59" s="4" customFormat="1" ht="18" customHeight="1">
      <c r="B11" s="69" t="s">
        <v>33</v>
      </c>
      <c r="C11" s="70"/>
      <c r="D11" s="70"/>
      <c r="E11" s="70"/>
      <c r="F11" s="70"/>
      <c r="G11" s="70"/>
      <c r="H11" s="70"/>
      <c r="I11" s="70"/>
      <c r="J11" s="70"/>
      <c r="K11" s="78">
        <v>4.7628149035613569</v>
      </c>
      <c r="L11" s="70"/>
      <c r="M11" s="70"/>
      <c r="N11" s="93">
        <v>3.4168105266389921E-2</v>
      </c>
      <c r="O11" s="78"/>
      <c r="P11" s="80"/>
      <c r="Q11" s="78">
        <f>Q12</f>
        <v>1787.8713363140698</v>
      </c>
      <c r="R11" s="78">
        <f>R12+R265</f>
        <v>919472.70176201197</v>
      </c>
      <c r="S11" s="70"/>
      <c r="T11" s="79">
        <f>R11/$R$11</f>
        <v>1</v>
      </c>
      <c r="U11" s="79">
        <f>R11/'סכום נכסי הקרן'!$C$42</f>
        <v>0.12686437922596397</v>
      </c>
      <c r="BB11" s="1"/>
      <c r="BC11" s="3"/>
      <c r="BD11" s="1"/>
      <c r="BG11" s="1"/>
    </row>
    <row r="12" spans="2:59" s="131" customFormat="1">
      <c r="B12" s="71" t="s">
        <v>233</v>
      </c>
      <c r="C12" s="72"/>
      <c r="D12" s="72"/>
      <c r="E12" s="72"/>
      <c r="F12" s="72"/>
      <c r="G12" s="72"/>
      <c r="H12" s="72"/>
      <c r="I12" s="72"/>
      <c r="J12" s="72"/>
      <c r="K12" s="81">
        <v>4.2558447667420172</v>
      </c>
      <c r="L12" s="72"/>
      <c r="M12" s="72"/>
      <c r="N12" s="94">
        <v>3.0777386306003521E-2</v>
      </c>
      <c r="O12" s="81"/>
      <c r="P12" s="83"/>
      <c r="Q12" s="81">
        <f>Q13+Q167</f>
        <v>1787.8713363140698</v>
      </c>
      <c r="R12" s="81">
        <f>R13+R167+R257</f>
        <v>792119.98623759998</v>
      </c>
      <c r="S12" s="72"/>
      <c r="T12" s="82">
        <f t="shared" ref="T12:T74" si="0">R12/$R$11</f>
        <v>0.86149375040676868</v>
      </c>
      <c r="U12" s="82">
        <f>R12/'סכום נכסי הקרן'!$C$42</f>
        <v>0.10929286985240225</v>
      </c>
      <c r="BC12" s="132"/>
    </row>
    <row r="13" spans="2:59" s="131" customFormat="1" ht="20.25">
      <c r="B13" s="92" t="s">
        <v>32</v>
      </c>
      <c r="C13" s="72"/>
      <c r="D13" s="72"/>
      <c r="E13" s="72"/>
      <c r="F13" s="72"/>
      <c r="G13" s="72"/>
      <c r="H13" s="72"/>
      <c r="I13" s="72"/>
      <c r="J13" s="72"/>
      <c r="K13" s="81">
        <v>4.2071695342542839</v>
      </c>
      <c r="L13" s="72"/>
      <c r="M13" s="72"/>
      <c r="N13" s="94">
        <v>2.6063212448608562E-2</v>
      </c>
      <c r="O13" s="81"/>
      <c r="P13" s="83"/>
      <c r="Q13" s="81">
        <f>SUM(Q14:Q164)</f>
        <v>1669.4955109159998</v>
      </c>
      <c r="R13" s="81">
        <f>SUM(R14:R165)</f>
        <v>618888.96007544198</v>
      </c>
      <c r="S13" s="72"/>
      <c r="T13" s="82">
        <f t="shared" si="0"/>
        <v>0.67309117376671135</v>
      </c>
      <c r="U13" s="82">
        <f>R13/'סכום נכסי הקרן'!$C$42</f>
        <v>8.5391293922389269E-2</v>
      </c>
      <c r="BC13" s="133"/>
    </row>
    <row r="14" spans="2:59" s="131" customFormat="1">
      <c r="B14" s="77" t="s">
        <v>345</v>
      </c>
      <c r="C14" s="74" t="s">
        <v>346</v>
      </c>
      <c r="D14" s="87" t="s">
        <v>119</v>
      </c>
      <c r="E14" s="87" t="s">
        <v>347</v>
      </c>
      <c r="F14" s="74" t="s">
        <v>348</v>
      </c>
      <c r="G14" s="87" t="s">
        <v>349</v>
      </c>
      <c r="H14" s="74" t="s">
        <v>350</v>
      </c>
      <c r="I14" s="74" t="s">
        <v>351</v>
      </c>
      <c r="J14" s="74"/>
      <c r="K14" s="84">
        <v>2.5699999999999692</v>
      </c>
      <c r="L14" s="87" t="s">
        <v>163</v>
      </c>
      <c r="M14" s="88">
        <v>6.1999999999999998E-3</v>
      </c>
      <c r="N14" s="88">
        <v>1.5999999999999747E-2</v>
      </c>
      <c r="O14" s="84">
        <v>15751639.649924003</v>
      </c>
      <c r="P14" s="86">
        <v>98.76</v>
      </c>
      <c r="Q14" s="74"/>
      <c r="R14" s="84">
        <v>15556.320120063998</v>
      </c>
      <c r="S14" s="85">
        <v>3.1806028159486895E-3</v>
      </c>
      <c r="T14" s="85">
        <f t="shared" si="0"/>
        <v>1.6918740589310564E-2</v>
      </c>
      <c r="U14" s="85">
        <f>R14/'סכום נכסי הקרן'!$C$42</f>
        <v>2.1463855221480043E-3</v>
      </c>
    </row>
    <row r="15" spans="2:59" s="131" customFormat="1">
      <c r="B15" s="77" t="s">
        <v>352</v>
      </c>
      <c r="C15" s="74" t="s">
        <v>353</v>
      </c>
      <c r="D15" s="87" t="s">
        <v>119</v>
      </c>
      <c r="E15" s="87" t="s">
        <v>347</v>
      </c>
      <c r="F15" s="74" t="s">
        <v>348</v>
      </c>
      <c r="G15" s="87" t="s">
        <v>349</v>
      </c>
      <c r="H15" s="74" t="s">
        <v>350</v>
      </c>
      <c r="I15" s="74" t="s">
        <v>351</v>
      </c>
      <c r="J15" s="74"/>
      <c r="K15" s="84">
        <v>5.7299999999996407</v>
      </c>
      <c r="L15" s="87" t="s">
        <v>163</v>
      </c>
      <c r="M15" s="88">
        <v>5.0000000000000001E-4</v>
      </c>
      <c r="N15" s="88">
        <v>1.3199999999999278E-2</v>
      </c>
      <c r="O15" s="84">
        <v>5383969.6227660002</v>
      </c>
      <c r="P15" s="86">
        <v>92.5</v>
      </c>
      <c r="Q15" s="74"/>
      <c r="R15" s="84">
        <v>4980.1717655229995</v>
      </c>
      <c r="S15" s="85">
        <v>6.7525662439591539E-3</v>
      </c>
      <c r="T15" s="85">
        <f t="shared" si="0"/>
        <v>5.4163345534667352E-3</v>
      </c>
      <c r="U15" s="85">
        <f>R15/'סכום נכסי הקרן'!$C$42</f>
        <v>6.8713992080569604E-4</v>
      </c>
    </row>
    <row r="16" spans="2:59" s="131" customFormat="1">
      <c r="B16" s="77" t="s">
        <v>354</v>
      </c>
      <c r="C16" s="74" t="s">
        <v>355</v>
      </c>
      <c r="D16" s="87" t="s">
        <v>119</v>
      </c>
      <c r="E16" s="87" t="s">
        <v>347</v>
      </c>
      <c r="F16" s="74" t="s">
        <v>356</v>
      </c>
      <c r="G16" s="87" t="s">
        <v>357</v>
      </c>
      <c r="H16" s="74" t="s">
        <v>350</v>
      </c>
      <c r="I16" s="74" t="s">
        <v>351</v>
      </c>
      <c r="J16" s="74"/>
      <c r="K16" s="84">
        <v>1.7700000000005365</v>
      </c>
      <c r="L16" s="87" t="s">
        <v>163</v>
      </c>
      <c r="M16" s="88">
        <v>3.5499999999999997E-2</v>
      </c>
      <c r="N16" s="88">
        <v>1.7400000000001997E-2</v>
      </c>
      <c r="O16" s="84">
        <v>1405954.0757929999</v>
      </c>
      <c r="P16" s="86">
        <v>114.04</v>
      </c>
      <c r="Q16" s="74"/>
      <c r="R16" s="84">
        <v>1603.3499421819999</v>
      </c>
      <c r="S16" s="85">
        <v>4.9315542998805651E-3</v>
      </c>
      <c r="T16" s="85">
        <f t="shared" si="0"/>
        <v>1.7437711191528084E-3</v>
      </c>
      <c r="U16" s="85">
        <f>R16/'סכום נכסי הקרן'!$C$42</f>
        <v>2.2122244054348546E-4</v>
      </c>
    </row>
    <row r="17" spans="2:54" s="131" customFormat="1" ht="20.25">
      <c r="B17" s="77" t="s">
        <v>358</v>
      </c>
      <c r="C17" s="74" t="s">
        <v>359</v>
      </c>
      <c r="D17" s="87" t="s">
        <v>119</v>
      </c>
      <c r="E17" s="87" t="s">
        <v>347</v>
      </c>
      <c r="F17" s="74" t="s">
        <v>356</v>
      </c>
      <c r="G17" s="87" t="s">
        <v>357</v>
      </c>
      <c r="H17" s="74" t="s">
        <v>350</v>
      </c>
      <c r="I17" s="74" t="s">
        <v>351</v>
      </c>
      <c r="J17" s="74"/>
      <c r="K17" s="84">
        <v>0.68999999999992934</v>
      </c>
      <c r="L17" s="87" t="s">
        <v>163</v>
      </c>
      <c r="M17" s="88">
        <v>4.6500000000000007E-2</v>
      </c>
      <c r="N17" s="88">
        <v>1.4399999999999294E-2</v>
      </c>
      <c r="O17" s="84">
        <v>453795.88152599998</v>
      </c>
      <c r="P17" s="86">
        <v>124.83</v>
      </c>
      <c r="Q17" s="74"/>
      <c r="R17" s="84">
        <v>566.47336191600004</v>
      </c>
      <c r="S17" s="85">
        <v>2.284720871693065E-3</v>
      </c>
      <c r="T17" s="85">
        <f t="shared" si="0"/>
        <v>6.1608502441720225E-4</v>
      </c>
      <c r="U17" s="85">
        <f>R17/'סכום נכסי הקרן'!$C$42</f>
        <v>7.8159244173101207E-5</v>
      </c>
      <c r="BB17" s="133"/>
    </row>
    <row r="18" spans="2:54" s="131" customFormat="1">
      <c r="B18" s="77" t="s">
        <v>360</v>
      </c>
      <c r="C18" s="74" t="s">
        <v>361</v>
      </c>
      <c r="D18" s="87" t="s">
        <v>119</v>
      </c>
      <c r="E18" s="87" t="s">
        <v>347</v>
      </c>
      <c r="F18" s="74" t="s">
        <v>356</v>
      </c>
      <c r="G18" s="87" t="s">
        <v>357</v>
      </c>
      <c r="H18" s="74" t="s">
        <v>350</v>
      </c>
      <c r="I18" s="74" t="s">
        <v>351</v>
      </c>
      <c r="J18" s="74"/>
      <c r="K18" s="84">
        <v>5.1500000000005803</v>
      </c>
      <c r="L18" s="87" t="s">
        <v>163</v>
      </c>
      <c r="M18" s="88">
        <v>1.4999999999999999E-2</v>
      </c>
      <c r="N18" s="88">
        <v>9.5000000000022723E-3</v>
      </c>
      <c r="O18" s="84">
        <v>3835843.0104959998</v>
      </c>
      <c r="P18" s="86">
        <v>103.19</v>
      </c>
      <c r="Q18" s="74"/>
      <c r="R18" s="84">
        <v>3958.2062644380003</v>
      </c>
      <c r="S18" s="85">
        <v>8.2532258970707661E-3</v>
      </c>
      <c r="T18" s="85">
        <f t="shared" si="0"/>
        <v>4.3048654482648321E-3</v>
      </c>
      <c r="U18" s="85">
        <f>R18/'סכום נכסי הקרן'!$C$42</f>
        <v>5.4613408274541901E-4</v>
      </c>
    </row>
    <row r="19" spans="2:54" s="131" customFormat="1">
      <c r="B19" s="77" t="s">
        <v>362</v>
      </c>
      <c r="C19" s="74" t="s">
        <v>363</v>
      </c>
      <c r="D19" s="87" t="s">
        <v>119</v>
      </c>
      <c r="E19" s="87" t="s">
        <v>347</v>
      </c>
      <c r="F19" s="74" t="s">
        <v>364</v>
      </c>
      <c r="G19" s="87" t="s">
        <v>357</v>
      </c>
      <c r="H19" s="74" t="s">
        <v>365</v>
      </c>
      <c r="I19" s="74" t="s">
        <v>159</v>
      </c>
      <c r="J19" s="74"/>
      <c r="K19" s="84">
        <v>5.4299999999996924</v>
      </c>
      <c r="L19" s="87" t="s">
        <v>163</v>
      </c>
      <c r="M19" s="88">
        <v>1E-3</v>
      </c>
      <c r="N19" s="88">
        <v>7.4999999999987924E-3</v>
      </c>
      <c r="O19" s="84">
        <v>6458354.8735290002</v>
      </c>
      <c r="P19" s="86">
        <v>96.1</v>
      </c>
      <c r="Q19" s="74"/>
      <c r="R19" s="84">
        <v>6206.4794301370002</v>
      </c>
      <c r="S19" s="85">
        <v>4.3055699156860005E-3</v>
      </c>
      <c r="T19" s="85">
        <f t="shared" si="0"/>
        <v>6.7500420819925867E-3</v>
      </c>
      <c r="U19" s="85">
        <f>R19/'סכום נכסי הקרן'!$C$42</f>
        <v>8.5633989848112285E-4</v>
      </c>
      <c r="BB19" s="132"/>
    </row>
    <row r="20" spans="2:54" s="131" customFormat="1">
      <c r="B20" s="77" t="s">
        <v>366</v>
      </c>
      <c r="C20" s="74" t="s">
        <v>367</v>
      </c>
      <c r="D20" s="87" t="s">
        <v>119</v>
      </c>
      <c r="E20" s="87" t="s">
        <v>347</v>
      </c>
      <c r="F20" s="74" t="s">
        <v>364</v>
      </c>
      <c r="G20" s="87" t="s">
        <v>357</v>
      </c>
      <c r="H20" s="74" t="s">
        <v>365</v>
      </c>
      <c r="I20" s="74" t="s">
        <v>159</v>
      </c>
      <c r="J20" s="74"/>
      <c r="K20" s="84">
        <v>0.990000000000542</v>
      </c>
      <c r="L20" s="87" t="s">
        <v>163</v>
      </c>
      <c r="M20" s="88">
        <v>8.0000000000000002E-3</v>
      </c>
      <c r="N20" s="88">
        <v>1.6000000000004712E-2</v>
      </c>
      <c r="O20" s="84">
        <v>1682082.0175000001</v>
      </c>
      <c r="P20" s="86">
        <v>100.92</v>
      </c>
      <c r="Q20" s="74"/>
      <c r="R20" s="84">
        <v>1697.5571816920001</v>
      </c>
      <c r="S20" s="85">
        <v>7.8292052758302116E-3</v>
      </c>
      <c r="T20" s="85">
        <f t="shared" si="0"/>
        <v>1.8462290163034991E-3</v>
      </c>
      <c r="U20" s="85">
        <f>R20/'סכום נכסי הקרן'!$C$42</f>
        <v>2.3422069806230551E-4</v>
      </c>
    </row>
    <row r="21" spans="2:54" s="131" customFormat="1">
      <c r="B21" s="77" t="s">
        <v>368</v>
      </c>
      <c r="C21" s="74" t="s">
        <v>369</v>
      </c>
      <c r="D21" s="87" t="s">
        <v>119</v>
      </c>
      <c r="E21" s="87" t="s">
        <v>347</v>
      </c>
      <c r="F21" s="74" t="s">
        <v>370</v>
      </c>
      <c r="G21" s="87" t="s">
        <v>357</v>
      </c>
      <c r="H21" s="74" t="s">
        <v>365</v>
      </c>
      <c r="I21" s="74" t="s">
        <v>159</v>
      </c>
      <c r="J21" s="74"/>
      <c r="K21" s="84">
        <v>0.24999999999996456</v>
      </c>
      <c r="L21" s="87" t="s">
        <v>163</v>
      </c>
      <c r="M21" s="88">
        <v>5.8999999999999999E-3</v>
      </c>
      <c r="N21" s="88">
        <v>4.2800000000001025E-2</v>
      </c>
      <c r="O21" s="84">
        <v>7084938.1061669998</v>
      </c>
      <c r="P21" s="86">
        <v>99.55</v>
      </c>
      <c r="Q21" s="74"/>
      <c r="R21" s="84">
        <v>7053.0555769009998</v>
      </c>
      <c r="S21" s="85">
        <v>1.3272269941721393E-3</v>
      </c>
      <c r="T21" s="85">
        <f t="shared" si="0"/>
        <v>7.6707612562994278E-3</v>
      </c>
      <c r="U21" s="85">
        <f>R21/'סכום נכסי הקרן'!$C$42</f>
        <v>9.7314636497100224E-4</v>
      </c>
    </row>
    <row r="22" spans="2:54" s="131" customFormat="1">
      <c r="B22" s="77" t="s">
        <v>371</v>
      </c>
      <c r="C22" s="74" t="s">
        <v>372</v>
      </c>
      <c r="D22" s="87" t="s">
        <v>119</v>
      </c>
      <c r="E22" s="87" t="s">
        <v>347</v>
      </c>
      <c r="F22" s="74" t="s">
        <v>370</v>
      </c>
      <c r="G22" s="87" t="s">
        <v>357</v>
      </c>
      <c r="H22" s="74" t="s">
        <v>365</v>
      </c>
      <c r="I22" s="74" t="s">
        <v>159</v>
      </c>
      <c r="J22" s="74"/>
      <c r="K22" s="84">
        <v>5.119999999999937</v>
      </c>
      <c r="L22" s="87" t="s">
        <v>163</v>
      </c>
      <c r="M22" s="88">
        <v>8.3000000000000001E-3</v>
      </c>
      <c r="N22" s="88">
        <v>8.2999999999994502E-3</v>
      </c>
      <c r="O22" s="84">
        <v>6306827.6701800004</v>
      </c>
      <c r="P22" s="86">
        <v>100.72</v>
      </c>
      <c r="Q22" s="74"/>
      <c r="R22" s="84">
        <v>6352.2370816450002</v>
      </c>
      <c r="S22" s="85">
        <v>4.9043349924026225E-3</v>
      </c>
      <c r="T22" s="85">
        <f t="shared" si="0"/>
        <v>6.9085651694411653E-3</v>
      </c>
      <c r="U22" s="85">
        <f>R22/'סכום נכסי הקרן'!$C$42</f>
        <v>8.7645083156326993E-4</v>
      </c>
    </row>
    <row r="23" spans="2:54" s="131" customFormat="1">
      <c r="B23" s="77" t="s">
        <v>373</v>
      </c>
      <c r="C23" s="74" t="s">
        <v>374</v>
      </c>
      <c r="D23" s="87" t="s">
        <v>119</v>
      </c>
      <c r="E23" s="87" t="s">
        <v>347</v>
      </c>
      <c r="F23" s="74" t="s">
        <v>375</v>
      </c>
      <c r="G23" s="87" t="s">
        <v>357</v>
      </c>
      <c r="H23" s="74" t="s">
        <v>365</v>
      </c>
      <c r="I23" s="74" t="s">
        <v>159</v>
      </c>
      <c r="J23" s="74"/>
      <c r="K23" s="84">
        <v>0.93999999999989581</v>
      </c>
      <c r="L23" s="87" t="s">
        <v>163</v>
      </c>
      <c r="M23" s="88">
        <v>4.0999999999999995E-3</v>
      </c>
      <c r="N23" s="88">
        <v>1.3799999999997916E-2</v>
      </c>
      <c r="O23" s="84">
        <v>1161380.374239</v>
      </c>
      <c r="P23" s="86">
        <v>99.12</v>
      </c>
      <c r="Q23" s="74"/>
      <c r="R23" s="84">
        <v>1151.1602779979999</v>
      </c>
      <c r="S23" s="85">
        <v>1.4129758382559982E-3</v>
      </c>
      <c r="T23" s="85">
        <f t="shared" si="0"/>
        <v>1.2519787436777604E-3</v>
      </c>
      <c r="U23" s="85">
        <f>R23/'סכום נכסי הקרן'!$C$42</f>
        <v>1.5883150612078134E-4</v>
      </c>
    </row>
    <row r="24" spans="2:54" s="131" customFormat="1">
      <c r="B24" s="77" t="s">
        <v>376</v>
      </c>
      <c r="C24" s="74" t="s">
        <v>377</v>
      </c>
      <c r="D24" s="87" t="s">
        <v>119</v>
      </c>
      <c r="E24" s="87" t="s">
        <v>347</v>
      </c>
      <c r="F24" s="74" t="s">
        <v>375</v>
      </c>
      <c r="G24" s="87" t="s">
        <v>357</v>
      </c>
      <c r="H24" s="74" t="s">
        <v>365</v>
      </c>
      <c r="I24" s="74" t="s">
        <v>159</v>
      </c>
      <c r="J24" s="74"/>
      <c r="K24" s="84">
        <v>1.3</v>
      </c>
      <c r="L24" s="87" t="s">
        <v>163</v>
      </c>
      <c r="M24" s="88">
        <v>0.04</v>
      </c>
      <c r="N24" s="88">
        <v>2.1499999999999422E-2</v>
      </c>
      <c r="O24" s="84">
        <v>8114216.1837160001</v>
      </c>
      <c r="P24" s="86">
        <v>106.76</v>
      </c>
      <c r="Q24" s="74"/>
      <c r="R24" s="84">
        <v>8662.7372838899992</v>
      </c>
      <c r="S24" s="85">
        <v>3.9167021530745827E-3</v>
      </c>
      <c r="T24" s="85">
        <f t="shared" si="0"/>
        <v>9.4214186753879114E-3</v>
      </c>
      <c r="U24" s="85">
        <f>R24/'סכום נכסי הקרן'!$C$42</f>
        <v>1.1952424316809911E-3</v>
      </c>
    </row>
    <row r="25" spans="2:54" s="131" customFormat="1">
      <c r="B25" s="77" t="s">
        <v>378</v>
      </c>
      <c r="C25" s="74" t="s">
        <v>379</v>
      </c>
      <c r="D25" s="87" t="s">
        <v>119</v>
      </c>
      <c r="E25" s="87" t="s">
        <v>347</v>
      </c>
      <c r="F25" s="74" t="s">
        <v>375</v>
      </c>
      <c r="G25" s="87" t="s">
        <v>357</v>
      </c>
      <c r="H25" s="74" t="s">
        <v>365</v>
      </c>
      <c r="I25" s="74" t="s">
        <v>159</v>
      </c>
      <c r="J25" s="74"/>
      <c r="K25" s="84">
        <v>2.4600000000001101</v>
      </c>
      <c r="L25" s="87" t="s">
        <v>163</v>
      </c>
      <c r="M25" s="88">
        <v>9.8999999999999991E-3</v>
      </c>
      <c r="N25" s="88">
        <v>1.2900000000000932E-2</v>
      </c>
      <c r="O25" s="84">
        <v>10978227.465939</v>
      </c>
      <c r="P25" s="86">
        <v>100.78</v>
      </c>
      <c r="Q25" s="74"/>
      <c r="R25" s="84">
        <v>11063.857408693</v>
      </c>
      <c r="S25" s="85">
        <v>3.6425635132520469E-3</v>
      </c>
      <c r="T25" s="85">
        <f t="shared" si="0"/>
        <v>1.2032828584786708E-2</v>
      </c>
      <c r="U25" s="85">
        <f>R25/'סכום נכסי הקרן'!$C$42</f>
        <v>1.5265373287413999E-3</v>
      </c>
    </row>
    <row r="26" spans="2:54" s="131" customFormat="1">
      <c r="B26" s="77" t="s">
        <v>380</v>
      </c>
      <c r="C26" s="74" t="s">
        <v>381</v>
      </c>
      <c r="D26" s="87" t="s">
        <v>119</v>
      </c>
      <c r="E26" s="87" t="s">
        <v>347</v>
      </c>
      <c r="F26" s="74" t="s">
        <v>375</v>
      </c>
      <c r="G26" s="87" t="s">
        <v>357</v>
      </c>
      <c r="H26" s="74" t="s">
        <v>365</v>
      </c>
      <c r="I26" s="74" t="s">
        <v>159</v>
      </c>
      <c r="J26" s="74"/>
      <c r="K26" s="84">
        <v>4.4100000000001076</v>
      </c>
      <c r="L26" s="87" t="s">
        <v>163</v>
      </c>
      <c r="M26" s="88">
        <v>8.6E-3</v>
      </c>
      <c r="N26" s="88">
        <v>1.1600000000000148E-2</v>
      </c>
      <c r="O26" s="84">
        <v>10711609.018283</v>
      </c>
      <c r="P26" s="86">
        <v>100.2</v>
      </c>
      <c r="Q26" s="74"/>
      <c r="R26" s="84">
        <v>10733.031576424</v>
      </c>
      <c r="S26" s="85">
        <v>4.2823294364857231E-3</v>
      </c>
      <c r="T26" s="85">
        <f t="shared" si="0"/>
        <v>1.1673029069656971E-2</v>
      </c>
      <c r="U26" s="85">
        <f>R26/'סכום נכסי הקרן'!$C$42</f>
        <v>1.4808915866086631E-3</v>
      </c>
    </row>
    <row r="27" spans="2:54" s="131" customFormat="1">
      <c r="B27" s="77" t="s">
        <v>382</v>
      </c>
      <c r="C27" s="74" t="s">
        <v>383</v>
      </c>
      <c r="D27" s="87" t="s">
        <v>119</v>
      </c>
      <c r="E27" s="87" t="s">
        <v>347</v>
      </c>
      <c r="F27" s="74" t="s">
        <v>375</v>
      </c>
      <c r="G27" s="87" t="s">
        <v>357</v>
      </c>
      <c r="H27" s="74" t="s">
        <v>365</v>
      </c>
      <c r="I27" s="74" t="s">
        <v>159</v>
      </c>
      <c r="J27" s="74"/>
      <c r="K27" s="84">
        <v>7.1699999999986774</v>
      </c>
      <c r="L27" s="87" t="s">
        <v>163</v>
      </c>
      <c r="M27" s="88">
        <v>1.2199999999999999E-2</v>
      </c>
      <c r="N27" s="88">
        <v>1.1000000000004726E-2</v>
      </c>
      <c r="O27" s="84">
        <v>412482.50919100002</v>
      </c>
      <c r="P27" s="86">
        <v>102.59</v>
      </c>
      <c r="Q27" s="74"/>
      <c r="R27" s="84">
        <v>423.16579256799997</v>
      </c>
      <c r="S27" s="85">
        <v>5.1456885309403104E-4</v>
      </c>
      <c r="T27" s="85">
        <f t="shared" si="0"/>
        <v>4.6022659700181983E-4</v>
      </c>
      <c r="U27" s="85">
        <f>R27/'סכום נכסי הקרן'!$C$42</f>
        <v>5.8386361531913761E-5</v>
      </c>
    </row>
    <row r="28" spans="2:54" s="131" customFormat="1">
      <c r="B28" s="77" t="s">
        <v>384</v>
      </c>
      <c r="C28" s="74" t="s">
        <v>385</v>
      </c>
      <c r="D28" s="87" t="s">
        <v>119</v>
      </c>
      <c r="E28" s="87" t="s">
        <v>347</v>
      </c>
      <c r="F28" s="74" t="s">
        <v>375</v>
      </c>
      <c r="G28" s="87" t="s">
        <v>357</v>
      </c>
      <c r="H28" s="74" t="s">
        <v>365</v>
      </c>
      <c r="I28" s="74" t="s">
        <v>159</v>
      </c>
      <c r="J28" s="74"/>
      <c r="K28" s="84">
        <v>6.1499999999998334</v>
      </c>
      <c r="L28" s="87" t="s">
        <v>163</v>
      </c>
      <c r="M28" s="88">
        <v>3.8E-3</v>
      </c>
      <c r="N28" s="88">
        <v>1.0299999999999962E-2</v>
      </c>
      <c r="O28" s="84">
        <v>14273926.551386001</v>
      </c>
      <c r="P28" s="86">
        <v>95.06</v>
      </c>
      <c r="Q28" s="74"/>
      <c r="R28" s="84">
        <v>13568.795114735</v>
      </c>
      <c r="S28" s="85">
        <v>4.7579755171286665E-3</v>
      </c>
      <c r="T28" s="85">
        <f t="shared" si="0"/>
        <v>1.4757148405529307E-2</v>
      </c>
      <c r="U28" s="85">
        <f>R28/'סכום נכסי הקרן'!$C$42</f>
        <v>1.8721564716128994E-3</v>
      </c>
    </row>
    <row r="29" spans="2:54" s="131" customFormat="1">
      <c r="B29" s="77" t="s">
        <v>386</v>
      </c>
      <c r="C29" s="74" t="s">
        <v>387</v>
      </c>
      <c r="D29" s="87" t="s">
        <v>119</v>
      </c>
      <c r="E29" s="87" t="s">
        <v>347</v>
      </c>
      <c r="F29" s="74" t="s">
        <v>375</v>
      </c>
      <c r="G29" s="87" t="s">
        <v>357</v>
      </c>
      <c r="H29" s="74" t="s">
        <v>365</v>
      </c>
      <c r="I29" s="74" t="s">
        <v>159</v>
      </c>
      <c r="J29" s="74"/>
      <c r="K29" s="84">
        <v>3.5699999999997609</v>
      </c>
      <c r="L29" s="87" t="s">
        <v>163</v>
      </c>
      <c r="M29" s="88">
        <v>1E-3</v>
      </c>
      <c r="N29" s="88">
        <v>1.2299999999999462E-2</v>
      </c>
      <c r="O29" s="84">
        <v>4282585.9786820002</v>
      </c>
      <c r="P29" s="86">
        <v>95.65</v>
      </c>
      <c r="Q29" s="74"/>
      <c r="R29" s="84">
        <v>4096.2936007139997</v>
      </c>
      <c r="S29" s="85">
        <v>1.683385263503761E-3</v>
      </c>
      <c r="T29" s="85">
        <f t="shared" si="0"/>
        <v>4.4550464552826361E-3</v>
      </c>
      <c r="U29" s="85">
        <f>R29/'סכום נכסי הקרן'!$C$42</f>
        <v>5.6518670297226283E-4</v>
      </c>
    </row>
    <row r="30" spans="2:54" s="131" customFormat="1">
      <c r="B30" s="77" t="s">
        <v>388</v>
      </c>
      <c r="C30" s="74" t="s">
        <v>389</v>
      </c>
      <c r="D30" s="87" t="s">
        <v>119</v>
      </c>
      <c r="E30" s="87" t="s">
        <v>347</v>
      </c>
      <c r="F30" s="74" t="s">
        <v>375</v>
      </c>
      <c r="G30" s="87" t="s">
        <v>357</v>
      </c>
      <c r="H30" s="74" t="s">
        <v>365</v>
      </c>
      <c r="I30" s="74" t="s">
        <v>159</v>
      </c>
      <c r="J30" s="74"/>
      <c r="K30" s="84">
        <v>9.6599999999983162</v>
      </c>
      <c r="L30" s="87" t="s">
        <v>163</v>
      </c>
      <c r="M30" s="88">
        <v>1.09E-2</v>
      </c>
      <c r="N30" s="88">
        <v>1.6399999999995911E-2</v>
      </c>
      <c r="O30" s="84">
        <v>2143296.9306950001</v>
      </c>
      <c r="P30" s="86">
        <v>95.93</v>
      </c>
      <c r="Q30" s="74"/>
      <c r="R30" s="84">
        <v>2056.0648054810003</v>
      </c>
      <c r="S30" s="85">
        <v>3.0534470546011196E-3</v>
      </c>
      <c r="T30" s="85">
        <f t="shared" si="0"/>
        <v>2.2361346906122435E-3</v>
      </c>
      <c r="U30" s="85">
        <f>R30/'סכום נכסי הקרן'!$C$42</f>
        <v>2.8368583939016528E-4</v>
      </c>
    </row>
    <row r="31" spans="2:54" s="131" customFormat="1">
      <c r="B31" s="77" t="s">
        <v>393</v>
      </c>
      <c r="C31" s="74" t="s">
        <v>394</v>
      </c>
      <c r="D31" s="87" t="s">
        <v>119</v>
      </c>
      <c r="E31" s="87" t="s">
        <v>347</v>
      </c>
      <c r="F31" s="74" t="s">
        <v>395</v>
      </c>
      <c r="G31" s="87" t="s">
        <v>155</v>
      </c>
      <c r="H31" s="74" t="s">
        <v>350</v>
      </c>
      <c r="I31" s="74" t="s">
        <v>351</v>
      </c>
      <c r="J31" s="74"/>
      <c r="K31" s="84">
        <v>5.7199999999937159</v>
      </c>
      <c r="L31" s="87" t="s">
        <v>163</v>
      </c>
      <c r="M31" s="88">
        <v>1E-3</v>
      </c>
      <c r="N31" s="88">
        <v>6.9000000000117813E-3</v>
      </c>
      <c r="O31" s="84">
        <v>266953.17933200003</v>
      </c>
      <c r="P31" s="86">
        <v>95.38</v>
      </c>
      <c r="Q31" s="74"/>
      <c r="R31" s="84">
        <v>254.61994292999998</v>
      </c>
      <c r="S31" s="85">
        <v>5.0862756850909786E-4</v>
      </c>
      <c r="T31" s="85">
        <f t="shared" si="0"/>
        <v>2.7691952402944043E-4</v>
      </c>
      <c r="U31" s="85">
        <f>R31/'סכום נכסי הקרן'!$C$42</f>
        <v>3.5131223511544369E-5</v>
      </c>
    </row>
    <row r="32" spans="2:54" s="131" customFormat="1">
      <c r="B32" s="77" t="s">
        <v>396</v>
      </c>
      <c r="C32" s="74" t="s">
        <v>397</v>
      </c>
      <c r="D32" s="87" t="s">
        <v>119</v>
      </c>
      <c r="E32" s="87" t="s">
        <v>347</v>
      </c>
      <c r="F32" s="74" t="s">
        <v>395</v>
      </c>
      <c r="G32" s="87" t="s">
        <v>155</v>
      </c>
      <c r="H32" s="74" t="s">
        <v>350</v>
      </c>
      <c r="I32" s="74" t="s">
        <v>351</v>
      </c>
      <c r="J32" s="74"/>
      <c r="K32" s="84">
        <v>15.009999999999787</v>
      </c>
      <c r="L32" s="87" t="s">
        <v>163</v>
      </c>
      <c r="M32" s="88">
        <v>2.07E-2</v>
      </c>
      <c r="N32" s="88">
        <v>1.3099999999999898E-2</v>
      </c>
      <c r="O32" s="84">
        <v>8757519.6930020005</v>
      </c>
      <c r="P32" s="86">
        <v>110.8</v>
      </c>
      <c r="Q32" s="74"/>
      <c r="R32" s="84">
        <v>9703.3318199099995</v>
      </c>
      <c r="S32" s="85">
        <v>5.9232062637398462E-3</v>
      </c>
      <c r="T32" s="85">
        <f t="shared" si="0"/>
        <v>1.0553148343953253E-2</v>
      </c>
      <c r="U32" s="85">
        <f>R32/'סכום נכסי הקרן'!$C$42</f>
        <v>1.338818613535139E-3</v>
      </c>
    </row>
    <row r="33" spans="2:21" s="131" customFormat="1">
      <c r="B33" s="77" t="s">
        <v>398</v>
      </c>
      <c r="C33" s="74" t="s">
        <v>399</v>
      </c>
      <c r="D33" s="87" t="s">
        <v>119</v>
      </c>
      <c r="E33" s="87" t="s">
        <v>347</v>
      </c>
      <c r="F33" s="74" t="s">
        <v>400</v>
      </c>
      <c r="G33" s="87" t="s">
        <v>357</v>
      </c>
      <c r="H33" s="74" t="s">
        <v>365</v>
      </c>
      <c r="I33" s="74" t="s">
        <v>159</v>
      </c>
      <c r="J33" s="74"/>
      <c r="K33" s="84">
        <v>2.2500000000000178</v>
      </c>
      <c r="L33" s="87" t="s">
        <v>163</v>
      </c>
      <c r="M33" s="88">
        <v>0.05</v>
      </c>
      <c r="N33" s="88">
        <v>1.5200000000000002E-2</v>
      </c>
      <c r="O33" s="84">
        <v>12621838.170626</v>
      </c>
      <c r="P33" s="86">
        <v>112.4</v>
      </c>
      <c r="Q33" s="74"/>
      <c r="R33" s="84">
        <v>14186.946033875</v>
      </c>
      <c r="S33" s="85">
        <v>4.0048896231750977E-3</v>
      </c>
      <c r="T33" s="85">
        <f t="shared" si="0"/>
        <v>1.5429436900832561E-2</v>
      </c>
      <c r="U33" s="85">
        <f>R33/'סכום נכסי הקרן'!$C$42</f>
        <v>1.9574459342303042E-3</v>
      </c>
    </row>
    <row r="34" spans="2:21" s="131" customFormat="1">
      <c r="B34" s="77" t="s">
        <v>401</v>
      </c>
      <c r="C34" s="74" t="s">
        <v>402</v>
      </c>
      <c r="D34" s="87" t="s">
        <v>119</v>
      </c>
      <c r="E34" s="87" t="s">
        <v>347</v>
      </c>
      <c r="F34" s="74" t="s">
        <v>400</v>
      </c>
      <c r="G34" s="87" t="s">
        <v>357</v>
      </c>
      <c r="H34" s="74" t="s">
        <v>365</v>
      </c>
      <c r="I34" s="74" t="s">
        <v>159</v>
      </c>
      <c r="J34" s="74"/>
      <c r="K34" s="84">
        <v>0.46000000232870542</v>
      </c>
      <c r="L34" s="87" t="s">
        <v>163</v>
      </c>
      <c r="M34" s="88">
        <v>1.6E-2</v>
      </c>
      <c r="N34" s="88">
        <v>1.8400000018028689E-2</v>
      </c>
      <c r="O34" s="84">
        <v>264.78552200000001</v>
      </c>
      <c r="P34" s="86">
        <v>100.55</v>
      </c>
      <c r="Q34" s="74"/>
      <c r="R34" s="84">
        <v>0.26624235299999999</v>
      </c>
      <c r="S34" s="85">
        <v>2.52271221814644E-7</v>
      </c>
      <c r="T34" s="85">
        <f t="shared" si="0"/>
        <v>2.8955982324411818E-7</v>
      </c>
      <c r="U34" s="85">
        <f>R34/'סכום נכסי הקרן'!$C$42</f>
        <v>3.6734827224644902E-8</v>
      </c>
    </row>
    <row r="35" spans="2:21" s="131" customFormat="1">
      <c r="B35" s="77" t="s">
        <v>403</v>
      </c>
      <c r="C35" s="74" t="s">
        <v>404</v>
      </c>
      <c r="D35" s="87" t="s">
        <v>119</v>
      </c>
      <c r="E35" s="87" t="s">
        <v>347</v>
      </c>
      <c r="F35" s="74" t="s">
        <v>400</v>
      </c>
      <c r="G35" s="87" t="s">
        <v>357</v>
      </c>
      <c r="H35" s="74" t="s">
        <v>365</v>
      </c>
      <c r="I35" s="74" t="s">
        <v>159</v>
      </c>
      <c r="J35" s="74"/>
      <c r="K35" s="84">
        <v>1.9699999999999405</v>
      </c>
      <c r="L35" s="87" t="s">
        <v>163</v>
      </c>
      <c r="M35" s="88">
        <v>6.9999999999999993E-3</v>
      </c>
      <c r="N35" s="88">
        <v>1.6799999999998056E-2</v>
      </c>
      <c r="O35" s="84">
        <v>4543219.5520510003</v>
      </c>
      <c r="P35" s="86">
        <v>99.8</v>
      </c>
      <c r="Q35" s="74"/>
      <c r="R35" s="84">
        <v>4534.1330461910002</v>
      </c>
      <c r="S35" s="85">
        <v>2.1308013154396907E-3</v>
      </c>
      <c r="T35" s="85">
        <f t="shared" si="0"/>
        <v>4.9312318217844976E-3</v>
      </c>
      <c r="U35" s="85">
        <f>R35/'סכום נכסי הקרן'!$C$42</f>
        <v>6.2559766389000957E-4</v>
      </c>
    </row>
    <row r="36" spans="2:21" s="131" customFormat="1">
      <c r="B36" s="77" t="s">
        <v>405</v>
      </c>
      <c r="C36" s="74" t="s">
        <v>406</v>
      </c>
      <c r="D36" s="87" t="s">
        <v>119</v>
      </c>
      <c r="E36" s="87" t="s">
        <v>347</v>
      </c>
      <c r="F36" s="74" t="s">
        <v>400</v>
      </c>
      <c r="G36" s="87" t="s">
        <v>357</v>
      </c>
      <c r="H36" s="74" t="s">
        <v>365</v>
      </c>
      <c r="I36" s="74" t="s">
        <v>159</v>
      </c>
      <c r="J36" s="74"/>
      <c r="K36" s="84">
        <v>3.9899999999999829</v>
      </c>
      <c r="L36" s="87" t="s">
        <v>163</v>
      </c>
      <c r="M36" s="88">
        <v>6.0000000000000001E-3</v>
      </c>
      <c r="N36" s="88">
        <v>8.4000000000001122E-3</v>
      </c>
      <c r="O36" s="84">
        <v>7011684.3569109999</v>
      </c>
      <c r="P36" s="86">
        <v>100.6</v>
      </c>
      <c r="Q36" s="74"/>
      <c r="R36" s="84">
        <v>7053.753998788</v>
      </c>
      <c r="S36" s="85">
        <v>3.502811370916814E-3</v>
      </c>
      <c r="T36" s="85">
        <f t="shared" si="0"/>
        <v>7.671520845883394E-3</v>
      </c>
      <c r="U36" s="85">
        <f>R36/'סכום נכסי הקרן'!$C$42</f>
        <v>9.7324272983203869E-4</v>
      </c>
    </row>
    <row r="37" spans="2:21" s="131" customFormat="1">
      <c r="B37" s="77" t="s">
        <v>407</v>
      </c>
      <c r="C37" s="74" t="s">
        <v>408</v>
      </c>
      <c r="D37" s="87" t="s">
        <v>119</v>
      </c>
      <c r="E37" s="87" t="s">
        <v>347</v>
      </c>
      <c r="F37" s="74" t="s">
        <v>400</v>
      </c>
      <c r="G37" s="87" t="s">
        <v>357</v>
      </c>
      <c r="H37" s="74" t="s">
        <v>365</v>
      </c>
      <c r="I37" s="74" t="s">
        <v>159</v>
      </c>
      <c r="J37" s="74"/>
      <c r="K37" s="84">
        <v>5.4100000000001307</v>
      </c>
      <c r="L37" s="87" t="s">
        <v>163</v>
      </c>
      <c r="M37" s="88">
        <v>1.7500000000000002E-2</v>
      </c>
      <c r="N37" s="88">
        <v>1.050000000000023E-2</v>
      </c>
      <c r="O37" s="84">
        <v>16785170.551881999</v>
      </c>
      <c r="P37" s="86">
        <v>103.87</v>
      </c>
      <c r="Q37" s="74"/>
      <c r="R37" s="84">
        <v>17434.756666191999</v>
      </c>
      <c r="S37" s="85">
        <v>4.2329235402755704E-3</v>
      </c>
      <c r="T37" s="85">
        <f t="shared" si="0"/>
        <v>1.8961690360987632E-2</v>
      </c>
      <c r="U37" s="85">
        <f>R37/'סכום נכסי הקרן'!$C$42</f>
        <v>2.4055630767216406E-3</v>
      </c>
    </row>
    <row r="38" spans="2:21" s="131" customFormat="1">
      <c r="B38" s="77" t="s">
        <v>409</v>
      </c>
      <c r="C38" s="74" t="s">
        <v>410</v>
      </c>
      <c r="D38" s="87" t="s">
        <v>119</v>
      </c>
      <c r="E38" s="87" t="s">
        <v>347</v>
      </c>
      <c r="F38" s="74" t="s">
        <v>364</v>
      </c>
      <c r="G38" s="87" t="s">
        <v>357</v>
      </c>
      <c r="H38" s="74" t="s">
        <v>411</v>
      </c>
      <c r="I38" s="74" t="s">
        <v>159</v>
      </c>
      <c r="J38" s="74"/>
      <c r="K38" s="84">
        <v>0.83000000000010266</v>
      </c>
      <c r="L38" s="87" t="s">
        <v>163</v>
      </c>
      <c r="M38" s="88">
        <v>3.1E-2</v>
      </c>
      <c r="N38" s="88">
        <v>2.5600000000004855E-2</v>
      </c>
      <c r="O38" s="84">
        <v>1000970.2324259999</v>
      </c>
      <c r="P38" s="86">
        <v>107.03</v>
      </c>
      <c r="Q38" s="74"/>
      <c r="R38" s="84">
        <v>1071.338383583</v>
      </c>
      <c r="S38" s="85">
        <v>5.8190057077132894E-3</v>
      </c>
      <c r="T38" s="85">
        <f t="shared" si="0"/>
        <v>1.1651660582526957E-3</v>
      </c>
      <c r="U38" s="85">
        <f>R38/'סכום נכסי הקרן'!$C$42</f>
        <v>1.478180686753916E-4</v>
      </c>
    </row>
    <row r="39" spans="2:21" s="131" customFormat="1">
      <c r="B39" s="77" t="s">
        <v>412</v>
      </c>
      <c r="C39" s="74" t="s">
        <v>413</v>
      </c>
      <c r="D39" s="87" t="s">
        <v>119</v>
      </c>
      <c r="E39" s="87" t="s">
        <v>347</v>
      </c>
      <c r="F39" s="74" t="s">
        <v>364</v>
      </c>
      <c r="G39" s="87" t="s">
        <v>357</v>
      </c>
      <c r="H39" s="74" t="s">
        <v>411</v>
      </c>
      <c r="I39" s="74" t="s">
        <v>159</v>
      </c>
      <c r="J39" s="74"/>
      <c r="K39" s="84">
        <v>0.96000000000435659</v>
      </c>
      <c r="L39" s="87" t="s">
        <v>163</v>
      </c>
      <c r="M39" s="88">
        <v>4.2000000000000003E-2</v>
      </c>
      <c r="N39" s="88">
        <v>-9.9999999989108313E-5</v>
      </c>
      <c r="O39" s="84">
        <v>58026.963571</v>
      </c>
      <c r="P39" s="86">
        <v>126.58</v>
      </c>
      <c r="Q39" s="74"/>
      <c r="R39" s="84">
        <v>73.450527308000005</v>
      </c>
      <c r="S39" s="85">
        <v>2.2247043503814744E-3</v>
      </c>
      <c r="T39" s="85">
        <f t="shared" si="0"/>
        <v>7.9883314825165172E-5</v>
      </c>
      <c r="U39" s="85">
        <f>R39/'סכום נכסי הקרן'!$C$42</f>
        <v>1.0134347145806823E-5</v>
      </c>
    </row>
    <row r="40" spans="2:21" s="131" customFormat="1">
      <c r="B40" s="77" t="s">
        <v>414</v>
      </c>
      <c r="C40" s="74" t="s">
        <v>415</v>
      </c>
      <c r="D40" s="87" t="s">
        <v>119</v>
      </c>
      <c r="E40" s="87" t="s">
        <v>347</v>
      </c>
      <c r="F40" s="74" t="s">
        <v>416</v>
      </c>
      <c r="G40" s="87" t="s">
        <v>357</v>
      </c>
      <c r="H40" s="74" t="s">
        <v>411</v>
      </c>
      <c r="I40" s="74" t="s">
        <v>159</v>
      </c>
      <c r="J40" s="74"/>
      <c r="K40" s="84">
        <v>1.1700000000002406</v>
      </c>
      <c r="L40" s="87" t="s">
        <v>163</v>
      </c>
      <c r="M40" s="88">
        <v>3.85E-2</v>
      </c>
      <c r="N40" s="88">
        <v>1.6700000000002407E-2</v>
      </c>
      <c r="O40" s="84">
        <v>1112922.394942</v>
      </c>
      <c r="P40" s="86">
        <v>112.06</v>
      </c>
      <c r="Q40" s="74"/>
      <c r="R40" s="84">
        <v>1247.1408775100001</v>
      </c>
      <c r="S40" s="85">
        <v>3.4838731128823863E-3</v>
      </c>
      <c r="T40" s="85">
        <f t="shared" si="0"/>
        <v>1.3563653114660916E-3</v>
      </c>
      <c r="U40" s="85">
        <f>R40/'סכום נכסי הקרן'!$C$42</f>
        <v>1.7207444324277696E-4</v>
      </c>
    </row>
    <row r="41" spans="2:21" s="131" customFormat="1">
      <c r="B41" s="77" t="s">
        <v>417</v>
      </c>
      <c r="C41" s="74" t="s">
        <v>418</v>
      </c>
      <c r="D41" s="87" t="s">
        <v>119</v>
      </c>
      <c r="E41" s="87" t="s">
        <v>347</v>
      </c>
      <c r="F41" s="74" t="s">
        <v>416</v>
      </c>
      <c r="G41" s="87" t="s">
        <v>357</v>
      </c>
      <c r="H41" s="74" t="s">
        <v>411</v>
      </c>
      <c r="I41" s="74" t="s">
        <v>159</v>
      </c>
      <c r="J41" s="74"/>
      <c r="K41" s="84">
        <v>1.5400000000000857</v>
      </c>
      <c r="L41" s="87" t="s">
        <v>163</v>
      </c>
      <c r="M41" s="88">
        <v>4.7500000000000001E-2</v>
      </c>
      <c r="N41" s="88">
        <v>1.1500000000003214E-2</v>
      </c>
      <c r="O41" s="84">
        <v>733916.21863200003</v>
      </c>
      <c r="P41" s="86">
        <v>127.2</v>
      </c>
      <c r="Q41" s="74"/>
      <c r="R41" s="84">
        <v>933.54140859799998</v>
      </c>
      <c r="S41" s="85">
        <v>3.3715511440096913E-3</v>
      </c>
      <c r="T41" s="85">
        <f t="shared" si="0"/>
        <v>1.0153008423295523E-3</v>
      </c>
      <c r="U41" s="85">
        <f>R41/'סכום נכסי הקרן'!$C$42</f>
        <v>1.2880551108973695E-4</v>
      </c>
    </row>
    <row r="42" spans="2:21" s="131" customFormat="1">
      <c r="B42" s="77" t="s">
        <v>419</v>
      </c>
      <c r="C42" s="74" t="s">
        <v>420</v>
      </c>
      <c r="D42" s="87" t="s">
        <v>119</v>
      </c>
      <c r="E42" s="87" t="s">
        <v>347</v>
      </c>
      <c r="F42" s="74" t="s">
        <v>421</v>
      </c>
      <c r="G42" s="87" t="s">
        <v>2610</v>
      </c>
      <c r="H42" s="74" t="s">
        <v>422</v>
      </c>
      <c r="I42" s="74" t="s">
        <v>351</v>
      </c>
      <c r="J42" s="74"/>
      <c r="K42" s="84">
        <v>1.4000000000022952</v>
      </c>
      <c r="L42" s="87" t="s">
        <v>163</v>
      </c>
      <c r="M42" s="88">
        <v>3.6400000000000002E-2</v>
      </c>
      <c r="N42" s="88">
        <v>1.8600000000020656E-2</v>
      </c>
      <c r="O42" s="84">
        <v>155397.738942</v>
      </c>
      <c r="P42" s="86">
        <v>112.16</v>
      </c>
      <c r="Q42" s="74"/>
      <c r="R42" s="84">
        <v>174.29409697399998</v>
      </c>
      <c r="S42" s="85">
        <v>2.8190066021224489E-3</v>
      </c>
      <c r="T42" s="85">
        <f t="shared" si="0"/>
        <v>1.8955875105372373E-4</v>
      </c>
      <c r="U42" s="85">
        <f>R42/'סכום נכסי הקרן'!$C$42</f>
        <v>2.4048253279279702E-5</v>
      </c>
    </row>
    <row r="43" spans="2:21" s="131" customFormat="1">
      <c r="B43" s="77" t="s">
        <v>423</v>
      </c>
      <c r="C43" s="74" t="s">
        <v>424</v>
      </c>
      <c r="D43" s="87" t="s">
        <v>119</v>
      </c>
      <c r="E43" s="87" t="s">
        <v>347</v>
      </c>
      <c r="F43" s="74" t="s">
        <v>370</v>
      </c>
      <c r="G43" s="87" t="s">
        <v>357</v>
      </c>
      <c r="H43" s="74" t="s">
        <v>411</v>
      </c>
      <c r="I43" s="74" t="s">
        <v>159</v>
      </c>
      <c r="J43" s="74"/>
      <c r="K43" s="84">
        <v>0.60999999999985177</v>
      </c>
      <c r="L43" s="87" t="s">
        <v>163</v>
      </c>
      <c r="M43" s="88">
        <v>3.4000000000000002E-2</v>
      </c>
      <c r="N43" s="88">
        <v>3.2499999999996823E-2</v>
      </c>
      <c r="O43" s="84">
        <v>2252245.2945360001</v>
      </c>
      <c r="P43" s="86">
        <v>104.82</v>
      </c>
      <c r="Q43" s="74"/>
      <c r="R43" s="84">
        <v>2360.8033153349998</v>
      </c>
      <c r="S43" s="85">
        <v>2.5197300049102536E-3</v>
      </c>
      <c r="T43" s="85">
        <f t="shared" si="0"/>
        <v>2.5675621590623894E-3</v>
      </c>
      <c r="U43" s="85">
        <f>R43/'סכום נכסי הקרן'!$C$42</f>
        <v>3.2573217943352573E-4</v>
      </c>
    </row>
    <row r="44" spans="2:21" s="131" customFormat="1">
      <c r="B44" s="77" t="s">
        <v>425</v>
      </c>
      <c r="C44" s="74" t="s">
        <v>426</v>
      </c>
      <c r="D44" s="87" t="s">
        <v>119</v>
      </c>
      <c r="E44" s="87" t="s">
        <v>347</v>
      </c>
      <c r="F44" s="74" t="s">
        <v>427</v>
      </c>
      <c r="G44" s="87" t="s">
        <v>2610</v>
      </c>
      <c r="H44" s="74" t="s">
        <v>411</v>
      </c>
      <c r="I44" s="74" t="s">
        <v>159</v>
      </c>
      <c r="J44" s="74"/>
      <c r="K44" s="84">
        <v>5.2499999999997531</v>
      </c>
      <c r="L44" s="87" t="s">
        <v>163</v>
      </c>
      <c r="M44" s="88">
        <v>8.3000000000000001E-3</v>
      </c>
      <c r="N44" s="88">
        <v>1.0199999999999454E-2</v>
      </c>
      <c r="O44" s="84">
        <v>9123176.0835410003</v>
      </c>
      <c r="P44" s="86">
        <v>100.2</v>
      </c>
      <c r="Q44" s="74"/>
      <c r="R44" s="84">
        <v>9141.4229317249992</v>
      </c>
      <c r="S44" s="85">
        <v>5.957323378886421E-3</v>
      </c>
      <c r="T44" s="85">
        <f t="shared" si="0"/>
        <v>9.9420275492758271E-3</v>
      </c>
      <c r="U44" s="85">
        <f>R44/'סכום נכסי הקרן'!$C$42</f>
        <v>1.2612891532863095E-3</v>
      </c>
    </row>
    <row r="45" spans="2:21" s="131" customFormat="1">
      <c r="B45" s="77" t="s">
        <v>428</v>
      </c>
      <c r="C45" s="74" t="s">
        <v>429</v>
      </c>
      <c r="D45" s="87" t="s">
        <v>119</v>
      </c>
      <c r="E45" s="87" t="s">
        <v>347</v>
      </c>
      <c r="F45" s="74" t="s">
        <v>427</v>
      </c>
      <c r="G45" s="87" t="s">
        <v>2610</v>
      </c>
      <c r="H45" s="74" t="s">
        <v>411</v>
      </c>
      <c r="I45" s="74" t="s">
        <v>159</v>
      </c>
      <c r="J45" s="74"/>
      <c r="K45" s="84">
        <v>9.0199999999996514</v>
      </c>
      <c r="L45" s="87" t="s">
        <v>163</v>
      </c>
      <c r="M45" s="88">
        <v>1.6500000000000001E-2</v>
      </c>
      <c r="N45" s="88">
        <v>1.4099999999999745E-2</v>
      </c>
      <c r="O45" s="84">
        <v>4527590.6017460003</v>
      </c>
      <c r="P45" s="86">
        <v>103.69</v>
      </c>
      <c r="Q45" s="74"/>
      <c r="R45" s="84">
        <v>4694.6589069319998</v>
      </c>
      <c r="S45" s="85">
        <v>3.1010257335438315E-3</v>
      </c>
      <c r="T45" s="85">
        <f t="shared" si="0"/>
        <v>5.105816516287531E-3</v>
      </c>
      <c r="U45" s="85">
        <f>R45/'סכום נכסי הקרן'!$C$42</f>
        <v>6.477462427804915E-4</v>
      </c>
    </row>
    <row r="46" spans="2:21" s="131" customFormat="1">
      <c r="B46" s="77" t="s">
        <v>430</v>
      </c>
      <c r="C46" s="74" t="s">
        <v>431</v>
      </c>
      <c r="D46" s="87" t="s">
        <v>119</v>
      </c>
      <c r="E46" s="87" t="s">
        <v>347</v>
      </c>
      <c r="F46" s="74" t="s">
        <v>432</v>
      </c>
      <c r="G46" s="87" t="s">
        <v>155</v>
      </c>
      <c r="H46" s="74" t="s">
        <v>411</v>
      </c>
      <c r="I46" s="74" t="s">
        <v>159</v>
      </c>
      <c r="J46" s="74"/>
      <c r="K46" s="84">
        <v>8.8600000000025982</v>
      </c>
      <c r="L46" s="87" t="s">
        <v>163</v>
      </c>
      <c r="M46" s="88">
        <v>2.6499999999999999E-2</v>
      </c>
      <c r="N46" s="88">
        <v>1.2800000000007474E-2</v>
      </c>
      <c r="O46" s="84">
        <v>1031084.028317</v>
      </c>
      <c r="P46" s="86">
        <v>114.21</v>
      </c>
      <c r="Q46" s="74"/>
      <c r="R46" s="84">
        <v>1177.601065029</v>
      </c>
      <c r="S46" s="85">
        <v>8.8673532820052604E-4</v>
      </c>
      <c r="T46" s="85">
        <f t="shared" si="0"/>
        <v>1.2807352113579111E-3</v>
      </c>
      <c r="U46" s="85">
        <f>R46/'סכום נכסי הקרן'!$C$42</f>
        <v>1.6247967754175514E-4</v>
      </c>
    </row>
    <row r="47" spans="2:21" s="131" customFormat="1">
      <c r="B47" s="77" t="s">
        <v>433</v>
      </c>
      <c r="C47" s="74" t="s">
        <v>434</v>
      </c>
      <c r="D47" s="87" t="s">
        <v>119</v>
      </c>
      <c r="E47" s="87" t="s">
        <v>347</v>
      </c>
      <c r="F47" s="74" t="s">
        <v>435</v>
      </c>
      <c r="G47" s="87" t="s">
        <v>2610</v>
      </c>
      <c r="H47" s="74" t="s">
        <v>422</v>
      </c>
      <c r="I47" s="74" t="s">
        <v>351</v>
      </c>
      <c r="J47" s="74"/>
      <c r="K47" s="84">
        <v>2.9600000000001474</v>
      </c>
      <c r="L47" s="87" t="s">
        <v>163</v>
      </c>
      <c r="M47" s="88">
        <v>6.5000000000000006E-3</v>
      </c>
      <c r="N47" s="88">
        <v>1.370000000000228E-2</v>
      </c>
      <c r="O47" s="84">
        <v>2518105.516235</v>
      </c>
      <c r="P47" s="86">
        <v>98</v>
      </c>
      <c r="Q47" s="84">
        <v>513.90638881200005</v>
      </c>
      <c r="R47" s="84">
        <v>2981.6497948360002</v>
      </c>
      <c r="S47" s="85">
        <v>4.0032506253763738E-3</v>
      </c>
      <c r="T47" s="85">
        <f t="shared" si="0"/>
        <v>3.2427822915483831E-3</v>
      </c>
      <c r="U47" s="85">
        <f>R47/'סכום נכסי הקרן'!$C$42</f>
        <v>4.113935623822345E-4</v>
      </c>
    </row>
    <row r="48" spans="2:21" s="131" customFormat="1">
      <c r="B48" s="77" t="s">
        <v>436</v>
      </c>
      <c r="C48" s="74" t="s">
        <v>437</v>
      </c>
      <c r="D48" s="87" t="s">
        <v>119</v>
      </c>
      <c r="E48" s="87" t="s">
        <v>347</v>
      </c>
      <c r="F48" s="74" t="s">
        <v>435</v>
      </c>
      <c r="G48" s="87" t="s">
        <v>2610</v>
      </c>
      <c r="H48" s="74" t="s">
        <v>411</v>
      </c>
      <c r="I48" s="74" t="s">
        <v>159</v>
      </c>
      <c r="J48" s="74"/>
      <c r="K48" s="84">
        <v>5.0199999999998726</v>
      </c>
      <c r="L48" s="87" t="s">
        <v>163</v>
      </c>
      <c r="M48" s="88">
        <v>1.34E-2</v>
      </c>
      <c r="N48" s="88">
        <v>1.4899999999999407E-2</v>
      </c>
      <c r="O48" s="84">
        <v>20073840.138353001</v>
      </c>
      <c r="P48" s="86">
        <v>101</v>
      </c>
      <c r="Q48" s="74"/>
      <c r="R48" s="84">
        <v>20274.57859918</v>
      </c>
      <c r="S48" s="85">
        <v>5.2582701683125547E-3</v>
      </c>
      <c r="T48" s="85">
        <f t="shared" si="0"/>
        <v>2.2050223525208787E-2</v>
      </c>
      <c r="U48" s="85">
        <f>R48/'סכום נכסי הקרן'!$C$42</f>
        <v>2.7973879193193595E-3</v>
      </c>
    </row>
    <row r="49" spans="2:21" s="131" customFormat="1">
      <c r="B49" s="77" t="s">
        <v>438</v>
      </c>
      <c r="C49" s="74" t="s">
        <v>439</v>
      </c>
      <c r="D49" s="87" t="s">
        <v>119</v>
      </c>
      <c r="E49" s="87" t="s">
        <v>347</v>
      </c>
      <c r="F49" s="74" t="s">
        <v>435</v>
      </c>
      <c r="G49" s="87" t="s">
        <v>2610</v>
      </c>
      <c r="H49" s="74" t="s">
        <v>411</v>
      </c>
      <c r="I49" s="74" t="s">
        <v>159</v>
      </c>
      <c r="J49" s="74"/>
      <c r="K49" s="84">
        <v>5.9700000000001499</v>
      </c>
      <c r="L49" s="87" t="s">
        <v>163</v>
      </c>
      <c r="M49" s="88">
        <v>1.77E-2</v>
      </c>
      <c r="N49" s="88">
        <v>1.53000000000001E-2</v>
      </c>
      <c r="O49" s="84">
        <v>9198392.0019429997</v>
      </c>
      <c r="P49" s="86">
        <v>102</v>
      </c>
      <c r="Q49" s="74"/>
      <c r="R49" s="84">
        <v>9382.359877547</v>
      </c>
      <c r="S49" s="85">
        <v>3.7811903056118152E-3</v>
      </c>
      <c r="T49" s="85">
        <f t="shared" si="0"/>
        <v>1.020406572111093E-2</v>
      </c>
      <c r="U49" s="85">
        <f>R49/'סכום נכסי הקרן'!$C$42</f>
        <v>1.2945324632896765E-3</v>
      </c>
    </row>
    <row r="50" spans="2:21" s="131" customFormat="1">
      <c r="B50" s="77" t="s">
        <v>440</v>
      </c>
      <c r="C50" s="74" t="s">
        <v>441</v>
      </c>
      <c r="D50" s="87" t="s">
        <v>119</v>
      </c>
      <c r="E50" s="87" t="s">
        <v>347</v>
      </c>
      <c r="F50" s="74" t="s">
        <v>435</v>
      </c>
      <c r="G50" s="87" t="s">
        <v>2610</v>
      </c>
      <c r="H50" s="74" t="s">
        <v>411</v>
      </c>
      <c r="I50" s="74" t="s">
        <v>159</v>
      </c>
      <c r="J50" s="74"/>
      <c r="K50" s="84">
        <v>9.269999999999353</v>
      </c>
      <c r="L50" s="87" t="s">
        <v>163</v>
      </c>
      <c r="M50" s="88">
        <v>2.4799999999999999E-2</v>
      </c>
      <c r="N50" s="88">
        <v>1.5899999999998516E-2</v>
      </c>
      <c r="O50" s="84">
        <v>4554506.5357900001</v>
      </c>
      <c r="P50" s="86">
        <v>109.3</v>
      </c>
      <c r="Q50" s="74"/>
      <c r="R50" s="84">
        <v>4978.0757059859998</v>
      </c>
      <c r="S50" s="85">
        <v>3.8079184321464944E-3</v>
      </c>
      <c r="T50" s="85">
        <f t="shared" si="0"/>
        <v>5.4140549213112796E-3</v>
      </c>
      <c r="U50" s="85">
        <f>R50/'סכום נכסי הקרן'!$C$42</f>
        <v>6.8685071668743067E-4</v>
      </c>
    </row>
    <row r="51" spans="2:21" s="131" customFormat="1">
      <c r="B51" s="77" t="s">
        <v>442</v>
      </c>
      <c r="C51" s="74" t="s">
        <v>443</v>
      </c>
      <c r="D51" s="87" t="s">
        <v>119</v>
      </c>
      <c r="E51" s="87" t="s">
        <v>347</v>
      </c>
      <c r="F51" s="74" t="s">
        <v>400</v>
      </c>
      <c r="G51" s="87" t="s">
        <v>357</v>
      </c>
      <c r="H51" s="74" t="s">
        <v>411</v>
      </c>
      <c r="I51" s="74" t="s">
        <v>159</v>
      </c>
      <c r="J51" s="74"/>
      <c r="K51" s="84">
        <v>0.99000000000008681</v>
      </c>
      <c r="L51" s="87" t="s">
        <v>163</v>
      </c>
      <c r="M51" s="88">
        <v>4.0999999999999995E-2</v>
      </c>
      <c r="N51" s="88">
        <v>1.9499999999998557E-2</v>
      </c>
      <c r="O51" s="84">
        <v>2788779.2322809999</v>
      </c>
      <c r="P51" s="86">
        <v>124.05</v>
      </c>
      <c r="Q51" s="74"/>
      <c r="R51" s="84">
        <v>3459.48052293</v>
      </c>
      <c r="S51" s="85">
        <v>3.5794357934962827E-3</v>
      </c>
      <c r="T51" s="85">
        <f t="shared" si="0"/>
        <v>3.7624613719368701E-3</v>
      </c>
      <c r="U51" s="85">
        <f>R51/'סכום נכסי הקרן'!$C$42</f>
        <v>4.7732232631243971E-4</v>
      </c>
    </row>
    <row r="52" spans="2:21" s="131" customFormat="1">
      <c r="B52" s="77" t="s">
        <v>444</v>
      </c>
      <c r="C52" s="74" t="s">
        <v>445</v>
      </c>
      <c r="D52" s="87" t="s">
        <v>119</v>
      </c>
      <c r="E52" s="87" t="s">
        <v>347</v>
      </c>
      <c r="F52" s="74" t="s">
        <v>400</v>
      </c>
      <c r="G52" s="87" t="s">
        <v>357</v>
      </c>
      <c r="H52" s="74" t="s">
        <v>411</v>
      </c>
      <c r="I52" s="74" t="s">
        <v>159</v>
      </c>
      <c r="J52" s="74"/>
      <c r="K52" s="84">
        <v>2.0499999999997924</v>
      </c>
      <c r="L52" s="87" t="s">
        <v>163</v>
      </c>
      <c r="M52" s="88">
        <v>4.2000000000000003E-2</v>
      </c>
      <c r="N52" s="88">
        <v>1.849999999999585E-2</v>
      </c>
      <c r="O52" s="84">
        <v>1741745.571363</v>
      </c>
      <c r="P52" s="86">
        <v>110.7</v>
      </c>
      <c r="Q52" s="74"/>
      <c r="R52" s="84">
        <v>1928.112317308</v>
      </c>
      <c r="S52" s="85">
        <v>1.74570133057809E-3</v>
      </c>
      <c r="T52" s="85">
        <f t="shared" si="0"/>
        <v>2.0969761403607772E-3</v>
      </c>
      <c r="U52" s="85">
        <f>R52/'סכום נכסי הקרן'!$C$42</f>
        <v>2.660315762985279E-4</v>
      </c>
    </row>
    <row r="53" spans="2:21" s="131" customFormat="1">
      <c r="B53" s="77" t="s">
        <v>446</v>
      </c>
      <c r="C53" s="74" t="s">
        <v>447</v>
      </c>
      <c r="D53" s="87" t="s">
        <v>119</v>
      </c>
      <c r="E53" s="87" t="s">
        <v>347</v>
      </c>
      <c r="F53" s="74" t="s">
        <v>400</v>
      </c>
      <c r="G53" s="87" t="s">
        <v>357</v>
      </c>
      <c r="H53" s="74" t="s">
        <v>411</v>
      </c>
      <c r="I53" s="74" t="s">
        <v>159</v>
      </c>
      <c r="J53" s="74"/>
      <c r="K53" s="84">
        <v>1.6200000000000028</v>
      </c>
      <c r="L53" s="87" t="s">
        <v>163</v>
      </c>
      <c r="M53" s="88">
        <v>0.04</v>
      </c>
      <c r="N53" s="88">
        <v>2.1399999999999916E-2</v>
      </c>
      <c r="O53" s="84">
        <v>6496875.4145600013</v>
      </c>
      <c r="P53" s="86">
        <v>110.7</v>
      </c>
      <c r="Q53" s="74"/>
      <c r="R53" s="84">
        <v>7192.0406205290001</v>
      </c>
      <c r="S53" s="85">
        <v>2.9822718119806133E-3</v>
      </c>
      <c r="T53" s="85">
        <f t="shared" si="0"/>
        <v>7.8219185917610019E-3</v>
      </c>
      <c r="U53" s="85">
        <f>R53/'סכום נכסי הקרן'!$C$42</f>
        <v>9.9232284649978576E-4</v>
      </c>
    </row>
    <row r="54" spans="2:21" s="131" customFormat="1">
      <c r="B54" s="77" t="s">
        <v>448</v>
      </c>
      <c r="C54" s="74" t="s">
        <v>449</v>
      </c>
      <c r="D54" s="87" t="s">
        <v>119</v>
      </c>
      <c r="E54" s="87" t="s">
        <v>347</v>
      </c>
      <c r="F54" s="74" t="s">
        <v>450</v>
      </c>
      <c r="G54" s="87" t="s">
        <v>2610</v>
      </c>
      <c r="H54" s="74" t="s">
        <v>451</v>
      </c>
      <c r="I54" s="74" t="s">
        <v>351</v>
      </c>
      <c r="J54" s="74"/>
      <c r="K54" s="84">
        <v>4.4300000000001383</v>
      </c>
      <c r="L54" s="87" t="s">
        <v>163</v>
      </c>
      <c r="M54" s="88">
        <v>2.3399999999999997E-2</v>
      </c>
      <c r="N54" s="88">
        <v>1.6300000000000911E-2</v>
      </c>
      <c r="O54" s="84">
        <v>12337651.003762998</v>
      </c>
      <c r="P54" s="86">
        <v>103.2</v>
      </c>
      <c r="Q54" s="74"/>
      <c r="R54" s="84">
        <v>12732.455920267999</v>
      </c>
      <c r="S54" s="85">
        <v>3.8622043786973224E-3</v>
      </c>
      <c r="T54" s="85">
        <f t="shared" si="0"/>
        <v>1.384756273445468E-2</v>
      </c>
      <c r="U54" s="85">
        <f>R54/'סכום נכסי הקרן'!$C$42</f>
        <v>1.756762450099185E-3</v>
      </c>
    </row>
    <row r="55" spans="2:21" s="131" customFormat="1">
      <c r="B55" s="77" t="s">
        <v>452</v>
      </c>
      <c r="C55" s="74" t="s">
        <v>453</v>
      </c>
      <c r="D55" s="87" t="s">
        <v>119</v>
      </c>
      <c r="E55" s="87" t="s">
        <v>347</v>
      </c>
      <c r="F55" s="74" t="s">
        <v>450</v>
      </c>
      <c r="G55" s="87" t="s">
        <v>2610</v>
      </c>
      <c r="H55" s="74" t="s">
        <v>451</v>
      </c>
      <c r="I55" s="74" t="s">
        <v>351</v>
      </c>
      <c r="J55" s="74"/>
      <c r="K55" s="84">
        <v>1.5700000000002345</v>
      </c>
      <c r="L55" s="87" t="s">
        <v>163</v>
      </c>
      <c r="M55" s="88">
        <v>0.03</v>
      </c>
      <c r="N55" s="88">
        <v>2.2100000000003256E-2</v>
      </c>
      <c r="O55" s="84">
        <v>2569205.474194</v>
      </c>
      <c r="P55" s="86">
        <v>103</v>
      </c>
      <c r="Q55" s="74"/>
      <c r="R55" s="84">
        <v>2646.2815696339999</v>
      </c>
      <c r="S55" s="85">
        <v>7.1188499446331321E-3</v>
      </c>
      <c r="T55" s="85">
        <f t="shared" si="0"/>
        <v>2.8780425613102534E-3</v>
      </c>
      <c r="U55" s="85">
        <f>R55/'סכום נכסי הקרן'!$C$42</f>
        <v>3.6512108292652864E-4</v>
      </c>
    </row>
    <row r="56" spans="2:21" s="131" customFormat="1">
      <c r="B56" s="77" t="s">
        <v>454</v>
      </c>
      <c r="C56" s="74" t="s">
        <v>455</v>
      </c>
      <c r="D56" s="87" t="s">
        <v>119</v>
      </c>
      <c r="E56" s="87" t="s">
        <v>347</v>
      </c>
      <c r="F56" s="74" t="s">
        <v>450</v>
      </c>
      <c r="G56" s="87" t="s">
        <v>2610</v>
      </c>
      <c r="H56" s="74" t="s">
        <v>451</v>
      </c>
      <c r="I56" s="74" t="s">
        <v>351</v>
      </c>
      <c r="J56" s="74"/>
      <c r="K56" s="84">
        <v>8.0000000000023963</v>
      </c>
      <c r="L56" s="87" t="s">
        <v>163</v>
      </c>
      <c r="M56" s="88">
        <v>6.5000000000000006E-3</v>
      </c>
      <c r="N56" s="88">
        <v>1.9900000000005871E-2</v>
      </c>
      <c r="O56" s="84">
        <v>1866062.86662</v>
      </c>
      <c r="P56" s="86">
        <v>89.4</v>
      </c>
      <c r="Q56" s="74"/>
      <c r="R56" s="84">
        <v>1668.2602649980004</v>
      </c>
      <c r="S56" s="85">
        <v>6.2202095554000003E-3</v>
      </c>
      <c r="T56" s="85">
        <f t="shared" si="0"/>
        <v>1.8143662795002671E-3</v>
      </c>
      <c r="U56" s="85">
        <f>R56/'סכום נכסי הקרן'!$C$42</f>
        <v>2.3017845173732321E-4</v>
      </c>
    </row>
    <row r="57" spans="2:21" s="131" customFormat="1">
      <c r="B57" s="77" t="s">
        <v>456</v>
      </c>
      <c r="C57" s="74" t="s">
        <v>457</v>
      </c>
      <c r="D57" s="87" t="s">
        <v>119</v>
      </c>
      <c r="E57" s="87" t="s">
        <v>347</v>
      </c>
      <c r="F57" s="74" t="s">
        <v>458</v>
      </c>
      <c r="G57" s="87" t="s">
        <v>2610</v>
      </c>
      <c r="H57" s="74" t="s">
        <v>459</v>
      </c>
      <c r="I57" s="74" t="s">
        <v>159</v>
      </c>
      <c r="J57" s="74"/>
      <c r="K57" s="84">
        <v>1.1999999999999797</v>
      </c>
      <c r="L57" s="87" t="s">
        <v>163</v>
      </c>
      <c r="M57" s="88">
        <v>4.8000000000000001E-2</v>
      </c>
      <c r="N57" s="88">
        <v>3.119999999999927E-2</v>
      </c>
      <c r="O57" s="84">
        <v>9092641.7921840008</v>
      </c>
      <c r="P57" s="86">
        <v>107.8</v>
      </c>
      <c r="Q57" s="74"/>
      <c r="R57" s="84">
        <v>9801.867571630999</v>
      </c>
      <c r="S57" s="85">
        <v>7.4311095944152609E-3</v>
      </c>
      <c r="T57" s="85">
        <f t="shared" si="0"/>
        <v>1.0660313843844846E-2</v>
      </c>
      <c r="U57" s="85">
        <f>R57/'סכום נכסי הקרן'!$C$42</f>
        <v>1.3524140981533261E-3</v>
      </c>
    </row>
    <row r="58" spans="2:21" s="131" customFormat="1">
      <c r="B58" s="77" t="s">
        <v>460</v>
      </c>
      <c r="C58" s="74" t="s">
        <v>461</v>
      </c>
      <c r="D58" s="87" t="s">
        <v>119</v>
      </c>
      <c r="E58" s="87" t="s">
        <v>347</v>
      </c>
      <c r="F58" s="74" t="s">
        <v>458</v>
      </c>
      <c r="G58" s="87" t="s">
        <v>2610</v>
      </c>
      <c r="H58" s="74" t="s">
        <v>459</v>
      </c>
      <c r="I58" s="74" t="s">
        <v>159</v>
      </c>
      <c r="J58" s="74"/>
      <c r="K58" s="84">
        <v>0.74999999999923639</v>
      </c>
      <c r="L58" s="87" t="s">
        <v>163</v>
      </c>
      <c r="M58" s="88">
        <v>4.9000000000000002E-2</v>
      </c>
      <c r="N58" s="88">
        <v>2.0799999999997557E-2</v>
      </c>
      <c r="O58" s="84">
        <v>584734.08973000001</v>
      </c>
      <c r="P58" s="86">
        <v>112</v>
      </c>
      <c r="Q58" s="74"/>
      <c r="R58" s="84">
        <v>654.90218550200007</v>
      </c>
      <c r="S58" s="85">
        <v>5.9033122074651275E-3</v>
      </c>
      <c r="T58" s="85">
        <f t="shared" si="0"/>
        <v>7.1225843273758124E-4</v>
      </c>
      <c r="U58" s="85">
        <f>R58/'סכום נכסי הקרן'!$C$42</f>
        <v>9.0360223917711245E-5</v>
      </c>
    </row>
    <row r="59" spans="2:21" s="131" customFormat="1">
      <c r="B59" s="77" t="s">
        <v>462</v>
      </c>
      <c r="C59" s="74" t="s">
        <v>463</v>
      </c>
      <c r="D59" s="87" t="s">
        <v>119</v>
      </c>
      <c r="E59" s="87" t="s">
        <v>347</v>
      </c>
      <c r="F59" s="74" t="s">
        <v>458</v>
      </c>
      <c r="G59" s="87" t="s">
        <v>2610</v>
      </c>
      <c r="H59" s="74" t="s">
        <v>459</v>
      </c>
      <c r="I59" s="74" t="s">
        <v>159</v>
      </c>
      <c r="J59" s="74"/>
      <c r="K59" s="84">
        <v>5.079999999999818</v>
      </c>
      <c r="L59" s="87" t="s">
        <v>163</v>
      </c>
      <c r="M59" s="88">
        <v>3.2000000000000001E-2</v>
      </c>
      <c r="N59" s="88">
        <v>1.6599999999999147E-2</v>
      </c>
      <c r="O59" s="84">
        <v>9787630.9796840008</v>
      </c>
      <c r="P59" s="86">
        <v>110.35</v>
      </c>
      <c r="Q59" s="74"/>
      <c r="R59" s="84">
        <v>10800.651241911999</v>
      </c>
      <c r="S59" s="85">
        <v>5.9332783991450141E-3</v>
      </c>
      <c r="T59" s="85">
        <f t="shared" si="0"/>
        <v>1.1746570856551153E-2</v>
      </c>
      <c r="U59" s="85">
        <f>R59/'סכום נכסי הקרן'!$C$42</f>
        <v>1.4902214197501616E-3</v>
      </c>
    </row>
    <row r="60" spans="2:21" s="131" customFormat="1">
      <c r="B60" s="77" t="s">
        <v>464</v>
      </c>
      <c r="C60" s="74" t="s">
        <v>465</v>
      </c>
      <c r="D60" s="87" t="s">
        <v>119</v>
      </c>
      <c r="E60" s="87" t="s">
        <v>347</v>
      </c>
      <c r="F60" s="74" t="s">
        <v>458</v>
      </c>
      <c r="G60" s="87" t="s">
        <v>2610</v>
      </c>
      <c r="H60" s="74" t="s">
        <v>459</v>
      </c>
      <c r="I60" s="74" t="s">
        <v>159</v>
      </c>
      <c r="J60" s="74"/>
      <c r="K60" s="84">
        <v>7.5400000000000489</v>
      </c>
      <c r="L60" s="87" t="s">
        <v>163</v>
      </c>
      <c r="M60" s="88">
        <v>1.1399999999999999E-2</v>
      </c>
      <c r="N60" s="88">
        <v>1.8699999999999418E-2</v>
      </c>
      <c r="O60" s="84">
        <v>6421008.0053009996</v>
      </c>
      <c r="P60" s="86">
        <v>93.9</v>
      </c>
      <c r="Q60" s="74"/>
      <c r="R60" s="84">
        <v>6029.3265171049998</v>
      </c>
      <c r="S60" s="85">
        <v>3.9660750022087934E-3</v>
      </c>
      <c r="T60" s="85">
        <f t="shared" si="0"/>
        <v>6.5573741401466603E-3</v>
      </c>
      <c r="U60" s="85">
        <f>R60/'סכום נכסי הקרן'!$C$42</f>
        <v>8.3189719964209524E-4</v>
      </c>
    </row>
    <row r="61" spans="2:21" s="131" customFormat="1">
      <c r="B61" s="77" t="s">
        <v>466</v>
      </c>
      <c r="C61" s="74" t="s">
        <v>467</v>
      </c>
      <c r="D61" s="87" t="s">
        <v>119</v>
      </c>
      <c r="E61" s="87" t="s">
        <v>347</v>
      </c>
      <c r="F61" s="74" t="s">
        <v>468</v>
      </c>
      <c r="G61" s="87" t="s">
        <v>2610</v>
      </c>
      <c r="H61" s="74" t="s">
        <v>451</v>
      </c>
      <c r="I61" s="74" t="s">
        <v>351</v>
      </c>
      <c r="J61" s="74"/>
      <c r="K61" s="84">
        <v>5.9100000000002613</v>
      </c>
      <c r="L61" s="87" t="s">
        <v>163</v>
      </c>
      <c r="M61" s="88">
        <v>1.8200000000000001E-2</v>
      </c>
      <c r="N61" s="88">
        <v>2.1100000000001944E-2</v>
      </c>
      <c r="O61" s="84">
        <v>3059212.446068</v>
      </c>
      <c r="P61" s="86">
        <v>99.17</v>
      </c>
      <c r="Q61" s="74"/>
      <c r="R61" s="84">
        <v>3033.821048931</v>
      </c>
      <c r="S61" s="85">
        <v>6.8080837789429175E-3</v>
      </c>
      <c r="T61" s="85">
        <f t="shared" si="0"/>
        <v>3.2995226972124367E-3</v>
      </c>
      <c r="U61" s="85">
        <f>R61/'סכום נכסי הקרן'!$C$42</f>
        <v>4.1859189872383402E-4</v>
      </c>
    </row>
    <row r="62" spans="2:21" s="131" customFormat="1">
      <c r="B62" s="77" t="s">
        <v>469</v>
      </c>
      <c r="C62" s="74" t="s">
        <v>470</v>
      </c>
      <c r="D62" s="87" t="s">
        <v>119</v>
      </c>
      <c r="E62" s="87" t="s">
        <v>347</v>
      </c>
      <c r="F62" s="74" t="s">
        <v>468</v>
      </c>
      <c r="G62" s="87" t="s">
        <v>2610</v>
      </c>
      <c r="H62" s="74" t="s">
        <v>451</v>
      </c>
      <c r="I62" s="74" t="s">
        <v>351</v>
      </c>
      <c r="J62" s="74"/>
      <c r="K62" s="84">
        <v>7.0600000000025824</v>
      </c>
      <c r="L62" s="87" t="s">
        <v>163</v>
      </c>
      <c r="M62" s="88">
        <v>7.8000000000000005E-3</v>
      </c>
      <c r="N62" s="88">
        <v>2.1900000000023838E-2</v>
      </c>
      <c r="O62" s="84">
        <v>223942.52133700001</v>
      </c>
      <c r="P62" s="86">
        <v>89.92</v>
      </c>
      <c r="Q62" s="74"/>
      <c r="R62" s="84">
        <v>201.369123008</v>
      </c>
      <c r="S62" s="85">
        <v>4.8853080570898785E-4</v>
      </c>
      <c r="T62" s="85">
        <f t="shared" si="0"/>
        <v>2.1900500430530517E-4</v>
      </c>
      <c r="U62" s="85">
        <f>R62/'סכום נכסי הקרן'!$C$42</f>
        <v>2.7783933918572103E-5</v>
      </c>
    </row>
    <row r="63" spans="2:21" s="131" customFormat="1">
      <c r="B63" s="77" t="s">
        <v>471</v>
      </c>
      <c r="C63" s="74" t="s">
        <v>472</v>
      </c>
      <c r="D63" s="87" t="s">
        <v>119</v>
      </c>
      <c r="E63" s="87" t="s">
        <v>347</v>
      </c>
      <c r="F63" s="74" t="s">
        <v>468</v>
      </c>
      <c r="G63" s="87" t="s">
        <v>2610</v>
      </c>
      <c r="H63" s="74" t="s">
        <v>451</v>
      </c>
      <c r="I63" s="74" t="s">
        <v>351</v>
      </c>
      <c r="J63" s="74"/>
      <c r="K63" s="84">
        <v>5.0100000000003426</v>
      </c>
      <c r="L63" s="87" t="s">
        <v>163</v>
      </c>
      <c r="M63" s="88">
        <v>2E-3</v>
      </c>
      <c r="N63" s="88">
        <v>1.6799999999998788E-2</v>
      </c>
      <c r="O63" s="84">
        <v>2504405.9975299998</v>
      </c>
      <c r="P63" s="86">
        <v>92.15</v>
      </c>
      <c r="Q63" s="74"/>
      <c r="R63" s="84">
        <v>2307.8100181209998</v>
      </c>
      <c r="S63" s="85">
        <v>6.6784159934133325E-3</v>
      </c>
      <c r="T63" s="85">
        <f t="shared" si="0"/>
        <v>2.5099277158511361E-3</v>
      </c>
      <c r="U63" s="85">
        <f>R63/'סכום נכסי הקרן'!$C$42</f>
        <v>3.1842042157349609E-4</v>
      </c>
    </row>
    <row r="64" spans="2:21" s="131" customFormat="1">
      <c r="B64" s="77" t="s">
        <v>473</v>
      </c>
      <c r="C64" s="74" t="s">
        <v>474</v>
      </c>
      <c r="D64" s="87" t="s">
        <v>119</v>
      </c>
      <c r="E64" s="87" t="s">
        <v>347</v>
      </c>
      <c r="F64" s="74" t="s">
        <v>370</v>
      </c>
      <c r="G64" s="87" t="s">
        <v>357</v>
      </c>
      <c r="H64" s="74" t="s">
        <v>459</v>
      </c>
      <c r="I64" s="74" t="s">
        <v>159</v>
      </c>
      <c r="J64" s="74"/>
      <c r="K64" s="84">
        <v>0.83000000000001473</v>
      </c>
      <c r="L64" s="87" t="s">
        <v>163</v>
      </c>
      <c r="M64" s="88">
        <v>0.04</v>
      </c>
      <c r="N64" s="88">
        <v>1.4399999999999889E-2</v>
      </c>
      <c r="O64" s="84">
        <v>9768195.9776840005</v>
      </c>
      <c r="P64" s="86">
        <v>111.43</v>
      </c>
      <c r="Q64" s="74"/>
      <c r="R64" s="84">
        <v>10884.700923947999</v>
      </c>
      <c r="S64" s="85">
        <v>7.2357114437828799E-3</v>
      </c>
      <c r="T64" s="85">
        <f t="shared" si="0"/>
        <v>1.1837981598680781E-2</v>
      </c>
      <c r="U64" s="85">
        <f>R64/'סכום נכסי הקרן'!$C$42</f>
        <v>1.5018181868050216E-3</v>
      </c>
    </row>
    <row r="65" spans="2:21" s="131" customFormat="1">
      <c r="B65" s="77" t="s">
        <v>475</v>
      </c>
      <c r="C65" s="74" t="s">
        <v>476</v>
      </c>
      <c r="D65" s="87" t="s">
        <v>119</v>
      </c>
      <c r="E65" s="87" t="s">
        <v>347</v>
      </c>
      <c r="F65" s="74" t="s">
        <v>477</v>
      </c>
      <c r="G65" s="87" t="s">
        <v>2610</v>
      </c>
      <c r="H65" s="74" t="s">
        <v>459</v>
      </c>
      <c r="I65" s="74" t="s">
        <v>159</v>
      </c>
      <c r="J65" s="74"/>
      <c r="K65" s="84">
        <v>3.2999999999999376</v>
      </c>
      <c r="L65" s="87" t="s">
        <v>163</v>
      </c>
      <c r="M65" s="88">
        <v>4.7500000000000001E-2</v>
      </c>
      <c r="N65" s="88">
        <v>1.5699999999999371E-2</v>
      </c>
      <c r="O65" s="84">
        <v>10766791.842715001</v>
      </c>
      <c r="P65" s="86">
        <v>134.51</v>
      </c>
      <c r="Q65" s="74"/>
      <c r="R65" s="84">
        <v>14482.411686563</v>
      </c>
      <c r="S65" s="85">
        <v>5.7048650679356761E-3</v>
      </c>
      <c r="T65" s="85">
        <f t="shared" si="0"/>
        <v>1.5750779396506213E-2</v>
      </c>
      <c r="U65" s="85">
        <f>R65/'סכום נכסי הקרן'!$C$42</f>
        <v>1.9982128504628638E-3</v>
      </c>
    </row>
    <row r="66" spans="2:21" s="131" customFormat="1">
      <c r="B66" s="77" t="s">
        <v>478</v>
      </c>
      <c r="C66" s="74" t="s">
        <v>479</v>
      </c>
      <c r="D66" s="87" t="s">
        <v>119</v>
      </c>
      <c r="E66" s="87" t="s">
        <v>347</v>
      </c>
      <c r="F66" s="74" t="s">
        <v>477</v>
      </c>
      <c r="G66" s="87" t="s">
        <v>2610</v>
      </c>
      <c r="H66" s="74" t="s">
        <v>459</v>
      </c>
      <c r="I66" s="74" t="s">
        <v>159</v>
      </c>
      <c r="J66" s="74"/>
      <c r="K66" s="84">
        <v>5.4999999999992744</v>
      </c>
      <c r="L66" s="87" t="s">
        <v>163</v>
      </c>
      <c r="M66" s="88">
        <v>5.0000000000000001E-3</v>
      </c>
      <c r="N66" s="88">
        <v>1.4699999999997531E-2</v>
      </c>
      <c r="O66" s="84">
        <v>2908202.0405450002</v>
      </c>
      <c r="P66" s="86">
        <v>94.74</v>
      </c>
      <c r="Q66" s="74"/>
      <c r="R66" s="84">
        <v>2755.2307444440003</v>
      </c>
      <c r="S66" s="85">
        <v>3.8551452148020402E-3</v>
      </c>
      <c r="T66" s="85">
        <f t="shared" si="0"/>
        <v>2.9965334905148054E-3</v>
      </c>
      <c r="U66" s="85">
        <f>R66/'סכום נכסי הקרן'!$C$42</f>
        <v>3.8015336110397175E-4</v>
      </c>
    </row>
    <row r="67" spans="2:21" s="131" customFormat="1">
      <c r="B67" s="77" t="s">
        <v>480</v>
      </c>
      <c r="C67" s="74" t="s">
        <v>481</v>
      </c>
      <c r="D67" s="87" t="s">
        <v>119</v>
      </c>
      <c r="E67" s="87" t="s">
        <v>347</v>
      </c>
      <c r="F67" s="74" t="s">
        <v>482</v>
      </c>
      <c r="G67" s="87" t="s">
        <v>483</v>
      </c>
      <c r="H67" s="74" t="s">
        <v>451</v>
      </c>
      <c r="I67" s="74" t="s">
        <v>351</v>
      </c>
      <c r="J67" s="74"/>
      <c r="K67" s="84">
        <v>1.2400000000132081</v>
      </c>
      <c r="L67" s="87" t="s">
        <v>163</v>
      </c>
      <c r="M67" s="88">
        <v>4.6500000000000007E-2</v>
      </c>
      <c r="N67" s="88">
        <v>1.5499999999889933E-2</v>
      </c>
      <c r="O67" s="84">
        <v>14343.767034</v>
      </c>
      <c r="P67" s="86">
        <v>126.68</v>
      </c>
      <c r="Q67" s="74"/>
      <c r="R67" s="84">
        <v>18.170683324000002</v>
      </c>
      <c r="S67" s="85">
        <v>2.8310687673311778E-4</v>
      </c>
      <c r="T67" s="85">
        <f t="shared" si="0"/>
        <v>1.9762069378654743E-5</v>
      </c>
      <c r="U67" s="85">
        <f>R67/'סכום נכסי הקרן'!$C$42</f>
        <v>2.5071026639434652E-6</v>
      </c>
    </row>
    <row r="68" spans="2:21" s="131" customFormat="1">
      <c r="B68" s="77" t="s">
        <v>484</v>
      </c>
      <c r="C68" s="74" t="s">
        <v>485</v>
      </c>
      <c r="D68" s="87" t="s">
        <v>119</v>
      </c>
      <c r="E68" s="87" t="s">
        <v>347</v>
      </c>
      <c r="F68" s="74" t="s">
        <v>486</v>
      </c>
      <c r="G68" s="87" t="s">
        <v>487</v>
      </c>
      <c r="H68" s="74" t="s">
        <v>459</v>
      </c>
      <c r="I68" s="74" t="s">
        <v>159</v>
      </c>
      <c r="J68" s="74"/>
      <c r="K68" s="84">
        <v>7.0099999999998346</v>
      </c>
      <c r="L68" s="87" t="s">
        <v>163</v>
      </c>
      <c r="M68" s="88">
        <v>3.85E-2</v>
      </c>
      <c r="N68" s="88">
        <v>1.2899999999999291E-2</v>
      </c>
      <c r="O68" s="84">
        <v>8920184.3168730009</v>
      </c>
      <c r="P68" s="86">
        <v>120</v>
      </c>
      <c r="Q68" s="84">
        <v>268.53456440699995</v>
      </c>
      <c r="R68" s="84">
        <v>10972.755744781998</v>
      </c>
      <c r="S68" s="85">
        <v>3.3808322260494004E-3</v>
      </c>
      <c r="T68" s="85">
        <f t="shared" si="0"/>
        <v>1.1933748249137349E-2</v>
      </c>
      <c r="U68" s="85">
        <f>R68/'סכום נכסי הקרן'!$C$42</f>
        <v>1.5139675634657441E-3</v>
      </c>
    </row>
    <row r="69" spans="2:21" s="131" customFormat="1">
      <c r="B69" s="77" t="s">
        <v>488</v>
      </c>
      <c r="C69" s="74" t="s">
        <v>489</v>
      </c>
      <c r="D69" s="87" t="s">
        <v>119</v>
      </c>
      <c r="E69" s="87" t="s">
        <v>347</v>
      </c>
      <c r="F69" s="74" t="s">
        <v>486</v>
      </c>
      <c r="G69" s="87" t="s">
        <v>487</v>
      </c>
      <c r="H69" s="74" t="s">
        <v>459</v>
      </c>
      <c r="I69" s="74" t="s">
        <v>159</v>
      </c>
      <c r="J69" s="74"/>
      <c r="K69" s="84">
        <v>4.9000000000000457</v>
      </c>
      <c r="L69" s="87" t="s">
        <v>163</v>
      </c>
      <c r="M69" s="88">
        <v>4.4999999999999998E-2</v>
      </c>
      <c r="N69" s="88">
        <v>1.3900000000000183E-2</v>
      </c>
      <c r="O69" s="84">
        <v>18184033.085352998</v>
      </c>
      <c r="P69" s="86">
        <v>118.3</v>
      </c>
      <c r="Q69" s="74"/>
      <c r="R69" s="84">
        <v>21511.711500140002</v>
      </c>
      <c r="S69" s="85">
        <v>6.1523910644122482E-3</v>
      </c>
      <c r="T69" s="85">
        <f t="shared" si="0"/>
        <v>2.3395704362855461E-2</v>
      </c>
      <c r="U69" s="85">
        <f>R69/'סכום נכסי הקרן'!$C$42</f>
        <v>2.9680815105478345E-3</v>
      </c>
    </row>
    <row r="70" spans="2:21" s="131" customFormat="1">
      <c r="B70" s="77" t="s">
        <v>490</v>
      </c>
      <c r="C70" s="74" t="s">
        <v>491</v>
      </c>
      <c r="D70" s="87" t="s">
        <v>119</v>
      </c>
      <c r="E70" s="87" t="s">
        <v>347</v>
      </c>
      <c r="F70" s="74" t="s">
        <v>486</v>
      </c>
      <c r="G70" s="87" t="s">
        <v>487</v>
      </c>
      <c r="H70" s="74" t="s">
        <v>459</v>
      </c>
      <c r="I70" s="74" t="s">
        <v>159</v>
      </c>
      <c r="J70" s="74"/>
      <c r="K70" s="84">
        <v>9.5800000000006875</v>
      </c>
      <c r="L70" s="87" t="s">
        <v>163</v>
      </c>
      <c r="M70" s="88">
        <v>2.3900000000000001E-2</v>
      </c>
      <c r="N70" s="88">
        <v>1.5700000000000488E-2</v>
      </c>
      <c r="O70" s="84">
        <v>6605082.6399999997</v>
      </c>
      <c r="P70" s="86">
        <v>108</v>
      </c>
      <c r="Q70" s="74"/>
      <c r="R70" s="84">
        <v>7133.4891778450001</v>
      </c>
      <c r="S70" s="85">
        <v>5.3301656486621487E-3</v>
      </c>
      <c r="T70" s="85">
        <f t="shared" si="0"/>
        <v>7.7582392214308156E-3</v>
      </c>
      <c r="U70" s="85">
        <f>R70/'סכום נכסי הקרן'!$C$42</f>
        <v>9.8424420271334633E-4</v>
      </c>
    </row>
    <row r="71" spans="2:21" s="131" customFormat="1">
      <c r="B71" s="77" t="s">
        <v>492</v>
      </c>
      <c r="C71" s="74" t="s">
        <v>493</v>
      </c>
      <c r="D71" s="87" t="s">
        <v>119</v>
      </c>
      <c r="E71" s="87" t="s">
        <v>347</v>
      </c>
      <c r="F71" s="74" t="s">
        <v>494</v>
      </c>
      <c r="G71" s="87" t="s">
        <v>2610</v>
      </c>
      <c r="H71" s="74" t="s">
        <v>459</v>
      </c>
      <c r="I71" s="74" t="s">
        <v>159</v>
      </c>
      <c r="J71" s="74"/>
      <c r="K71" s="84">
        <v>5.1899999999995758</v>
      </c>
      <c r="L71" s="87" t="s">
        <v>163</v>
      </c>
      <c r="M71" s="88">
        <v>1.5800000000000002E-2</v>
      </c>
      <c r="N71" s="88">
        <v>1.7500000000000002E-2</v>
      </c>
      <c r="O71" s="84">
        <v>2244103.4952790001</v>
      </c>
      <c r="P71" s="86">
        <v>100.87</v>
      </c>
      <c r="Q71" s="74"/>
      <c r="R71" s="84">
        <v>2263.6271049839997</v>
      </c>
      <c r="S71" s="85">
        <v>4.9580372106619672E-3</v>
      </c>
      <c r="T71" s="85">
        <f t="shared" si="0"/>
        <v>2.4618752689950949E-3</v>
      </c>
      <c r="U71" s="85">
        <f>R71/'סכום נכסי הקרן'!$C$42</f>
        <v>3.1232427773281575E-4</v>
      </c>
    </row>
    <row r="72" spans="2:21" s="131" customFormat="1">
      <c r="B72" s="77" t="s">
        <v>495</v>
      </c>
      <c r="C72" s="74" t="s">
        <v>496</v>
      </c>
      <c r="D72" s="87" t="s">
        <v>119</v>
      </c>
      <c r="E72" s="87" t="s">
        <v>347</v>
      </c>
      <c r="F72" s="74" t="s">
        <v>494</v>
      </c>
      <c r="G72" s="87" t="s">
        <v>2610</v>
      </c>
      <c r="H72" s="74" t="s">
        <v>459</v>
      </c>
      <c r="I72" s="74" t="s">
        <v>159</v>
      </c>
      <c r="J72" s="74"/>
      <c r="K72" s="84">
        <v>8.0600000000015228</v>
      </c>
      <c r="L72" s="87" t="s">
        <v>163</v>
      </c>
      <c r="M72" s="88">
        <v>8.3999999999999995E-3</v>
      </c>
      <c r="N72" s="88">
        <v>2.1600000000005191E-2</v>
      </c>
      <c r="O72" s="84">
        <v>1887148.32274</v>
      </c>
      <c r="P72" s="86">
        <v>89.75</v>
      </c>
      <c r="Q72" s="74"/>
      <c r="R72" s="84">
        <v>1693.715547257</v>
      </c>
      <c r="S72" s="85">
        <v>7.5485932909600002E-3</v>
      </c>
      <c r="T72" s="85">
        <f t="shared" si="0"/>
        <v>1.8420509320301562E-3</v>
      </c>
      <c r="U72" s="85">
        <f>R72/'סכום נכסי הקרן'!$C$42</f>
        <v>2.336906479946141E-4</v>
      </c>
    </row>
    <row r="73" spans="2:21" s="131" customFormat="1">
      <c r="B73" s="77" t="s">
        <v>497</v>
      </c>
      <c r="C73" s="74" t="s">
        <v>498</v>
      </c>
      <c r="D73" s="87" t="s">
        <v>119</v>
      </c>
      <c r="E73" s="87" t="s">
        <v>347</v>
      </c>
      <c r="F73" s="74" t="s">
        <v>499</v>
      </c>
      <c r="G73" s="87" t="s">
        <v>483</v>
      </c>
      <c r="H73" s="74" t="s">
        <v>459</v>
      </c>
      <c r="I73" s="74" t="s">
        <v>159</v>
      </c>
      <c r="J73" s="74"/>
      <c r="K73" s="84">
        <v>0.65</v>
      </c>
      <c r="L73" s="87" t="s">
        <v>163</v>
      </c>
      <c r="M73" s="88">
        <v>4.8899999999999999E-2</v>
      </c>
      <c r="N73" s="88">
        <v>3.3500000000000002E-2</v>
      </c>
      <c r="O73" s="84">
        <v>28407.705931</v>
      </c>
      <c r="P73" s="86">
        <v>125.1</v>
      </c>
      <c r="Q73" s="74"/>
      <c r="R73" s="84">
        <v>35.538040619999997</v>
      </c>
      <c r="S73" s="85">
        <v>7.6331918658696088E-4</v>
      </c>
      <c r="T73" s="85">
        <f t="shared" si="0"/>
        <v>3.8650457541477224E-5</v>
      </c>
      <c r="U73" s="85">
        <f>R73/'סכום נכסי הקרן'!$C$42</f>
        <v>4.9033663027989853E-6</v>
      </c>
    </row>
    <row r="74" spans="2:21" s="131" customFormat="1">
      <c r="B74" s="77" t="s">
        <v>500</v>
      </c>
      <c r="C74" s="74" t="s">
        <v>501</v>
      </c>
      <c r="D74" s="87" t="s">
        <v>119</v>
      </c>
      <c r="E74" s="87" t="s">
        <v>347</v>
      </c>
      <c r="F74" s="74" t="s">
        <v>370</v>
      </c>
      <c r="G74" s="87" t="s">
        <v>357</v>
      </c>
      <c r="H74" s="74" t="s">
        <v>451</v>
      </c>
      <c r="I74" s="74" t="s">
        <v>351</v>
      </c>
      <c r="J74" s="74"/>
      <c r="K74" s="84">
        <v>3.2399999999997151</v>
      </c>
      <c r="L74" s="87" t="s">
        <v>163</v>
      </c>
      <c r="M74" s="88">
        <v>1.6399999999999998E-2</v>
      </c>
      <c r="N74" s="88">
        <v>3.4699999999998336E-2</v>
      </c>
      <c r="O74" s="84">
        <f>4589575.552/50000</f>
        <v>91.791511040000003</v>
      </c>
      <c r="P74" s="86">
        <v>4738000</v>
      </c>
      <c r="Q74" s="74"/>
      <c r="R74" s="84">
        <v>4349.0818726759999</v>
      </c>
      <c r="S74" s="85">
        <f>37386.5717823395%/50000</f>
        <v>7.4773143564679E-3</v>
      </c>
      <c r="T74" s="85">
        <f t="shared" si="0"/>
        <v>4.729973890841707E-3</v>
      </c>
      <c r="U74" s="85">
        <f>R74/'סכום נכסי הקרן'!$C$42</f>
        <v>6.000652014166505E-4</v>
      </c>
    </row>
    <row r="75" spans="2:21" s="131" customFormat="1">
      <c r="B75" s="77" t="s">
        <v>502</v>
      </c>
      <c r="C75" s="74" t="s">
        <v>503</v>
      </c>
      <c r="D75" s="87" t="s">
        <v>119</v>
      </c>
      <c r="E75" s="87" t="s">
        <v>347</v>
      </c>
      <c r="F75" s="74" t="s">
        <v>370</v>
      </c>
      <c r="G75" s="87" t="s">
        <v>357</v>
      </c>
      <c r="H75" s="74" t="s">
        <v>451</v>
      </c>
      <c r="I75" s="74" t="s">
        <v>351</v>
      </c>
      <c r="J75" s="74"/>
      <c r="K75" s="84">
        <v>7.4199999999978701</v>
      </c>
      <c r="L75" s="87" t="s">
        <v>163</v>
      </c>
      <c r="M75" s="88">
        <v>2.7799999999999998E-2</v>
      </c>
      <c r="N75" s="88">
        <v>3.2899999999992803E-2</v>
      </c>
      <c r="O75" s="84">
        <f>1731847.6497/50000</f>
        <v>34.636952993999998</v>
      </c>
      <c r="P75" s="86">
        <v>4855001</v>
      </c>
      <c r="Q75" s="74"/>
      <c r="R75" s="84">
        <v>1681.624498849</v>
      </c>
      <c r="S75" s="85">
        <f>41411.947625538%/50000</f>
        <v>8.2823895251075991E-3</v>
      </c>
      <c r="T75" s="85">
        <f t="shared" ref="T75:T138" si="1">R75/$R$11</f>
        <v>1.8289009511934988E-3</v>
      </c>
      <c r="U75" s="85">
        <f>R75/'סכום נכסי הקרן'!$C$42</f>
        <v>2.3202238383893825E-4</v>
      </c>
    </row>
    <row r="76" spans="2:21" s="131" customFormat="1">
      <c r="B76" s="77" t="s">
        <v>504</v>
      </c>
      <c r="C76" s="74" t="s">
        <v>505</v>
      </c>
      <c r="D76" s="87" t="s">
        <v>119</v>
      </c>
      <c r="E76" s="87" t="s">
        <v>347</v>
      </c>
      <c r="F76" s="74" t="s">
        <v>370</v>
      </c>
      <c r="G76" s="87" t="s">
        <v>357</v>
      </c>
      <c r="H76" s="74" t="s">
        <v>451</v>
      </c>
      <c r="I76" s="74" t="s">
        <v>351</v>
      </c>
      <c r="J76" s="74"/>
      <c r="K76" s="84">
        <v>4.6799999999997164</v>
      </c>
      <c r="L76" s="87" t="s">
        <v>163</v>
      </c>
      <c r="M76" s="88">
        <v>2.4199999999999999E-2</v>
      </c>
      <c r="N76" s="88">
        <v>2.6099999999999787E-2</v>
      </c>
      <c r="O76" s="84">
        <f>3691381.27405/50000</f>
        <v>73.827625480999998</v>
      </c>
      <c r="P76" s="86">
        <v>4972667</v>
      </c>
      <c r="Q76" s="74"/>
      <c r="R76" s="84">
        <v>3671.2016676279995</v>
      </c>
      <c r="S76" s="85">
        <f>12807.0682234674%/50000</f>
        <v>2.5614136446934798E-3</v>
      </c>
      <c r="T76" s="85">
        <f t="shared" si="1"/>
        <v>3.9927250266296871E-3</v>
      </c>
      <c r="U76" s="85">
        <f>R76/'סכום נכסי הקרן'!$C$42</f>
        <v>5.0653458192334566E-4</v>
      </c>
    </row>
    <row r="77" spans="2:21" s="131" customFormat="1">
      <c r="B77" s="77" t="s">
        <v>506</v>
      </c>
      <c r="C77" s="74" t="s">
        <v>507</v>
      </c>
      <c r="D77" s="87" t="s">
        <v>119</v>
      </c>
      <c r="E77" s="87" t="s">
        <v>347</v>
      </c>
      <c r="F77" s="74" t="s">
        <v>370</v>
      </c>
      <c r="G77" s="87" t="s">
        <v>357</v>
      </c>
      <c r="H77" s="74" t="s">
        <v>451</v>
      </c>
      <c r="I77" s="74" t="s">
        <v>351</v>
      </c>
      <c r="J77" s="74"/>
      <c r="K77" s="84">
        <v>4.2899999999999956</v>
      </c>
      <c r="L77" s="87" t="s">
        <v>163</v>
      </c>
      <c r="M77" s="88">
        <v>1.95E-2</v>
      </c>
      <c r="N77" s="88">
        <v>2.5600000000000147E-2</v>
      </c>
      <c r="O77" s="84">
        <f>5627608.46005/50000</f>
        <v>112.552169201</v>
      </c>
      <c r="P77" s="86">
        <v>4873513</v>
      </c>
      <c r="Q77" s="74"/>
      <c r="R77" s="84">
        <v>5485.2450277069993</v>
      </c>
      <c r="S77" s="85">
        <f>22674.5979292075%/50000</f>
        <v>4.5349195858414995E-3</v>
      </c>
      <c r="T77" s="85">
        <f t="shared" si="1"/>
        <v>5.9656420654963073E-3</v>
      </c>
      <c r="U77" s="85">
        <f>R77/'סכום נכסי הקרן'!$C$42</f>
        <v>7.5682747732348646E-4</v>
      </c>
    </row>
    <row r="78" spans="2:21" s="131" customFormat="1">
      <c r="B78" s="77" t="s">
        <v>508</v>
      </c>
      <c r="C78" s="74" t="s">
        <v>509</v>
      </c>
      <c r="D78" s="87" t="s">
        <v>119</v>
      </c>
      <c r="E78" s="87" t="s">
        <v>347</v>
      </c>
      <c r="F78" s="74" t="s">
        <v>370</v>
      </c>
      <c r="G78" s="87" t="s">
        <v>357</v>
      </c>
      <c r="H78" s="74" t="s">
        <v>459</v>
      </c>
      <c r="I78" s="74" t="s">
        <v>159</v>
      </c>
      <c r="J78" s="74"/>
      <c r="K78" s="84">
        <v>0.36000000000003546</v>
      </c>
      <c r="L78" s="87" t="s">
        <v>163</v>
      </c>
      <c r="M78" s="88">
        <v>0.05</v>
      </c>
      <c r="N78" s="88">
        <v>8.1600000000000658E-2</v>
      </c>
      <c r="O78" s="84">
        <v>6161068.1473430004</v>
      </c>
      <c r="P78" s="86">
        <v>109.96</v>
      </c>
      <c r="Q78" s="74"/>
      <c r="R78" s="84">
        <v>6774.7109576909997</v>
      </c>
      <c r="S78" s="85">
        <v>6.1610743084173089E-3</v>
      </c>
      <c r="T78" s="85">
        <f t="shared" si="1"/>
        <v>7.3680392519630284E-3</v>
      </c>
      <c r="U78" s="85">
        <f>R78/'סכום נכסי הקרן'!$C$42</f>
        <v>9.3474172581282553E-4</v>
      </c>
    </row>
    <row r="79" spans="2:21" s="131" customFormat="1">
      <c r="B79" s="77" t="s">
        <v>510</v>
      </c>
      <c r="C79" s="74" t="s">
        <v>511</v>
      </c>
      <c r="D79" s="87" t="s">
        <v>119</v>
      </c>
      <c r="E79" s="87" t="s">
        <v>347</v>
      </c>
      <c r="F79" s="74" t="s">
        <v>512</v>
      </c>
      <c r="G79" s="87" t="s">
        <v>2610</v>
      </c>
      <c r="H79" s="74" t="s">
        <v>451</v>
      </c>
      <c r="I79" s="74" t="s">
        <v>351</v>
      </c>
      <c r="J79" s="74"/>
      <c r="K79" s="84">
        <v>3.5499999999998288</v>
      </c>
      <c r="L79" s="87" t="s">
        <v>163</v>
      </c>
      <c r="M79" s="88">
        <v>2.8500000000000001E-2</v>
      </c>
      <c r="N79" s="88">
        <v>1.6899999999999197E-2</v>
      </c>
      <c r="O79" s="84">
        <v>4879850.3604410002</v>
      </c>
      <c r="P79" s="86">
        <v>107.66</v>
      </c>
      <c r="Q79" s="74"/>
      <c r="R79" s="84">
        <v>5253.6470374180008</v>
      </c>
      <c r="S79" s="85">
        <v>7.1447296638960473E-3</v>
      </c>
      <c r="T79" s="85">
        <f t="shared" si="1"/>
        <v>5.7137607536909864E-3</v>
      </c>
      <c r="U79" s="85">
        <f>R79/'סכום נכסי הקרן'!$C$42</f>
        <v>7.248727110626829E-4</v>
      </c>
    </row>
    <row r="80" spans="2:21" s="131" customFormat="1">
      <c r="B80" s="77" t="s">
        <v>513</v>
      </c>
      <c r="C80" s="74" t="s">
        <v>514</v>
      </c>
      <c r="D80" s="87" t="s">
        <v>119</v>
      </c>
      <c r="E80" s="87" t="s">
        <v>347</v>
      </c>
      <c r="F80" s="74" t="s">
        <v>515</v>
      </c>
      <c r="G80" s="87" t="s">
        <v>2610</v>
      </c>
      <c r="H80" s="74" t="s">
        <v>451</v>
      </c>
      <c r="I80" s="74" t="s">
        <v>351</v>
      </c>
      <c r="J80" s="74"/>
      <c r="K80" s="84">
        <v>0.26999999999974578</v>
      </c>
      <c r="L80" s="87" t="s">
        <v>163</v>
      </c>
      <c r="M80" s="88">
        <v>5.0999999999999997E-2</v>
      </c>
      <c r="N80" s="88">
        <v>4.8700000000000632E-2</v>
      </c>
      <c r="O80" s="84">
        <v>1676283.0466990001</v>
      </c>
      <c r="P80" s="86">
        <v>112.64</v>
      </c>
      <c r="Q80" s="74"/>
      <c r="R80" s="84">
        <v>1888.1652152239999</v>
      </c>
      <c r="S80" s="85">
        <v>3.7733029654870927E-3</v>
      </c>
      <c r="T80" s="85">
        <f t="shared" si="1"/>
        <v>2.053530476332418E-3</v>
      </c>
      <c r="U80" s="85">
        <f>R80/'סכום נכסי הקרן'!$C$42</f>
        <v>2.6051986910151029E-4</v>
      </c>
    </row>
    <row r="81" spans="2:21" s="131" customFormat="1">
      <c r="B81" s="77" t="s">
        <v>516</v>
      </c>
      <c r="C81" s="74" t="s">
        <v>517</v>
      </c>
      <c r="D81" s="87" t="s">
        <v>119</v>
      </c>
      <c r="E81" s="87" t="s">
        <v>347</v>
      </c>
      <c r="F81" s="74" t="s">
        <v>515</v>
      </c>
      <c r="G81" s="87" t="s">
        <v>2610</v>
      </c>
      <c r="H81" s="74" t="s">
        <v>451</v>
      </c>
      <c r="I81" s="74" t="s">
        <v>351</v>
      </c>
      <c r="J81" s="74"/>
      <c r="K81" s="84">
        <v>1.6799999999999995</v>
      </c>
      <c r="L81" s="87" t="s">
        <v>163</v>
      </c>
      <c r="M81" s="88">
        <v>2.5499999999999998E-2</v>
      </c>
      <c r="N81" s="88">
        <v>3.1099999999999996E-2</v>
      </c>
      <c r="O81" s="84">
        <v>6898383.0262289997</v>
      </c>
      <c r="P81" s="86">
        <v>101</v>
      </c>
      <c r="Q81" s="74"/>
      <c r="R81" s="84">
        <v>6967.3665795000006</v>
      </c>
      <c r="S81" s="85">
        <v>6.2604011576893638E-3</v>
      </c>
      <c r="T81" s="85">
        <f t="shared" si="1"/>
        <v>7.5775676277808311E-3</v>
      </c>
      <c r="U81" s="85">
        <f>R81/'סכום נכסי הקרן'!$C$42</f>
        <v>9.613234131411755E-4</v>
      </c>
    </row>
    <row r="82" spans="2:21" s="131" customFormat="1">
      <c r="B82" s="77" t="s">
        <v>518</v>
      </c>
      <c r="C82" s="74" t="s">
        <v>519</v>
      </c>
      <c r="D82" s="87" t="s">
        <v>119</v>
      </c>
      <c r="E82" s="87" t="s">
        <v>347</v>
      </c>
      <c r="F82" s="74" t="s">
        <v>515</v>
      </c>
      <c r="G82" s="87" t="s">
        <v>2610</v>
      </c>
      <c r="H82" s="74" t="s">
        <v>451</v>
      </c>
      <c r="I82" s="74" t="s">
        <v>351</v>
      </c>
      <c r="J82" s="74"/>
      <c r="K82" s="84">
        <v>6.0500000000004697</v>
      </c>
      <c r="L82" s="87" t="s">
        <v>163</v>
      </c>
      <c r="M82" s="88">
        <v>2.35E-2</v>
      </c>
      <c r="N82" s="88">
        <v>2.4600000000001957E-2</v>
      </c>
      <c r="O82" s="84">
        <v>4751764.2816039994</v>
      </c>
      <c r="P82" s="86">
        <v>100.7</v>
      </c>
      <c r="Q82" s="84">
        <v>108.92887307100001</v>
      </c>
      <c r="R82" s="84">
        <v>4893.9555045739999</v>
      </c>
      <c r="S82" s="85">
        <v>6.1193868708961877E-3</v>
      </c>
      <c r="T82" s="85">
        <f t="shared" si="1"/>
        <v>5.3225674837279807E-3</v>
      </c>
      <c r="U82" s="85">
        <f>R82/'סכום נכסי הקרן'!$C$42</f>
        <v>6.7524421971145126E-4</v>
      </c>
    </row>
    <row r="83" spans="2:21" s="131" customFormat="1">
      <c r="B83" s="77" t="s">
        <v>520</v>
      </c>
      <c r="C83" s="74" t="s">
        <v>521</v>
      </c>
      <c r="D83" s="87" t="s">
        <v>119</v>
      </c>
      <c r="E83" s="87" t="s">
        <v>347</v>
      </c>
      <c r="F83" s="74" t="s">
        <v>515</v>
      </c>
      <c r="G83" s="87" t="s">
        <v>2610</v>
      </c>
      <c r="H83" s="74" t="s">
        <v>451</v>
      </c>
      <c r="I83" s="74" t="s">
        <v>351</v>
      </c>
      <c r="J83" s="74"/>
      <c r="K83" s="84">
        <v>4.7500000000000009</v>
      </c>
      <c r="L83" s="87" t="s">
        <v>163</v>
      </c>
      <c r="M83" s="88">
        <v>1.7600000000000001E-2</v>
      </c>
      <c r="N83" s="88">
        <v>2.2199999999999838E-2</v>
      </c>
      <c r="O83" s="84">
        <v>7363306.6448729988</v>
      </c>
      <c r="P83" s="86">
        <v>100</v>
      </c>
      <c r="Q83" s="74"/>
      <c r="R83" s="84">
        <v>7363.3065873959995</v>
      </c>
      <c r="S83" s="85">
        <v>5.762079637699433E-3</v>
      </c>
      <c r="T83" s="85">
        <f t="shared" si="1"/>
        <v>8.0081840094713887E-3</v>
      </c>
      <c r="U83" s="85">
        <f>R83/'סכום נכסי הקרן'!$C$42</f>
        <v>1.0159532930888789E-3</v>
      </c>
    </row>
    <row r="84" spans="2:21" s="131" customFormat="1">
      <c r="B84" s="77" t="s">
        <v>522</v>
      </c>
      <c r="C84" s="74" t="s">
        <v>523</v>
      </c>
      <c r="D84" s="87" t="s">
        <v>119</v>
      </c>
      <c r="E84" s="87" t="s">
        <v>347</v>
      </c>
      <c r="F84" s="74" t="s">
        <v>515</v>
      </c>
      <c r="G84" s="87" t="s">
        <v>2610</v>
      </c>
      <c r="H84" s="74" t="s">
        <v>451</v>
      </c>
      <c r="I84" s="74" t="s">
        <v>351</v>
      </c>
      <c r="J84" s="74"/>
      <c r="K84" s="84">
        <v>5.2800000000002294</v>
      </c>
      <c r="L84" s="87" t="s">
        <v>163</v>
      </c>
      <c r="M84" s="88">
        <v>2.1499999999999998E-2</v>
      </c>
      <c r="N84" s="88">
        <v>2.4200000000000645E-2</v>
      </c>
      <c r="O84" s="84">
        <v>7027206.2265720014</v>
      </c>
      <c r="P84" s="86">
        <v>101.5</v>
      </c>
      <c r="Q84" s="74"/>
      <c r="R84" s="84">
        <v>7132.6145334369994</v>
      </c>
      <c r="S84" s="85">
        <v>5.5740466735759771E-3</v>
      </c>
      <c r="T84" s="85">
        <f t="shared" si="1"/>
        <v>7.7572879757806463E-3</v>
      </c>
      <c r="U84" s="85">
        <f>R84/'סכום נכסי הקרן'!$C$42</f>
        <v>9.8412352352444618E-4</v>
      </c>
    </row>
    <row r="85" spans="2:21" s="131" customFormat="1">
      <c r="B85" s="77" t="s">
        <v>524</v>
      </c>
      <c r="C85" s="74" t="s">
        <v>525</v>
      </c>
      <c r="D85" s="87" t="s">
        <v>119</v>
      </c>
      <c r="E85" s="87" t="s">
        <v>347</v>
      </c>
      <c r="F85" s="74" t="s">
        <v>515</v>
      </c>
      <c r="G85" s="87" t="s">
        <v>2610</v>
      </c>
      <c r="H85" s="74" t="s">
        <v>451</v>
      </c>
      <c r="I85" s="74" t="s">
        <v>351</v>
      </c>
      <c r="J85" s="74"/>
      <c r="K85" s="84">
        <v>7.3400000000007122</v>
      </c>
      <c r="L85" s="87" t="s">
        <v>163</v>
      </c>
      <c r="M85" s="88">
        <v>6.5000000000000006E-3</v>
      </c>
      <c r="N85" s="88">
        <v>1.8300000000001676E-2</v>
      </c>
      <c r="O85" s="84">
        <v>3122425.7972400002</v>
      </c>
      <c r="P85" s="86">
        <v>91.71</v>
      </c>
      <c r="Q85" s="74"/>
      <c r="R85" s="84">
        <v>2863.5767926440003</v>
      </c>
      <c r="S85" s="85">
        <v>7.8060644931000006E-3</v>
      </c>
      <c r="T85" s="85">
        <f t="shared" si="1"/>
        <v>3.114368471360211E-3</v>
      </c>
      <c r="U85" s="85">
        <f>R85/'סכום נכסי הקרן'!$C$42</f>
        <v>3.9510242280002745E-4</v>
      </c>
    </row>
    <row r="86" spans="2:21" s="131" customFormat="1">
      <c r="B86" s="77" t="s">
        <v>526</v>
      </c>
      <c r="C86" s="74" t="s">
        <v>527</v>
      </c>
      <c r="D86" s="87" t="s">
        <v>119</v>
      </c>
      <c r="E86" s="87" t="s">
        <v>347</v>
      </c>
      <c r="F86" s="74" t="s">
        <v>400</v>
      </c>
      <c r="G86" s="87" t="s">
        <v>357</v>
      </c>
      <c r="H86" s="74" t="s">
        <v>451</v>
      </c>
      <c r="I86" s="74" t="s">
        <v>351</v>
      </c>
      <c r="J86" s="74"/>
      <c r="K86" s="84">
        <v>0.25000000000001832</v>
      </c>
      <c r="L86" s="87" t="s">
        <v>163</v>
      </c>
      <c r="M86" s="88">
        <v>6.5000000000000002E-2</v>
      </c>
      <c r="N86" s="88">
        <v>9.0900000000002701E-2</v>
      </c>
      <c r="O86" s="84">
        <v>12126762.896834997</v>
      </c>
      <c r="P86" s="86">
        <v>110.66</v>
      </c>
      <c r="Q86" s="84">
        <v>219.29271306199996</v>
      </c>
      <c r="R86" s="84">
        <v>13638.769467759003</v>
      </c>
      <c r="S86" s="85">
        <v>7.6995319979904749E-3</v>
      </c>
      <c r="T86" s="85">
        <f t="shared" si="1"/>
        <v>1.4833251103184071E-2</v>
      </c>
      <c r="U86" s="85">
        <f>R86/'סכום נכסי הקרן'!$C$42</f>
        <v>1.8818111931082923E-3</v>
      </c>
    </row>
    <row r="87" spans="2:21" s="131" customFormat="1">
      <c r="B87" s="77" t="s">
        <v>528</v>
      </c>
      <c r="C87" s="74" t="s">
        <v>529</v>
      </c>
      <c r="D87" s="87" t="s">
        <v>119</v>
      </c>
      <c r="E87" s="87" t="s">
        <v>347</v>
      </c>
      <c r="F87" s="74" t="s">
        <v>530</v>
      </c>
      <c r="G87" s="87" t="s">
        <v>2610</v>
      </c>
      <c r="H87" s="74" t="s">
        <v>451</v>
      </c>
      <c r="I87" s="74" t="s">
        <v>351</v>
      </c>
      <c r="J87" s="74"/>
      <c r="K87" s="84">
        <v>7.0299999999998404</v>
      </c>
      <c r="L87" s="87" t="s">
        <v>163</v>
      </c>
      <c r="M87" s="88">
        <v>3.5000000000000003E-2</v>
      </c>
      <c r="N87" s="88">
        <v>1.659999999999829E-2</v>
      </c>
      <c r="O87" s="84">
        <v>2327946.9551590001</v>
      </c>
      <c r="P87" s="86">
        <v>115.54</v>
      </c>
      <c r="Q87" s="74"/>
      <c r="R87" s="84">
        <v>2689.7100854810001</v>
      </c>
      <c r="S87" s="85">
        <v>5.2667017527770156E-3</v>
      </c>
      <c r="T87" s="85">
        <f t="shared" si="1"/>
        <v>2.9252745408608993E-3</v>
      </c>
      <c r="U87" s="85">
        <f>R87/'סכום נכסי הקרן'!$C$42</f>
        <v>3.7111313869183472E-4</v>
      </c>
    </row>
    <row r="88" spans="2:21" s="131" customFormat="1">
      <c r="B88" s="77" t="s">
        <v>531</v>
      </c>
      <c r="C88" s="74" t="s">
        <v>532</v>
      </c>
      <c r="D88" s="87" t="s">
        <v>119</v>
      </c>
      <c r="E88" s="87" t="s">
        <v>347</v>
      </c>
      <c r="F88" s="74" t="s">
        <v>530</v>
      </c>
      <c r="G88" s="87" t="s">
        <v>2610</v>
      </c>
      <c r="H88" s="74" t="s">
        <v>451</v>
      </c>
      <c r="I88" s="74" t="s">
        <v>351</v>
      </c>
      <c r="J88" s="74"/>
      <c r="K88" s="84">
        <v>2.8500000000006858</v>
      </c>
      <c r="L88" s="87" t="s">
        <v>163</v>
      </c>
      <c r="M88" s="88">
        <v>0.04</v>
      </c>
      <c r="N88" s="88">
        <v>1.9200000000001671E-2</v>
      </c>
      <c r="O88" s="84">
        <v>1582524.977348</v>
      </c>
      <c r="P88" s="86">
        <v>106.01</v>
      </c>
      <c r="Q88" s="74"/>
      <c r="R88" s="84">
        <v>1677.634763841</v>
      </c>
      <c r="S88" s="85">
        <v>2.3888346182293304E-3</v>
      </c>
      <c r="T88" s="85">
        <f t="shared" si="1"/>
        <v>1.8245617957184594E-3</v>
      </c>
      <c r="U88" s="85">
        <f>R88/'סכום נכסי הקרן'!$C$42</f>
        <v>2.3147189957323241E-4</v>
      </c>
    </row>
    <row r="89" spans="2:21" s="131" customFormat="1">
      <c r="B89" s="77" t="s">
        <v>533</v>
      </c>
      <c r="C89" s="74" t="s">
        <v>534</v>
      </c>
      <c r="D89" s="87" t="s">
        <v>119</v>
      </c>
      <c r="E89" s="87" t="s">
        <v>347</v>
      </c>
      <c r="F89" s="74" t="s">
        <v>530</v>
      </c>
      <c r="G89" s="87" t="s">
        <v>2610</v>
      </c>
      <c r="H89" s="74" t="s">
        <v>451</v>
      </c>
      <c r="I89" s="74" t="s">
        <v>351</v>
      </c>
      <c r="J89" s="74"/>
      <c r="K89" s="84">
        <v>5.6200000000000427</v>
      </c>
      <c r="L89" s="87" t="s">
        <v>163</v>
      </c>
      <c r="M89" s="88">
        <v>0.04</v>
      </c>
      <c r="N89" s="88">
        <v>1.2700000000000582E-2</v>
      </c>
      <c r="O89" s="84">
        <v>5578004.0541479997</v>
      </c>
      <c r="P89" s="86">
        <v>117.1</v>
      </c>
      <c r="Q89" s="74"/>
      <c r="R89" s="84">
        <v>6531.8427286059996</v>
      </c>
      <c r="S89" s="85">
        <v>5.543622628565335E-3</v>
      </c>
      <c r="T89" s="85">
        <f t="shared" si="1"/>
        <v>7.1039006553308666E-3</v>
      </c>
      <c r="U89" s="85">
        <f>R89/'סכום נכסי הקרן'!$C$42</f>
        <v>9.0123194672146897E-4</v>
      </c>
    </row>
    <row r="90" spans="2:21" s="131" customFormat="1">
      <c r="B90" s="77" t="s">
        <v>535</v>
      </c>
      <c r="C90" s="74" t="s">
        <v>536</v>
      </c>
      <c r="D90" s="87" t="s">
        <v>119</v>
      </c>
      <c r="E90" s="87" t="s">
        <v>347</v>
      </c>
      <c r="F90" s="74" t="s">
        <v>537</v>
      </c>
      <c r="G90" s="87" t="s">
        <v>150</v>
      </c>
      <c r="H90" s="74" t="s">
        <v>451</v>
      </c>
      <c r="I90" s="74" t="s">
        <v>351</v>
      </c>
      <c r="J90" s="74"/>
      <c r="K90" s="84">
        <v>4.7000000000056881</v>
      </c>
      <c r="L90" s="87" t="s">
        <v>163</v>
      </c>
      <c r="M90" s="88">
        <v>2.9900000000000003E-2</v>
      </c>
      <c r="N90" s="88">
        <v>1.330000000004085E-2</v>
      </c>
      <c r="O90" s="84">
        <v>177017.70724700001</v>
      </c>
      <c r="P90" s="86">
        <v>109.25</v>
      </c>
      <c r="Q90" s="74"/>
      <c r="R90" s="84">
        <v>193.39183603699999</v>
      </c>
      <c r="S90" s="85">
        <v>5.9956208317499032E-4</v>
      </c>
      <c r="T90" s="85">
        <f t="shared" si="1"/>
        <v>2.1032906759102001E-4</v>
      </c>
      <c r="U90" s="85">
        <f>R90/'סכום נכסי הקרן'!$C$42</f>
        <v>2.6683266593110569E-5</v>
      </c>
    </row>
    <row r="91" spans="2:21" s="131" customFormat="1">
      <c r="B91" s="77" t="s">
        <v>538</v>
      </c>
      <c r="C91" s="74" t="s">
        <v>539</v>
      </c>
      <c r="D91" s="87" t="s">
        <v>119</v>
      </c>
      <c r="E91" s="87" t="s">
        <v>347</v>
      </c>
      <c r="F91" s="74" t="s">
        <v>537</v>
      </c>
      <c r="G91" s="87" t="s">
        <v>150</v>
      </c>
      <c r="H91" s="74" t="s">
        <v>451</v>
      </c>
      <c r="I91" s="74" t="s">
        <v>351</v>
      </c>
      <c r="J91" s="74"/>
      <c r="K91" s="84">
        <v>4.179999999999775</v>
      </c>
      <c r="L91" s="87" t="s">
        <v>163</v>
      </c>
      <c r="M91" s="88">
        <v>4.2999999999999997E-2</v>
      </c>
      <c r="N91" s="88">
        <v>1.6900000000000342E-2</v>
      </c>
      <c r="O91" s="84">
        <v>1803929.0447569999</v>
      </c>
      <c r="P91" s="86">
        <v>113.29</v>
      </c>
      <c r="Q91" s="74"/>
      <c r="R91" s="84">
        <v>2043.6712806969999</v>
      </c>
      <c r="S91" s="85">
        <v>1.9654188350764976E-3</v>
      </c>
      <c r="T91" s="85">
        <f t="shared" si="1"/>
        <v>2.2226557425583751E-3</v>
      </c>
      <c r="U91" s="85">
        <f>R91/'סכום נכסי הקרן'!$C$42</f>
        <v>2.8197584101269217E-4</v>
      </c>
    </row>
    <row r="92" spans="2:21" s="131" customFormat="1">
      <c r="B92" s="77" t="s">
        <v>540</v>
      </c>
      <c r="C92" s="74" t="s">
        <v>541</v>
      </c>
      <c r="D92" s="87" t="s">
        <v>119</v>
      </c>
      <c r="E92" s="87" t="s">
        <v>347</v>
      </c>
      <c r="F92" s="74" t="s">
        <v>542</v>
      </c>
      <c r="G92" s="87" t="s">
        <v>543</v>
      </c>
      <c r="H92" s="74" t="s">
        <v>544</v>
      </c>
      <c r="I92" s="74" t="s">
        <v>351</v>
      </c>
      <c r="J92" s="74"/>
      <c r="K92" s="84">
        <v>7.1399999999999126</v>
      </c>
      <c r="L92" s="87" t="s">
        <v>163</v>
      </c>
      <c r="M92" s="88">
        <v>5.1500000000000004E-2</v>
      </c>
      <c r="N92" s="88">
        <v>2.6399999999999601E-2</v>
      </c>
      <c r="O92" s="84">
        <v>14346587.076392001</v>
      </c>
      <c r="P92" s="86">
        <v>145.5</v>
      </c>
      <c r="Q92" s="74"/>
      <c r="R92" s="84">
        <v>20874.284331605999</v>
      </c>
      <c r="S92" s="85">
        <v>4.0401290322594451E-3</v>
      </c>
      <c r="T92" s="85">
        <f t="shared" si="1"/>
        <v>2.2702451406772607E-2</v>
      </c>
      <c r="U92" s="85">
        <f>R92/'סכום נכסי הקרן'!$C$42</f>
        <v>2.8801324046278192E-3</v>
      </c>
    </row>
    <row r="93" spans="2:21" s="131" customFormat="1">
      <c r="B93" s="77" t="s">
        <v>545</v>
      </c>
      <c r="C93" s="74" t="s">
        <v>546</v>
      </c>
      <c r="D93" s="87" t="s">
        <v>119</v>
      </c>
      <c r="E93" s="87" t="s">
        <v>347</v>
      </c>
      <c r="F93" s="74" t="s">
        <v>547</v>
      </c>
      <c r="G93" s="87" t="s">
        <v>190</v>
      </c>
      <c r="H93" s="74" t="s">
        <v>544</v>
      </c>
      <c r="I93" s="74" t="s">
        <v>351</v>
      </c>
      <c r="J93" s="74"/>
      <c r="K93" s="84">
        <v>1.609999999999973</v>
      </c>
      <c r="L93" s="87" t="s">
        <v>163</v>
      </c>
      <c r="M93" s="88">
        <v>3.7000000000000005E-2</v>
      </c>
      <c r="N93" s="88">
        <v>2.4599999999997985E-2</v>
      </c>
      <c r="O93" s="84">
        <v>4816210.635307</v>
      </c>
      <c r="P93" s="86">
        <v>107.15</v>
      </c>
      <c r="Q93" s="74"/>
      <c r="R93" s="84">
        <v>5160.5700965739998</v>
      </c>
      <c r="S93" s="85">
        <v>3.2108307112159321E-3</v>
      </c>
      <c r="T93" s="85">
        <f t="shared" si="1"/>
        <v>5.6125321466147403E-3</v>
      </c>
      <c r="U93" s="85">
        <f>R93/'סכום נכסי הקרן'!$C$42</f>
        <v>7.1203040666604589E-4</v>
      </c>
    </row>
    <row r="94" spans="2:21" s="131" customFormat="1">
      <c r="B94" s="77" t="s">
        <v>548</v>
      </c>
      <c r="C94" s="74" t="s">
        <v>549</v>
      </c>
      <c r="D94" s="87" t="s">
        <v>119</v>
      </c>
      <c r="E94" s="87" t="s">
        <v>347</v>
      </c>
      <c r="F94" s="74" t="s">
        <v>547</v>
      </c>
      <c r="G94" s="87" t="s">
        <v>190</v>
      </c>
      <c r="H94" s="74" t="s">
        <v>544</v>
      </c>
      <c r="I94" s="74" t="s">
        <v>351</v>
      </c>
      <c r="J94" s="74"/>
      <c r="K94" s="84">
        <v>4.2399999999998501</v>
      </c>
      <c r="L94" s="87" t="s">
        <v>163</v>
      </c>
      <c r="M94" s="88">
        <v>2.2000000000000002E-2</v>
      </c>
      <c r="N94" s="88">
        <v>2.4000000000000341E-2</v>
      </c>
      <c r="O94" s="84">
        <v>5869033.9829139998</v>
      </c>
      <c r="P94" s="86">
        <v>100.22</v>
      </c>
      <c r="Q94" s="74"/>
      <c r="R94" s="84">
        <v>5881.9459852369991</v>
      </c>
      <c r="S94" s="85">
        <v>6.6566199012174669E-3</v>
      </c>
      <c r="T94" s="85">
        <f t="shared" si="1"/>
        <v>6.3970860406896875E-3</v>
      </c>
      <c r="U94" s="85">
        <f>R94/'סכום נכסי הקרן'!$C$42</f>
        <v>8.1156234940717685E-4</v>
      </c>
    </row>
    <row r="95" spans="2:21" s="131" customFormat="1">
      <c r="B95" s="77" t="s">
        <v>550</v>
      </c>
      <c r="C95" s="74" t="s">
        <v>551</v>
      </c>
      <c r="D95" s="87" t="s">
        <v>119</v>
      </c>
      <c r="E95" s="87" t="s">
        <v>347</v>
      </c>
      <c r="F95" s="74" t="s">
        <v>468</v>
      </c>
      <c r="G95" s="87" t="s">
        <v>2610</v>
      </c>
      <c r="H95" s="74" t="s">
        <v>552</v>
      </c>
      <c r="I95" s="74" t="s">
        <v>159</v>
      </c>
      <c r="J95" s="74"/>
      <c r="K95" s="84">
        <v>1.7099999999999325</v>
      </c>
      <c r="L95" s="87" t="s">
        <v>163</v>
      </c>
      <c r="M95" s="88">
        <v>2.8500000000000001E-2</v>
      </c>
      <c r="N95" s="88">
        <v>2.5699999999995286E-2</v>
      </c>
      <c r="O95" s="84">
        <v>1456137.1910089999</v>
      </c>
      <c r="P95" s="86">
        <v>102.1</v>
      </c>
      <c r="Q95" s="74"/>
      <c r="R95" s="84">
        <v>1486.7160257100002</v>
      </c>
      <c r="S95" s="85">
        <v>3.4013780805368433E-3</v>
      </c>
      <c r="T95" s="85">
        <f t="shared" si="1"/>
        <v>1.6169224196226418E-3</v>
      </c>
      <c r="U95" s="85">
        <f>R95/'סכום נכסי הקרן'!$C$42</f>
        <v>2.0512985902197006E-4</v>
      </c>
    </row>
    <row r="96" spans="2:21" s="131" customFormat="1">
      <c r="B96" s="77" t="s">
        <v>553</v>
      </c>
      <c r="C96" s="74" t="s">
        <v>554</v>
      </c>
      <c r="D96" s="87" t="s">
        <v>119</v>
      </c>
      <c r="E96" s="87" t="s">
        <v>347</v>
      </c>
      <c r="F96" s="74" t="s">
        <v>468</v>
      </c>
      <c r="G96" s="87" t="s">
        <v>2610</v>
      </c>
      <c r="H96" s="74" t="s">
        <v>552</v>
      </c>
      <c r="I96" s="74" t="s">
        <v>159</v>
      </c>
      <c r="J96" s="74"/>
      <c r="K96" s="84">
        <v>3.5899999999996117</v>
      </c>
      <c r="L96" s="87" t="s">
        <v>163</v>
      </c>
      <c r="M96" s="88">
        <v>2.5000000000000001E-2</v>
      </c>
      <c r="N96" s="88">
        <v>2.9599999999991685E-2</v>
      </c>
      <c r="O96" s="84">
        <v>1109877.7910579999</v>
      </c>
      <c r="P96" s="86">
        <v>99.7</v>
      </c>
      <c r="Q96" s="74"/>
      <c r="R96" s="84">
        <v>1106.5481069769999</v>
      </c>
      <c r="S96" s="85">
        <v>2.4521318305132716E-3</v>
      </c>
      <c r="T96" s="85">
        <f t="shared" si="1"/>
        <v>1.203459444588719E-3</v>
      </c>
      <c r="U96" s="85">
        <f>R96/'סכום נכסי הקרן'!$C$42</f>
        <v>1.5267613536137123E-4</v>
      </c>
    </row>
    <row r="97" spans="2:21" s="131" customFormat="1">
      <c r="B97" s="77" t="s">
        <v>555</v>
      </c>
      <c r="C97" s="74" t="s">
        <v>556</v>
      </c>
      <c r="D97" s="87" t="s">
        <v>119</v>
      </c>
      <c r="E97" s="87" t="s">
        <v>347</v>
      </c>
      <c r="F97" s="74" t="s">
        <v>468</v>
      </c>
      <c r="G97" s="87" t="s">
        <v>2610</v>
      </c>
      <c r="H97" s="74" t="s">
        <v>552</v>
      </c>
      <c r="I97" s="74" t="s">
        <v>159</v>
      </c>
      <c r="J97" s="74"/>
      <c r="K97" s="84">
        <v>4.579999999999762</v>
      </c>
      <c r="L97" s="87" t="s">
        <v>163</v>
      </c>
      <c r="M97" s="88">
        <v>1.34E-2</v>
      </c>
      <c r="N97" s="88">
        <v>2.1599999999995248E-2</v>
      </c>
      <c r="O97" s="84">
        <v>1288258.105895</v>
      </c>
      <c r="P97" s="86">
        <v>98.05</v>
      </c>
      <c r="Q97" s="74"/>
      <c r="R97" s="84">
        <v>1263.1370230350001</v>
      </c>
      <c r="S97" s="85">
        <v>3.2724502963842063E-3</v>
      </c>
      <c r="T97" s="85">
        <f t="shared" si="1"/>
        <v>1.3737623973114311E-3</v>
      </c>
      <c r="U97" s="85">
        <f>R97/'סכום נכסי הקרן'!$C$42</f>
        <v>1.7428151373888675E-4</v>
      </c>
    </row>
    <row r="98" spans="2:21" s="131" customFormat="1">
      <c r="B98" s="77" t="s">
        <v>557</v>
      </c>
      <c r="C98" s="74" t="s">
        <v>558</v>
      </c>
      <c r="D98" s="87" t="s">
        <v>119</v>
      </c>
      <c r="E98" s="87" t="s">
        <v>347</v>
      </c>
      <c r="F98" s="74" t="s">
        <v>468</v>
      </c>
      <c r="G98" s="87" t="s">
        <v>2610</v>
      </c>
      <c r="H98" s="74" t="s">
        <v>552</v>
      </c>
      <c r="I98" s="74" t="s">
        <v>159</v>
      </c>
      <c r="J98" s="74"/>
      <c r="K98" s="84">
        <v>4.7300000000000271</v>
      </c>
      <c r="L98" s="87" t="s">
        <v>163</v>
      </c>
      <c r="M98" s="88">
        <v>1.95E-2</v>
      </c>
      <c r="N98" s="88">
        <v>2.6299999999999369E-2</v>
      </c>
      <c r="O98" s="84">
        <v>2248496.3286990002</v>
      </c>
      <c r="P98" s="86">
        <v>98.45</v>
      </c>
      <c r="Q98" s="74"/>
      <c r="R98" s="84">
        <v>2213.644728278</v>
      </c>
      <c r="S98" s="85">
        <v>3.4357602528525036E-3</v>
      </c>
      <c r="T98" s="85">
        <f t="shared" si="1"/>
        <v>2.4075154423137618E-3</v>
      </c>
      <c r="U98" s="85">
        <f>R98/'סכום נכסי הקרן'!$C$42</f>
        <v>3.0542795206605744E-4</v>
      </c>
    </row>
    <row r="99" spans="2:21" s="131" customFormat="1">
      <c r="B99" s="77" t="s">
        <v>559</v>
      </c>
      <c r="C99" s="74" t="s">
        <v>560</v>
      </c>
      <c r="D99" s="87" t="s">
        <v>119</v>
      </c>
      <c r="E99" s="87" t="s">
        <v>347</v>
      </c>
      <c r="F99" s="74" t="s">
        <v>468</v>
      </c>
      <c r="G99" s="87" t="s">
        <v>2610</v>
      </c>
      <c r="H99" s="74" t="s">
        <v>552</v>
      </c>
      <c r="I99" s="74" t="s">
        <v>159</v>
      </c>
      <c r="J99" s="74"/>
      <c r="K99" s="84">
        <v>7.4800000000102331</v>
      </c>
      <c r="L99" s="87" t="s">
        <v>163</v>
      </c>
      <c r="M99" s="88">
        <v>1.1699999999999999E-2</v>
      </c>
      <c r="N99" s="88">
        <v>3.0500000000014755E-2</v>
      </c>
      <c r="O99" s="84">
        <v>234039.57620899996</v>
      </c>
      <c r="P99" s="86">
        <v>86.84</v>
      </c>
      <c r="Q99" s="74"/>
      <c r="R99" s="84">
        <v>203.23997265400001</v>
      </c>
      <c r="S99" s="85">
        <v>3.9006596034833329E-4</v>
      </c>
      <c r="T99" s="85">
        <f t="shared" si="1"/>
        <v>2.210397027171393E-4</v>
      </c>
      <c r="U99" s="85">
        <f>R99/'סכום נכסי הקרן'!$C$42</f>
        <v>2.8042064669501498E-5</v>
      </c>
    </row>
    <row r="100" spans="2:21" s="131" customFormat="1">
      <c r="B100" s="77" t="s">
        <v>561</v>
      </c>
      <c r="C100" s="74" t="s">
        <v>562</v>
      </c>
      <c r="D100" s="87" t="s">
        <v>119</v>
      </c>
      <c r="E100" s="87" t="s">
        <v>347</v>
      </c>
      <c r="F100" s="74" t="s">
        <v>468</v>
      </c>
      <c r="G100" s="87" t="s">
        <v>2610</v>
      </c>
      <c r="H100" s="74" t="s">
        <v>552</v>
      </c>
      <c r="I100" s="74" t="s">
        <v>159</v>
      </c>
      <c r="J100" s="74"/>
      <c r="K100" s="84">
        <v>5.8699999999996182</v>
      </c>
      <c r="L100" s="87" t="s">
        <v>163</v>
      </c>
      <c r="M100" s="88">
        <v>3.3500000000000002E-2</v>
      </c>
      <c r="N100" s="88">
        <v>3.1299999999996692E-2</v>
      </c>
      <c r="O100" s="84">
        <v>2766859.7335979999</v>
      </c>
      <c r="P100" s="86">
        <v>101.53</v>
      </c>
      <c r="Q100" s="74"/>
      <c r="R100" s="84">
        <v>2809.1928104610001</v>
      </c>
      <c r="S100" s="85">
        <v>5.8205055543059867E-3</v>
      </c>
      <c r="T100" s="85">
        <f t="shared" si="1"/>
        <v>3.055221547173356E-3</v>
      </c>
      <c r="U100" s="85">
        <f>R100/'סכום נכסי הקרן'!$C$42</f>
        <v>3.8759878497993697E-4</v>
      </c>
    </row>
    <row r="101" spans="2:21" s="131" customFormat="1">
      <c r="B101" s="77" t="s">
        <v>563</v>
      </c>
      <c r="C101" s="74" t="s">
        <v>564</v>
      </c>
      <c r="D101" s="87" t="s">
        <v>119</v>
      </c>
      <c r="E101" s="87" t="s">
        <v>347</v>
      </c>
      <c r="F101" s="74" t="s">
        <v>364</v>
      </c>
      <c r="G101" s="87" t="s">
        <v>357</v>
      </c>
      <c r="H101" s="74" t="s">
        <v>552</v>
      </c>
      <c r="I101" s="74" t="s">
        <v>159</v>
      </c>
      <c r="J101" s="74"/>
      <c r="K101" s="84">
        <v>1.2100000000001578</v>
      </c>
      <c r="L101" s="87" t="s">
        <v>163</v>
      </c>
      <c r="M101" s="88">
        <v>2.7999999999999997E-2</v>
      </c>
      <c r="N101" s="88">
        <v>4.180000000000348E-2</v>
      </c>
      <c r="O101" s="84">
        <f>5901907.3114/50000</f>
        <v>118.038146228</v>
      </c>
      <c r="P101" s="86">
        <v>5095100</v>
      </c>
      <c r="Q101" s="74"/>
      <c r="R101" s="84">
        <v>6014.1616426050014</v>
      </c>
      <c r="S101" s="85">
        <f>33368.617127834%/50000</f>
        <v>6.6737234255668E-3</v>
      </c>
      <c r="T101" s="85">
        <f t="shared" si="1"/>
        <v>6.5408811279333151E-3</v>
      </c>
      <c r="U101" s="85">
        <f>R101/'סכום נכסי הקרן'!$C$42</f>
        <v>8.298048238860829E-4</v>
      </c>
    </row>
    <row r="102" spans="2:21" s="131" customFormat="1">
      <c r="B102" s="77" t="s">
        <v>565</v>
      </c>
      <c r="C102" s="74" t="s">
        <v>566</v>
      </c>
      <c r="D102" s="87" t="s">
        <v>119</v>
      </c>
      <c r="E102" s="87" t="s">
        <v>347</v>
      </c>
      <c r="F102" s="74" t="s">
        <v>364</v>
      </c>
      <c r="G102" s="87" t="s">
        <v>357</v>
      </c>
      <c r="H102" s="74" t="s">
        <v>552</v>
      </c>
      <c r="I102" s="74" t="s">
        <v>159</v>
      </c>
      <c r="J102" s="74"/>
      <c r="K102" s="84">
        <v>2.460000000000516</v>
      </c>
      <c r="L102" s="87" t="s">
        <v>163</v>
      </c>
      <c r="M102" s="88">
        <v>1.49E-2</v>
      </c>
      <c r="N102" s="88">
        <v>3.6699999999994203E-2</v>
      </c>
      <c r="O102" s="84">
        <f>320911.72805/50000</f>
        <v>6.4182345609999993</v>
      </c>
      <c r="P102" s="86">
        <v>4833000</v>
      </c>
      <c r="Q102" s="74"/>
      <c r="R102" s="84">
        <v>310.19329605399997</v>
      </c>
      <c r="S102" s="85">
        <f>5306.08015955688%/50000</f>
        <v>1.0612160319113759E-3</v>
      </c>
      <c r="T102" s="85">
        <f t="shared" si="1"/>
        <v>3.3735998410781273E-4</v>
      </c>
      <c r="U102" s="85">
        <f>R102/'סכום נכסי הקרן'!$C$42</f>
        <v>4.2798964959518722E-5</v>
      </c>
    </row>
    <row r="103" spans="2:21" s="131" customFormat="1">
      <c r="B103" s="77" t="s">
        <v>567</v>
      </c>
      <c r="C103" s="74" t="s">
        <v>568</v>
      </c>
      <c r="D103" s="87" t="s">
        <v>119</v>
      </c>
      <c r="E103" s="87" t="s">
        <v>347</v>
      </c>
      <c r="F103" s="74" t="s">
        <v>364</v>
      </c>
      <c r="G103" s="87" t="s">
        <v>357</v>
      </c>
      <c r="H103" s="74" t="s">
        <v>552</v>
      </c>
      <c r="I103" s="74" t="s">
        <v>159</v>
      </c>
      <c r="J103" s="74"/>
      <c r="K103" s="84">
        <v>4.0699999999991139</v>
      </c>
      <c r="L103" s="87" t="s">
        <v>163</v>
      </c>
      <c r="M103" s="88">
        <v>2.2000000000000002E-2</v>
      </c>
      <c r="N103" s="88">
        <v>1.7999999999998559E-2</v>
      </c>
      <c r="O103" s="84">
        <f>1344602.2125/50000</f>
        <v>26.892044249999998</v>
      </c>
      <c r="P103" s="86">
        <v>5164800</v>
      </c>
      <c r="Q103" s="74"/>
      <c r="R103" s="84">
        <v>1388.920285289</v>
      </c>
      <c r="S103" s="85">
        <f>26710.4134386174%/50000</f>
        <v>5.3420826877234803E-3</v>
      </c>
      <c r="T103" s="85">
        <f t="shared" si="1"/>
        <v>1.5105617411233332E-3</v>
      </c>
      <c r="U103" s="85">
        <f>R103/'סכום נכסי הקרן'!$C$42</f>
        <v>1.9163647757010292E-4</v>
      </c>
    </row>
    <row r="104" spans="2:21" s="131" customFormat="1">
      <c r="B104" s="77" t="s">
        <v>569</v>
      </c>
      <c r="C104" s="74" t="s">
        <v>570</v>
      </c>
      <c r="D104" s="87" t="s">
        <v>119</v>
      </c>
      <c r="E104" s="87" t="s">
        <v>347</v>
      </c>
      <c r="F104" s="74" t="s">
        <v>571</v>
      </c>
      <c r="G104" s="87" t="s">
        <v>2609</v>
      </c>
      <c r="H104" s="74" t="s">
        <v>552</v>
      </c>
      <c r="I104" s="74" t="s">
        <v>159</v>
      </c>
      <c r="J104" s="74"/>
      <c r="K104" s="84">
        <v>5.1600000000007329</v>
      </c>
      <c r="L104" s="87" t="s">
        <v>163</v>
      </c>
      <c r="M104" s="88">
        <v>0.04</v>
      </c>
      <c r="N104" s="88">
        <v>3.9200000000004662E-2</v>
      </c>
      <c r="O104" s="84">
        <v>1772860.037982</v>
      </c>
      <c r="P104" s="86">
        <v>101.5</v>
      </c>
      <c r="Q104" s="74"/>
      <c r="R104" s="84">
        <v>1799.4529583980002</v>
      </c>
      <c r="S104" s="85">
        <v>5.9938448799699503E-4</v>
      </c>
      <c r="T104" s="85">
        <f t="shared" si="1"/>
        <v>1.957048811726174E-3</v>
      </c>
      <c r="U104" s="85">
        <f>R104/'סכום נכסי הקרן'!$C$42</f>
        <v>2.4827978261455146E-4</v>
      </c>
    </row>
    <row r="105" spans="2:21" s="131" customFormat="1">
      <c r="B105" s="77" t="s">
        <v>572</v>
      </c>
      <c r="C105" s="74" t="s">
        <v>573</v>
      </c>
      <c r="D105" s="87" t="s">
        <v>119</v>
      </c>
      <c r="E105" s="87" t="s">
        <v>347</v>
      </c>
      <c r="F105" s="74" t="s">
        <v>571</v>
      </c>
      <c r="G105" s="87" t="s">
        <v>2609</v>
      </c>
      <c r="H105" s="74" t="s">
        <v>552</v>
      </c>
      <c r="I105" s="74" t="s">
        <v>159</v>
      </c>
      <c r="J105" s="74"/>
      <c r="K105" s="84">
        <v>5.3800000000004626</v>
      </c>
      <c r="L105" s="87" t="s">
        <v>163</v>
      </c>
      <c r="M105" s="88">
        <v>2.7799999999999998E-2</v>
      </c>
      <c r="N105" s="88">
        <v>3.6800000000002692E-2</v>
      </c>
      <c r="O105" s="84">
        <v>4263742.0652959999</v>
      </c>
      <c r="P105" s="86">
        <v>97.5</v>
      </c>
      <c r="Q105" s="74"/>
      <c r="R105" s="84">
        <v>4157.1485236660001</v>
      </c>
      <c r="S105" s="85">
        <v>2.3672857656089853E-3</v>
      </c>
      <c r="T105" s="85">
        <f t="shared" si="1"/>
        <v>4.5212310443796064E-3</v>
      </c>
      <c r="U105" s="85">
        <f>R105/'סכום נכסי הקרן'!$C$42</f>
        <v>5.7358316978237556E-4</v>
      </c>
    </row>
    <row r="106" spans="2:21" s="131" customFormat="1">
      <c r="B106" s="77" t="s">
        <v>574</v>
      </c>
      <c r="C106" s="74" t="s">
        <v>575</v>
      </c>
      <c r="D106" s="87" t="s">
        <v>119</v>
      </c>
      <c r="E106" s="87" t="s">
        <v>347</v>
      </c>
      <c r="F106" s="74" t="s">
        <v>416</v>
      </c>
      <c r="G106" s="87" t="s">
        <v>357</v>
      </c>
      <c r="H106" s="74" t="s">
        <v>544</v>
      </c>
      <c r="I106" s="74" t="s">
        <v>351</v>
      </c>
      <c r="J106" s="74"/>
      <c r="K106" s="84">
        <v>4.9999999999962838E-2</v>
      </c>
      <c r="L106" s="87" t="s">
        <v>163</v>
      </c>
      <c r="M106" s="88">
        <v>6.4000000000000001E-2</v>
      </c>
      <c r="N106" s="88">
        <v>0.185999999999998</v>
      </c>
      <c r="O106" s="84">
        <v>10605897.503874</v>
      </c>
      <c r="P106" s="86">
        <v>114.18</v>
      </c>
      <c r="Q106" s="74"/>
      <c r="R106" s="84">
        <v>12109.813916309002</v>
      </c>
      <c r="S106" s="85">
        <v>8.4712960815875333E-3</v>
      </c>
      <c r="T106" s="85">
        <f t="shared" si="1"/>
        <v>1.3170389825714909E-2</v>
      </c>
      <c r="U106" s="85">
        <f>R106/'סכום נכסי הקרן'!$C$42</f>
        <v>1.6708533294032737E-3</v>
      </c>
    </row>
    <row r="107" spans="2:21" s="131" customFormat="1">
      <c r="B107" s="77" t="s">
        <v>576</v>
      </c>
      <c r="C107" s="74" t="s">
        <v>577</v>
      </c>
      <c r="D107" s="87" t="s">
        <v>119</v>
      </c>
      <c r="E107" s="87" t="s">
        <v>347</v>
      </c>
      <c r="F107" s="74" t="s">
        <v>416</v>
      </c>
      <c r="G107" s="87" t="s">
        <v>357</v>
      </c>
      <c r="H107" s="74" t="s">
        <v>552</v>
      </c>
      <c r="I107" s="74" t="s">
        <v>159</v>
      </c>
      <c r="J107" s="74"/>
      <c r="K107" s="84">
        <v>5.3599999999999239</v>
      </c>
      <c r="L107" s="87" t="s">
        <v>163</v>
      </c>
      <c r="M107" s="88">
        <v>1.46E-2</v>
      </c>
      <c r="N107" s="88">
        <v>2.5799999999999913E-2</v>
      </c>
      <c r="O107" s="84">
        <f>7219617.47965/50000</f>
        <v>144.39234959300001</v>
      </c>
      <c r="P107" s="86">
        <v>4718500</v>
      </c>
      <c r="Q107" s="74"/>
      <c r="R107" s="84">
        <v>6813.1533092069994</v>
      </c>
      <c r="S107" s="85">
        <f>27107.7891324672%/50000</f>
        <v>5.4215578264934401E-3</v>
      </c>
      <c r="T107" s="85">
        <f t="shared" si="1"/>
        <v>7.4098483795666343E-3</v>
      </c>
      <c r="U107" s="85">
        <f>R107/'סכום נכסי הקרן'!$C$42</f>
        <v>9.40045814832236E-4</v>
      </c>
    </row>
    <row r="108" spans="2:21" s="131" customFormat="1">
      <c r="B108" s="77" t="s">
        <v>578</v>
      </c>
      <c r="C108" s="74" t="s">
        <v>579</v>
      </c>
      <c r="D108" s="87" t="s">
        <v>119</v>
      </c>
      <c r="E108" s="87" t="s">
        <v>347</v>
      </c>
      <c r="F108" s="74" t="s">
        <v>482</v>
      </c>
      <c r="G108" s="87" t="s">
        <v>483</v>
      </c>
      <c r="H108" s="74" t="s">
        <v>544</v>
      </c>
      <c r="I108" s="74" t="s">
        <v>351</v>
      </c>
      <c r="J108" s="74"/>
      <c r="K108" s="84">
        <v>2.9800000000004472</v>
      </c>
      <c r="L108" s="87" t="s">
        <v>163</v>
      </c>
      <c r="M108" s="88">
        <v>3.85E-2</v>
      </c>
      <c r="N108" s="88">
        <v>9.1000000000041534E-3</v>
      </c>
      <c r="O108" s="84">
        <v>1096189.2002719999</v>
      </c>
      <c r="P108" s="86">
        <v>114.18</v>
      </c>
      <c r="Q108" s="74"/>
      <c r="R108" s="84">
        <v>1251.6288478280001</v>
      </c>
      <c r="S108" s="85">
        <v>4.5760946678662642E-3</v>
      </c>
      <c r="T108" s="85">
        <f t="shared" si="1"/>
        <v>1.361246337634024E-3</v>
      </c>
      <c r="U108" s="85">
        <f>R108/'סכום נכסי הקרן'!$C$42</f>
        <v>1.726936715975574E-4</v>
      </c>
    </row>
    <row r="109" spans="2:21" s="131" customFormat="1">
      <c r="B109" s="77" t="s">
        <v>580</v>
      </c>
      <c r="C109" s="74" t="s">
        <v>581</v>
      </c>
      <c r="D109" s="87" t="s">
        <v>119</v>
      </c>
      <c r="E109" s="87" t="s">
        <v>347</v>
      </c>
      <c r="F109" s="74" t="s">
        <v>482</v>
      </c>
      <c r="G109" s="87" t="s">
        <v>483</v>
      </c>
      <c r="H109" s="74" t="s">
        <v>544</v>
      </c>
      <c r="I109" s="74" t="s">
        <v>351</v>
      </c>
      <c r="J109" s="74"/>
      <c r="K109" s="84">
        <v>0.15999999999938841</v>
      </c>
      <c r="L109" s="87" t="s">
        <v>163</v>
      </c>
      <c r="M109" s="88">
        <v>3.9E-2</v>
      </c>
      <c r="N109" s="88">
        <v>0.20519999999987817</v>
      </c>
      <c r="O109" s="84">
        <v>732156.94334700005</v>
      </c>
      <c r="P109" s="86">
        <v>107.2</v>
      </c>
      <c r="Q109" s="74"/>
      <c r="R109" s="84">
        <v>784.87224730299999</v>
      </c>
      <c r="S109" s="85">
        <v>3.6785798467436227E-3</v>
      </c>
      <c r="T109" s="85">
        <f t="shared" si="1"/>
        <v>8.5361125544991903E-4</v>
      </c>
      <c r="U109" s="85">
        <f>R109/'סכום נכסי הקרן'!$C$42</f>
        <v>1.0829286202294972E-4</v>
      </c>
    </row>
    <row r="110" spans="2:21" s="131" customFormat="1">
      <c r="B110" s="77" t="s">
        <v>582</v>
      </c>
      <c r="C110" s="74" t="s">
        <v>583</v>
      </c>
      <c r="D110" s="87" t="s">
        <v>119</v>
      </c>
      <c r="E110" s="87" t="s">
        <v>347</v>
      </c>
      <c r="F110" s="74" t="s">
        <v>482</v>
      </c>
      <c r="G110" s="87" t="s">
        <v>483</v>
      </c>
      <c r="H110" s="74" t="s">
        <v>544</v>
      </c>
      <c r="I110" s="74" t="s">
        <v>351</v>
      </c>
      <c r="J110" s="74"/>
      <c r="K110" s="84">
        <v>1.1399999999996955</v>
      </c>
      <c r="L110" s="87" t="s">
        <v>163</v>
      </c>
      <c r="M110" s="88">
        <v>3.9E-2</v>
      </c>
      <c r="N110" s="88">
        <v>2.8199999999990868E-2</v>
      </c>
      <c r="O110" s="84">
        <v>1181834.2196239999</v>
      </c>
      <c r="P110" s="86">
        <v>111.2</v>
      </c>
      <c r="Q110" s="74"/>
      <c r="R110" s="84">
        <v>1314.1996502100001</v>
      </c>
      <c r="S110" s="85">
        <v>2.9617492801313175E-3</v>
      </c>
      <c r="T110" s="85">
        <f t="shared" si="1"/>
        <v>1.4292970826557021E-3</v>
      </c>
      <c r="U110" s="85">
        <f>R110/'סכום נכסי הקרן'!$C$42</f>
        <v>1.8132688712059694E-4</v>
      </c>
    </row>
    <row r="111" spans="2:21" s="131" customFormat="1">
      <c r="B111" s="77" t="s">
        <v>584</v>
      </c>
      <c r="C111" s="74" t="s">
        <v>585</v>
      </c>
      <c r="D111" s="87" t="s">
        <v>119</v>
      </c>
      <c r="E111" s="87" t="s">
        <v>347</v>
      </c>
      <c r="F111" s="74" t="s">
        <v>482</v>
      </c>
      <c r="G111" s="87" t="s">
        <v>483</v>
      </c>
      <c r="H111" s="74" t="s">
        <v>544</v>
      </c>
      <c r="I111" s="74" t="s">
        <v>351</v>
      </c>
      <c r="J111" s="74"/>
      <c r="K111" s="84">
        <v>3.8600000000017243</v>
      </c>
      <c r="L111" s="87" t="s">
        <v>163</v>
      </c>
      <c r="M111" s="88">
        <v>3.85E-2</v>
      </c>
      <c r="N111" s="88">
        <v>1.410000000000136E-2</v>
      </c>
      <c r="O111" s="84">
        <v>959618.68573999999</v>
      </c>
      <c r="P111" s="86">
        <v>114.88</v>
      </c>
      <c r="Q111" s="74"/>
      <c r="R111" s="84">
        <v>1102.409962685</v>
      </c>
      <c r="S111" s="85">
        <v>3.8384747429600001E-3</v>
      </c>
      <c r="T111" s="85">
        <f t="shared" si="1"/>
        <v>1.1989588821641143E-3</v>
      </c>
      <c r="U111" s="85">
        <f>R111/'סכום נכסי הקרן'!$C$42</f>
        <v>1.5210517430320605E-4</v>
      </c>
    </row>
    <row r="112" spans="2:21" s="131" customFormat="1">
      <c r="B112" s="77" t="s">
        <v>586</v>
      </c>
      <c r="C112" s="74" t="s">
        <v>587</v>
      </c>
      <c r="D112" s="87" t="s">
        <v>119</v>
      </c>
      <c r="E112" s="87" t="s">
        <v>347</v>
      </c>
      <c r="F112" s="74" t="s">
        <v>588</v>
      </c>
      <c r="G112" s="87" t="s">
        <v>357</v>
      </c>
      <c r="H112" s="74" t="s">
        <v>552</v>
      </c>
      <c r="I112" s="74" t="s">
        <v>159</v>
      </c>
      <c r="J112" s="74"/>
      <c r="K112" s="84">
        <v>1.2499999999995499</v>
      </c>
      <c r="L112" s="87" t="s">
        <v>163</v>
      </c>
      <c r="M112" s="88">
        <v>0.02</v>
      </c>
      <c r="N112" s="88">
        <v>1.6199999999993522E-2</v>
      </c>
      <c r="O112" s="84">
        <v>1080373.4521339999</v>
      </c>
      <c r="P112" s="86">
        <v>102.87</v>
      </c>
      <c r="Q112" s="74"/>
      <c r="R112" s="84">
        <v>1111.380165606</v>
      </c>
      <c r="S112" s="85">
        <v>3.797569032580315E-3</v>
      </c>
      <c r="T112" s="85">
        <f t="shared" si="1"/>
        <v>1.2087146942766547E-3</v>
      </c>
      <c r="U112" s="85">
        <f>R112/'סכום נכסי הקרן'!$C$42</f>
        <v>1.5334283935070862E-4</v>
      </c>
    </row>
    <row r="113" spans="2:21" s="131" customFormat="1">
      <c r="B113" s="77" t="s">
        <v>589</v>
      </c>
      <c r="C113" s="74" t="s">
        <v>590</v>
      </c>
      <c r="D113" s="87" t="s">
        <v>119</v>
      </c>
      <c r="E113" s="87" t="s">
        <v>347</v>
      </c>
      <c r="F113" s="74" t="s">
        <v>494</v>
      </c>
      <c r="G113" s="87" t="s">
        <v>2610</v>
      </c>
      <c r="H113" s="74" t="s">
        <v>552</v>
      </c>
      <c r="I113" s="74" t="s">
        <v>159</v>
      </c>
      <c r="J113" s="74"/>
      <c r="K113" s="84">
        <v>6.4700000000009679</v>
      </c>
      <c r="L113" s="87" t="s">
        <v>163</v>
      </c>
      <c r="M113" s="88">
        <v>2.4E-2</v>
      </c>
      <c r="N113" s="88">
        <v>2.2500000000002379E-2</v>
      </c>
      <c r="O113" s="84">
        <v>3074584.197044</v>
      </c>
      <c r="P113" s="86">
        <v>102.47</v>
      </c>
      <c r="Q113" s="74"/>
      <c r="R113" s="84">
        <v>3150.526411285</v>
      </c>
      <c r="S113" s="85">
        <v>5.9056701263873303E-3</v>
      </c>
      <c r="T113" s="85">
        <f t="shared" si="1"/>
        <v>3.4264490998455479E-3</v>
      </c>
      <c r="U113" s="85">
        <f>R113/'סכום נכסי הקרן'!$C$42</f>
        <v>4.3469433800126848E-4</v>
      </c>
    </row>
    <row r="114" spans="2:21" s="131" customFormat="1">
      <c r="B114" s="77" t="s">
        <v>591</v>
      </c>
      <c r="C114" s="74" t="s">
        <v>592</v>
      </c>
      <c r="D114" s="87" t="s">
        <v>119</v>
      </c>
      <c r="E114" s="87" t="s">
        <v>347</v>
      </c>
      <c r="F114" s="74" t="s">
        <v>494</v>
      </c>
      <c r="G114" s="87" t="s">
        <v>2610</v>
      </c>
      <c r="H114" s="74" t="s">
        <v>552</v>
      </c>
      <c r="I114" s="74" t="s">
        <v>159</v>
      </c>
      <c r="J114" s="74"/>
      <c r="K114" s="84">
        <v>2.4200000000014095</v>
      </c>
      <c r="L114" s="87" t="s">
        <v>163</v>
      </c>
      <c r="M114" s="88">
        <v>3.4799999999999998E-2</v>
      </c>
      <c r="N114" s="88">
        <v>2.2700000000084555E-2</v>
      </c>
      <c r="O114" s="84">
        <v>54891.137576000001</v>
      </c>
      <c r="P114" s="86">
        <v>103.42</v>
      </c>
      <c r="Q114" s="74"/>
      <c r="R114" s="84">
        <v>56.768414475999997</v>
      </c>
      <c r="S114" s="85">
        <v>1.3412836150009647E-4</v>
      </c>
      <c r="T114" s="85">
        <f t="shared" si="1"/>
        <v>6.1740184746336734E-5</v>
      </c>
      <c r="U114" s="85">
        <f>R114/'סכום נכסי הקרן'!$C$42</f>
        <v>7.8326302111403387E-6</v>
      </c>
    </row>
    <row r="115" spans="2:21" s="131" customFormat="1">
      <c r="B115" s="77" t="s">
        <v>593</v>
      </c>
      <c r="C115" s="74" t="s">
        <v>594</v>
      </c>
      <c r="D115" s="87" t="s">
        <v>119</v>
      </c>
      <c r="E115" s="87" t="s">
        <v>347</v>
      </c>
      <c r="F115" s="74" t="s">
        <v>499</v>
      </c>
      <c r="G115" s="87" t="s">
        <v>483</v>
      </c>
      <c r="H115" s="74" t="s">
        <v>552</v>
      </c>
      <c r="I115" s="74" t="s">
        <v>159</v>
      </c>
      <c r="J115" s="74"/>
      <c r="K115" s="84">
        <v>5.0099999999997236</v>
      </c>
      <c r="L115" s="87" t="s">
        <v>163</v>
      </c>
      <c r="M115" s="88">
        <v>2.4799999999999999E-2</v>
      </c>
      <c r="N115" s="88">
        <v>2.3100000000001956E-2</v>
      </c>
      <c r="O115" s="84">
        <v>1457541.3315490002</v>
      </c>
      <c r="P115" s="86">
        <v>101.64</v>
      </c>
      <c r="Q115" s="74"/>
      <c r="R115" s="84">
        <v>1481.445125941</v>
      </c>
      <c r="S115" s="85">
        <v>3.441768099384469E-3</v>
      </c>
      <c r="T115" s="85">
        <f t="shared" si="1"/>
        <v>1.6111898951454069E-3</v>
      </c>
      <c r="U115" s="85">
        <f>R115/'סכום נכסי הקרן'!$C$42</f>
        <v>2.0440260586276801E-4</v>
      </c>
    </row>
    <row r="116" spans="2:21" s="131" customFormat="1">
      <c r="B116" s="77" t="s">
        <v>595</v>
      </c>
      <c r="C116" s="74" t="s">
        <v>596</v>
      </c>
      <c r="D116" s="87" t="s">
        <v>119</v>
      </c>
      <c r="E116" s="87" t="s">
        <v>347</v>
      </c>
      <c r="F116" s="74" t="s">
        <v>512</v>
      </c>
      <c r="G116" s="87" t="s">
        <v>2610</v>
      </c>
      <c r="H116" s="74" t="s">
        <v>544</v>
      </c>
      <c r="I116" s="74" t="s">
        <v>351</v>
      </c>
      <c r="J116" s="74"/>
      <c r="K116" s="84">
        <v>6.1000000000015406</v>
      </c>
      <c r="L116" s="87" t="s">
        <v>163</v>
      </c>
      <c r="M116" s="88">
        <v>2.81E-2</v>
      </c>
      <c r="N116" s="88">
        <v>2.7900000000010017E-2</v>
      </c>
      <c r="O116" s="84">
        <v>254003.579799</v>
      </c>
      <c r="P116" s="86">
        <v>102.26</v>
      </c>
      <c r="Q116" s="74"/>
      <c r="R116" s="84">
        <v>259.74406950599996</v>
      </c>
      <c r="S116" s="85">
        <v>5.1071912924621028E-4</v>
      </c>
      <c r="T116" s="85">
        <f t="shared" si="1"/>
        <v>2.8249242093674441E-4</v>
      </c>
      <c r="U116" s="85">
        <f>R116/'סכום נכסי הקרן'!$C$42</f>
        <v>3.5838225618179783E-5</v>
      </c>
    </row>
    <row r="117" spans="2:21" s="131" customFormat="1">
      <c r="B117" s="77" t="s">
        <v>597</v>
      </c>
      <c r="C117" s="74" t="s">
        <v>598</v>
      </c>
      <c r="D117" s="87" t="s">
        <v>119</v>
      </c>
      <c r="E117" s="87" t="s">
        <v>347</v>
      </c>
      <c r="F117" s="74" t="s">
        <v>512</v>
      </c>
      <c r="G117" s="87" t="s">
        <v>2610</v>
      </c>
      <c r="H117" s="74" t="s">
        <v>544</v>
      </c>
      <c r="I117" s="74" t="s">
        <v>351</v>
      </c>
      <c r="J117" s="74"/>
      <c r="K117" s="84">
        <v>4.1500000000014357</v>
      </c>
      <c r="L117" s="87" t="s">
        <v>163</v>
      </c>
      <c r="M117" s="88">
        <v>3.7000000000000005E-2</v>
      </c>
      <c r="N117" s="88">
        <v>1.9400000000007307E-2</v>
      </c>
      <c r="O117" s="84">
        <v>705434.395961</v>
      </c>
      <c r="P117" s="86">
        <v>108.6</v>
      </c>
      <c r="Q117" s="74"/>
      <c r="R117" s="84">
        <v>766.10178722599994</v>
      </c>
      <c r="S117" s="85">
        <v>1.1038234884235077E-3</v>
      </c>
      <c r="T117" s="85">
        <f t="shared" si="1"/>
        <v>8.3319688094915382E-4</v>
      </c>
      <c r="U117" s="85">
        <f>R117/'סכום נכסי הקרן'!$C$42</f>
        <v>1.057030050746238E-4</v>
      </c>
    </row>
    <row r="118" spans="2:21" s="131" customFormat="1">
      <c r="B118" s="77" t="s">
        <v>599</v>
      </c>
      <c r="C118" s="74" t="s">
        <v>600</v>
      </c>
      <c r="D118" s="87" t="s">
        <v>119</v>
      </c>
      <c r="E118" s="87" t="s">
        <v>347</v>
      </c>
      <c r="F118" s="74" t="s">
        <v>601</v>
      </c>
      <c r="G118" s="87" t="s">
        <v>2610</v>
      </c>
      <c r="H118" s="74" t="s">
        <v>544</v>
      </c>
      <c r="I118" s="74" t="s">
        <v>351</v>
      </c>
      <c r="J118" s="74"/>
      <c r="K118" s="84">
        <v>5.5700000000008414</v>
      </c>
      <c r="L118" s="87" t="s">
        <v>163</v>
      </c>
      <c r="M118" s="88">
        <v>1.3999999999999999E-2</v>
      </c>
      <c r="N118" s="88">
        <v>1.7700000000002745E-2</v>
      </c>
      <c r="O118" s="84">
        <v>3212974.4305790002</v>
      </c>
      <c r="P118" s="86">
        <v>98.61</v>
      </c>
      <c r="Q118" s="74"/>
      <c r="R118" s="84">
        <v>3168.3140785690007</v>
      </c>
      <c r="S118" s="85">
        <v>6.0782717188403333E-3</v>
      </c>
      <c r="T118" s="85">
        <f t="shared" si="1"/>
        <v>3.4457946086898167E-3</v>
      </c>
      <c r="U118" s="85">
        <f>R118/'סכום נכסי הקרן'!$C$42</f>
        <v>4.3714859397160698E-4</v>
      </c>
    </row>
    <row r="119" spans="2:21" s="131" customFormat="1">
      <c r="B119" s="77" t="s">
        <v>602</v>
      </c>
      <c r="C119" s="74" t="s">
        <v>603</v>
      </c>
      <c r="D119" s="87" t="s">
        <v>119</v>
      </c>
      <c r="E119" s="87" t="s">
        <v>347</v>
      </c>
      <c r="F119" s="74" t="s">
        <v>375</v>
      </c>
      <c r="G119" s="87" t="s">
        <v>357</v>
      </c>
      <c r="H119" s="74" t="s">
        <v>552</v>
      </c>
      <c r="I119" s="74" t="s">
        <v>159</v>
      </c>
      <c r="J119" s="74"/>
      <c r="K119" s="84">
        <v>3.4599999999997726</v>
      </c>
      <c r="L119" s="87" t="s">
        <v>163</v>
      </c>
      <c r="M119" s="88">
        <v>1.8200000000000001E-2</v>
      </c>
      <c r="N119" s="88">
        <v>7.1999999999993337E-3</v>
      </c>
      <c r="O119" s="84">
        <f>3452938.4817/50000</f>
        <v>69.058769634000001</v>
      </c>
      <c r="P119" s="86">
        <v>5222837</v>
      </c>
      <c r="Q119" s="74"/>
      <c r="R119" s="84">
        <v>3606.827055017</v>
      </c>
      <c r="S119" s="85">
        <f>24297.646060798%/50000</f>
        <v>4.8595292121596002E-3</v>
      </c>
      <c r="T119" s="85">
        <f t="shared" si="1"/>
        <v>3.9227124939164955E-3</v>
      </c>
      <c r="U119" s="85">
        <f>R119/'סכום נכסי הקרן'!$C$42</f>
        <v>4.9765248542264914E-4</v>
      </c>
    </row>
    <row r="120" spans="2:21" s="131" customFormat="1">
      <c r="B120" s="77" t="s">
        <v>604</v>
      </c>
      <c r="C120" s="74" t="s">
        <v>605</v>
      </c>
      <c r="D120" s="87" t="s">
        <v>119</v>
      </c>
      <c r="E120" s="87" t="s">
        <v>347</v>
      </c>
      <c r="F120" s="74" t="s">
        <v>375</v>
      </c>
      <c r="G120" s="87" t="s">
        <v>357</v>
      </c>
      <c r="H120" s="74" t="s">
        <v>552</v>
      </c>
      <c r="I120" s="74" t="s">
        <v>159</v>
      </c>
      <c r="J120" s="74"/>
      <c r="K120" s="84">
        <v>2.6799999999997901</v>
      </c>
      <c r="L120" s="87" t="s">
        <v>163</v>
      </c>
      <c r="M120" s="88">
        <v>1.06E-2</v>
      </c>
      <c r="N120" s="88">
        <v>2.5499999999997493E-2</v>
      </c>
      <c r="O120" s="84">
        <f>4302727.08/50000</f>
        <v>86.054541600000007</v>
      </c>
      <c r="P120" s="86">
        <v>4869803</v>
      </c>
      <c r="Q120" s="74"/>
      <c r="R120" s="84">
        <v>4190.686913091</v>
      </c>
      <c r="S120" s="85">
        <f>31686.6269975698%/50000</f>
        <v>6.3373253995139597E-3</v>
      </c>
      <c r="T120" s="85">
        <f t="shared" si="1"/>
        <v>4.5577067215375354E-3</v>
      </c>
      <c r="U120" s="85">
        <f>R120/'סכום נכסי הקרן'!$C$42</f>
        <v>5.7821063392186282E-4</v>
      </c>
    </row>
    <row r="121" spans="2:21" s="131" customFormat="1">
      <c r="B121" s="77" t="s">
        <v>606</v>
      </c>
      <c r="C121" s="74" t="s">
        <v>607</v>
      </c>
      <c r="D121" s="87" t="s">
        <v>119</v>
      </c>
      <c r="E121" s="87" t="s">
        <v>347</v>
      </c>
      <c r="F121" s="74" t="s">
        <v>375</v>
      </c>
      <c r="G121" s="87" t="s">
        <v>357</v>
      </c>
      <c r="H121" s="74" t="s">
        <v>552</v>
      </c>
      <c r="I121" s="74" t="s">
        <v>159</v>
      </c>
      <c r="J121" s="74"/>
      <c r="K121" s="84">
        <v>4.5499999999997804</v>
      </c>
      <c r="L121" s="87" t="s">
        <v>163</v>
      </c>
      <c r="M121" s="88">
        <v>1.89E-2</v>
      </c>
      <c r="N121" s="88">
        <v>2.2699999999998992E-2</v>
      </c>
      <c r="O121" s="84">
        <f>7940324.26555/50000</f>
        <v>158.80648531099999</v>
      </c>
      <c r="P121" s="86">
        <v>4873378</v>
      </c>
      <c r="Q121" s="74"/>
      <c r="R121" s="84">
        <v>7739.240229514</v>
      </c>
      <c r="S121" s="85">
        <f>36426.8477179099%/50000</f>
        <v>7.2853695435819796E-3</v>
      </c>
      <c r="T121" s="85">
        <f t="shared" si="1"/>
        <v>8.4170418705015078E-3</v>
      </c>
      <c r="U121" s="85">
        <f>R121/'סכום נכסי הקרן'!$C$42</f>
        <v>1.0678227918201203E-3</v>
      </c>
    </row>
    <row r="122" spans="2:21" s="131" customFormat="1">
      <c r="B122" s="77" t="s">
        <v>608</v>
      </c>
      <c r="C122" s="74" t="s">
        <v>609</v>
      </c>
      <c r="D122" s="87" t="s">
        <v>119</v>
      </c>
      <c r="E122" s="87" t="s">
        <v>347</v>
      </c>
      <c r="F122" s="74" t="s">
        <v>375</v>
      </c>
      <c r="G122" s="87" t="s">
        <v>357</v>
      </c>
      <c r="H122" s="74" t="s">
        <v>544</v>
      </c>
      <c r="I122" s="74" t="s">
        <v>351</v>
      </c>
      <c r="J122" s="74"/>
      <c r="K122" s="84">
        <v>1.7000000000000177</v>
      </c>
      <c r="L122" s="87" t="s">
        <v>163</v>
      </c>
      <c r="M122" s="88">
        <v>4.4999999999999998E-2</v>
      </c>
      <c r="N122" s="88">
        <v>1.970000000000038E-2</v>
      </c>
      <c r="O122" s="84">
        <v>8710917.2277760003</v>
      </c>
      <c r="P122" s="86">
        <v>125.96</v>
      </c>
      <c r="Q122" s="84">
        <v>118.27902651499998</v>
      </c>
      <c r="R122" s="84">
        <v>11090.550606714001</v>
      </c>
      <c r="S122" s="85">
        <v>5.1180949304525372E-3</v>
      </c>
      <c r="T122" s="85">
        <f t="shared" si="1"/>
        <v>1.2061859569578151E-2</v>
      </c>
      <c r="U122" s="85">
        <f>R122/'סכום נכסי הקרן'!$C$42</f>
        <v>1.530220326605285E-3</v>
      </c>
    </row>
    <row r="123" spans="2:21" s="131" customFormat="1">
      <c r="B123" s="77" t="s">
        <v>610</v>
      </c>
      <c r="C123" s="74" t="s">
        <v>611</v>
      </c>
      <c r="D123" s="87" t="s">
        <v>119</v>
      </c>
      <c r="E123" s="87" t="s">
        <v>347</v>
      </c>
      <c r="F123" s="74" t="s">
        <v>515</v>
      </c>
      <c r="G123" s="87" t="s">
        <v>2610</v>
      </c>
      <c r="H123" s="74" t="s">
        <v>544</v>
      </c>
      <c r="I123" s="74" t="s">
        <v>351</v>
      </c>
      <c r="J123" s="74"/>
      <c r="K123" s="84">
        <v>1.9499999999999773</v>
      </c>
      <c r="L123" s="87" t="s">
        <v>163</v>
      </c>
      <c r="M123" s="88">
        <v>4.9000000000000002E-2</v>
      </c>
      <c r="N123" s="88">
        <v>3.4399999999996551E-2</v>
      </c>
      <c r="O123" s="84">
        <v>2029944.0762169999</v>
      </c>
      <c r="P123" s="86">
        <v>106</v>
      </c>
      <c r="Q123" s="84">
        <v>51.311741677000001</v>
      </c>
      <c r="R123" s="84">
        <v>2203.0525268790002</v>
      </c>
      <c r="S123" s="85">
        <v>3.8156081635554108E-3</v>
      </c>
      <c r="T123" s="85">
        <f t="shared" si="1"/>
        <v>2.3959955773099379E-3</v>
      </c>
      <c r="U123" s="85">
        <f>R123/'סכום נכסי הקרן'!$C$42</f>
        <v>3.0396649154358038E-4</v>
      </c>
    </row>
    <row r="124" spans="2:21" s="131" customFormat="1">
      <c r="B124" s="77" t="s">
        <v>612</v>
      </c>
      <c r="C124" s="74" t="s">
        <v>613</v>
      </c>
      <c r="D124" s="87" t="s">
        <v>119</v>
      </c>
      <c r="E124" s="87" t="s">
        <v>347</v>
      </c>
      <c r="F124" s="74" t="s">
        <v>515</v>
      </c>
      <c r="G124" s="87" t="s">
        <v>2610</v>
      </c>
      <c r="H124" s="74" t="s">
        <v>544</v>
      </c>
      <c r="I124" s="74" t="s">
        <v>351</v>
      </c>
      <c r="J124" s="74"/>
      <c r="K124" s="84">
        <v>4.6799999999927069</v>
      </c>
      <c r="L124" s="87" t="s">
        <v>163</v>
      </c>
      <c r="M124" s="88">
        <v>2.3E-2</v>
      </c>
      <c r="N124" s="88">
        <v>3.4699999999936185E-2</v>
      </c>
      <c r="O124" s="84">
        <v>305313.56223799998</v>
      </c>
      <c r="P124" s="86">
        <v>97</v>
      </c>
      <c r="Q124" s="74"/>
      <c r="R124" s="84">
        <v>296.15416108699998</v>
      </c>
      <c r="S124" s="85">
        <v>2.2361408053846396E-4</v>
      </c>
      <c r="T124" s="85">
        <f t="shared" si="1"/>
        <v>3.2209130354764339E-4</v>
      </c>
      <c r="U124" s="85">
        <f>R124/'סכום נכסי הקרן'!$C$42</f>
        <v>4.0861913278653299E-5</v>
      </c>
    </row>
    <row r="125" spans="2:21" s="131" customFormat="1">
      <c r="B125" s="77" t="s">
        <v>614</v>
      </c>
      <c r="C125" s="74" t="s">
        <v>615</v>
      </c>
      <c r="D125" s="87" t="s">
        <v>119</v>
      </c>
      <c r="E125" s="87" t="s">
        <v>347</v>
      </c>
      <c r="F125" s="74" t="s">
        <v>515</v>
      </c>
      <c r="G125" s="87" t="s">
        <v>2610</v>
      </c>
      <c r="H125" s="74" t="s">
        <v>544</v>
      </c>
      <c r="I125" s="74" t="s">
        <v>351</v>
      </c>
      <c r="J125" s="74"/>
      <c r="K125" s="84">
        <v>1.5899999999999306</v>
      </c>
      <c r="L125" s="87" t="s">
        <v>163</v>
      </c>
      <c r="M125" s="88">
        <v>5.8499999999999996E-2</v>
      </c>
      <c r="N125" s="88">
        <v>2.9399999999998358E-2</v>
      </c>
      <c r="O125" s="84">
        <v>1367957.4569040001</v>
      </c>
      <c r="P125" s="86">
        <v>115.65</v>
      </c>
      <c r="Q125" s="74"/>
      <c r="R125" s="84">
        <v>1582.0427812290002</v>
      </c>
      <c r="S125" s="85">
        <v>1.658181290617811E-3</v>
      </c>
      <c r="T125" s="85">
        <f t="shared" si="1"/>
        <v>1.7205978798470972E-3</v>
      </c>
      <c r="U125" s="85">
        <f>R125/'סכום נכסי הקרן'!$C$42</f>
        <v>2.1828258192431172E-4</v>
      </c>
    </row>
    <row r="126" spans="2:21" s="131" customFormat="1">
      <c r="B126" s="77" t="s">
        <v>616</v>
      </c>
      <c r="C126" s="74" t="s">
        <v>617</v>
      </c>
      <c r="D126" s="87" t="s">
        <v>119</v>
      </c>
      <c r="E126" s="87" t="s">
        <v>347</v>
      </c>
      <c r="F126" s="74" t="s">
        <v>515</v>
      </c>
      <c r="G126" s="87" t="s">
        <v>2610</v>
      </c>
      <c r="H126" s="74" t="s">
        <v>544</v>
      </c>
      <c r="I126" s="74" t="s">
        <v>351</v>
      </c>
      <c r="J126" s="74"/>
      <c r="K126" s="84">
        <v>6.1900000000013957</v>
      </c>
      <c r="L126" s="87" t="s">
        <v>163</v>
      </c>
      <c r="M126" s="88">
        <v>2.2499999999999999E-2</v>
      </c>
      <c r="N126" s="88">
        <v>3.2300000000008343E-2</v>
      </c>
      <c r="O126" s="84">
        <v>1407938.0205359999</v>
      </c>
      <c r="P126" s="86">
        <v>96.14</v>
      </c>
      <c r="Q126" s="74"/>
      <c r="R126" s="84">
        <v>1353.591613969</v>
      </c>
      <c r="S126" s="85">
        <v>3.5798506420463803E-3</v>
      </c>
      <c r="T126" s="85">
        <f t="shared" si="1"/>
        <v>1.4721389894176015E-3</v>
      </c>
      <c r="U126" s="85">
        <f>R126/'סכום נכסי הקרן'!$C$42</f>
        <v>1.8676199902680195E-4</v>
      </c>
    </row>
    <row r="127" spans="2:21" s="131" customFormat="1">
      <c r="B127" s="77" t="s">
        <v>618</v>
      </c>
      <c r="C127" s="74" t="s">
        <v>619</v>
      </c>
      <c r="D127" s="87" t="s">
        <v>119</v>
      </c>
      <c r="E127" s="87" t="s">
        <v>347</v>
      </c>
      <c r="F127" s="74" t="s">
        <v>620</v>
      </c>
      <c r="G127" s="87" t="s">
        <v>483</v>
      </c>
      <c r="H127" s="74" t="s">
        <v>552</v>
      </c>
      <c r="I127" s="74" t="s">
        <v>159</v>
      </c>
      <c r="J127" s="74"/>
      <c r="K127" s="84">
        <v>1.2200000000002227</v>
      </c>
      <c r="L127" s="87" t="s">
        <v>163</v>
      </c>
      <c r="M127" s="88">
        <v>4.0500000000000001E-2</v>
      </c>
      <c r="N127" s="88">
        <v>1.9999999999851449E-4</v>
      </c>
      <c r="O127" s="84">
        <v>413156.79312399996</v>
      </c>
      <c r="P127" s="86">
        <v>130.35</v>
      </c>
      <c r="Q127" s="74"/>
      <c r="R127" s="84">
        <v>538.5499207040001</v>
      </c>
      <c r="S127" s="85">
        <v>3.7872605042753218E-3</v>
      </c>
      <c r="T127" s="85">
        <f t="shared" si="1"/>
        <v>5.8571605189796435E-4</v>
      </c>
      <c r="U127" s="85">
        <f>R127/'סכום נכסי הקרן'!$C$42</f>
        <v>7.4306503326717737E-5</v>
      </c>
    </row>
    <row r="128" spans="2:21" s="131" customFormat="1">
      <c r="B128" s="77" t="s">
        <v>621</v>
      </c>
      <c r="C128" s="74" t="s">
        <v>622</v>
      </c>
      <c r="D128" s="87" t="s">
        <v>119</v>
      </c>
      <c r="E128" s="87" t="s">
        <v>347</v>
      </c>
      <c r="F128" s="74" t="s">
        <v>623</v>
      </c>
      <c r="G128" s="87" t="s">
        <v>2610</v>
      </c>
      <c r="H128" s="74" t="s">
        <v>552</v>
      </c>
      <c r="I128" s="74" t="s">
        <v>159</v>
      </c>
      <c r="J128" s="74"/>
      <c r="K128" s="84">
        <v>6.9700000000007014</v>
      </c>
      <c r="L128" s="87" t="s">
        <v>163</v>
      </c>
      <c r="M128" s="88">
        <v>1.9599999999999999E-2</v>
      </c>
      <c r="N128" s="88">
        <v>1.9300000000000112E-2</v>
      </c>
      <c r="O128" s="84">
        <v>2613479.8432740001</v>
      </c>
      <c r="P128" s="86">
        <v>101.9</v>
      </c>
      <c r="Q128" s="74"/>
      <c r="R128" s="84">
        <v>2663.136077829</v>
      </c>
      <c r="S128" s="85">
        <v>2.6497508168942638E-3</v>
      </c>
      <c r="T128" s="85">
        <f t="shared" si="1"/>
        <v>2.8963731851152901E-3</v>
      </c>
      <c r="U128" s="85">
        <f>R128/'סכום נכסי הקרן'!$C$42</f>
        <v>3.6744658613637929E-4</v>
      </c>
    </row>
    <row r="129" spans="2:21" s="131" customFormat="1">
      <c r="B129" s="77" t="s">
        <v>624</v>
      </c>
      <c r="C129" s="74" t="s">
        <v>625</v>
      </c>
      <c r="D129" s="87" t="s">
        <v>119</v>
      </c>
      <c r="E129" s="87" t="s">
        <v>347</v>
      </c>
      <c r="F129" s="74" t="s">
        <v>623</v>
      </c>
      <c r="G129" s="87" t="s">
        <v>2610</v>
      </c>
      <c r="H129" s="74" t="s">
        <v>552</v>
      </c>
      <c r="I129" s="74" t="s">
        <v>159</v>
      </c>
      <c r="J129" s="74"/>
      <c r="K129" s="84">
        <v>2.9600000000006523</v>
      </c>
      <c r="L129" s="87" t="s">
        <v>163</v>
      </c>
      <c r="M129" s="88">
        <v>2.75E-2</v>
      </c>
      <c r="N129" s="88">
        <v>1.7299999999999552E-2</v>
      </c>
      <c r="O129" s="84">
        <v>643372.58664600004</v>
      </c>
      <c r="P129" s="86">
        <v>104.75</v>
      </c>
      <c r="Q129" s="74"/>
      <c r="R129" s="84">
        <v>673.93280581100009</v>
      </c>
      <c r="S129" s="85">
        <v>1.4894637379950452E-3</v>
      </c>
      <c r="T129" s="85">
        <f t="shared" si="1"/>
        <v>7.3295575226923354E-4</v>
      </c>
      <c r="U129" s="85">
        <f>R129/'סכום נכסי הקרן'!$C$42</f>
        <v>9.2985976511735736E-5</v>
      </c>
    </row>
    <row r="130" spans="2:21" s="131" customFormat="1">
      <c r="B130" s="77" t="s">
        <v>626</v>
      </c>
      <c r="C130" s="74" t="s">
        <v>627</v>
      </c>
      <c r="D130" s="87" t="s">
        <v>119</v>
      </c>
      <c r="E130" s="87" t="s">
        <v>347</v>
      </c>
      <c r="F130" s="74" t="s">
        <v>400</v>
      </c>
      <c r="G130" s="87" t="s">
        <v>357</v>
      </c>
      <c r="H130" s="74" t="s">
        <v>552</v>
      </c>
      <c r="I130" s="74" t="s">
        <v>159</v>
      </c>
      <c r="J130" s="74"/>
      <c r="K130" s="84">
        <v>2.990000000000046</v>
      </c>
      <c r="L130" s="87" t="s">
        <v>163</v>
      </c>
      <c r="M130" s="88">
        <v>1.4199999999999999E-2</v>
      </c>
      <c r="N130" s="88">
        <v>3.459999999999961E-2</v>
      </c>
      <c r="O130" s="84">
        <f>6932769.00765/50000</f>
        <v>138.65538015300001</v>
      </c>
      <c r="P130" s="86">
        <v>4820000</v>
      </c>
      <c r="Q130" s="74"/>
      <c r="R130" s="84">
        <v>6683.1891100310004</v>
      </c>
      <c r="S130" s="85">
        <f>32712.5419131317%/50000</f>
        <v>6.5425083826263402E-3</v>
      </c>
      <c r="T130" s="85">
        <f t="shared" si="1"/>
        <v>7.2685019329272234E-3</v>
      </c>
      <c r="U130" s="85">
        <f>R130/'סכום נכסי הקרן'!$C$42</f>
        <v>9.2211398562353126E-4</v>
      </c>
    </row>
    <row r="131" spans="2:21" s="131" customFormat="1">
      <c r="B131" s="77" t="s">
        <v>628</v>
      </c>
      <c r="C131" s="74" t="s">
        <v>629</v>
      </c>
      <c r="D131" s="87" t="s">
        <v>119</v>
      </c>
      <c r="E131" s="87" t="s">
        <v>347</v>
      </c>
      <c r="F131" s="74" t="s">
        <v>400</v>
      </c>
      <c r="G131" s="87" t="s">
        <v>357</v>
      </c>
      <c r="H131" s="74" t="s">
        <v>552</v>
      </c>
      <c r="I131" s="74" t="s">
        <v>159</v>
      </c>
      <c r="J131" s="74"/>
      <c r="K131" s="84">
        <v>4.8100000000017973</v>
      </c>
      <c r="L131" s="87" t="s">
        <v>163</v>
      </c>
      <c r="M131" s="88">
        <v>2.0199999999999999E-2</v>
      </c>
      <c r="N131" s="88">
        <v>1.8400000000008746E-2</v>
      </c>
      <c r="O131" s="84">
        <f>799590.1157/50000</f>
        <v>15.991802313999999</v>
      </c>
      <c r="P131" s="117">
        <v>5048000</v>
      </c>
      <c r="Q131" s="84">
        <v>16.256429351999998</v>
      </c>
      <c r="R131" s="84">
        <v>823.43401199200002</v>
      </c>
      <c r="S131" s="85">
        <f>3799.43034307436%/50000</f>
        <v>7.5988606861487201E-4</v>
      </c>
      <c r="T131" s="85">
        <f t="shared" si="1"/>
        <v>8.9555025441650387E-4</v>
      </c>
      <c r="U131" s="85">
        <f>R131/'סכום נכסי הקרן'!$C$42</f>
        <v>1.1361342709220386E-4</v>
      </c>
    </row>
    <row r="132" spans="2:21" s="131" customFormat="1">
      <c r="B132" s="77" t="s">
        <v>630</v>
      </c>
      <c r="C132" s="74" t="s">
        <v>631</v>
      </c>
      <c r="D132" s="87" t="s">
        <v>119</v>
      </c>
      <c r="E132" s="87" t="s">
        <v>347</v>
      </c>
      <c r="F132" s="74" t="s">
        <v>400</v>
      </c>
      <c r="G132" s="87" t="s">
        <v>357</v>
      </c>
      <c r="H132" s="74" t="s">
        <v>552</v>
      </c>
      <c r="I132" s="74" t="s">
        <v>159</v>
      </c>
      <c r="J132" s="74"/>
      <c r="K132" s="84">
        <v>3.6600000000000041</v>
      </c>
      <c r="L132" s="87" t="s">
        <v>163</v>
      </c>
      <c r="M132" s="88">
        <v>1.5900000000000001E-2</v>
      </c>
      <c r="N132" s="88">
        <v>2.369999999999978E-2</v>
      </c>
      <c r="O132" s="84">
        <f>5057497.12195/50000</f>
        <v>101.14994243899999</v>
      </c>
      <c r="P132" s="86">
        <v>4885714</v>
      </c>
      <c r="Q132" s="74"/>
      <c r="R132" s="84">
        <v>4941.8969414029998</v>
      </c>
      <c r="S132" s="85">
        <f>33784.2159114896%/50000</f>
        <v>6.75684318229792E-3</v>
      </c>
      <c r="T132" s="85">
        <f t="shared" si="1"/>
        <v>5.3747076252864288E-3</v>
      </c>
      <c r="U132" s="85">
        <f>R132/'סכום נכסי הקרן'!$C$42</f>
        <v>6.8185894640301762E-4</v>
      </c>
    </row>
    <row r="133" spans="2:21" s="131" customFormat="1">
      <c r="B133" s="77" t="s">
        <v>632</v>
      </c>
      <c r="C133" s="74" t="s">
        <v>633</v>
      </c>
      <c r="D133" s="87" t="s">
        <v>119</v>
      </c>
      <c r="E133" s="87" t="s">
        <v>347</v>
      </c>
      <c r="F133" s="74" t="s">
        <v>634</v>
      </c>
      <c r="G133" s="87" t="s">
        <v>487</v>
      </c>
      <c r="H133" s="74" t="s">
        <v>544</v>
      </c>
      <c r="I133" s="74" t="s">
        <v>351</v>
      </c>
      <c r="J133" s="74"/>
      <c r="K133" s="84">
        <v>4.3999999999994008</v>
      </c>
      <c r="L133" s="87" t="s">
        <v>163</v>
      </c>
      <c r="M133" s="88">
        <v>1.9400000000000001E-2</v>
      </c>
      <c r="N133" s="88">
        <v>2.0099999999996745E-2</v>
      </c>
      <c r="O133" s="84">
        <v>2303900.034343</v>
      </c>
      <c r="P133" s="86">
        <v>101.28</v>
      </c>
      <c r="Q133" s="74"/>
      <c r="R133" s="84">
        <v>2333.3897480759997</v>
      </c>
      <c r="S133" s="85">
        <v>4.2505399657803032E-3</v>
      </c>
      <c r="T133" s="85">
        <f t="shared" si="1"/>
        <v>2.5377477151898669E-3</v>
      </c>
      <c r="U133" s="85">
        <f>R133/'סכום נכסי הקרן'!$C$42</f>
        <v>3.2194978851967081E-4</v>
      </c>
    </row>
    <row r="134" spans="2:21" s="131" customFormat="1">
      <c r="B134" s="77" t="s">
        <v>635</v>
      </c>
      <c r="C134" s="74" t="s">
        <v>636</v>
      </c>
      <c r="D134" s="87" t="s">
        <v>119</v>
      </c>
      <c r="E134" s="87" t="s">
        <v>347</v>
      </c>
      <c r="F134" s="74" t="s">
        <v>634</v>
      </c>
      <c r="G134" s="87" t="s">
        <v>487</v>
      </c>
      <c r="H134" s="74" t="s">
        <v>544</v>
      </c>
      <c r="I134" s="74" t="s">
        <v>351</v>
      </c>
      <c r="J134" s="74"/>
      <c r="K134" s="84">
        <v>5.3699999999998234</v>
      </c>
      <c r="L134" s="87" t="s">
        <v>163</v>
      </c>
      <c r="M134" s="88">
        <v>1.23E-2</v>
      </c>
      <c r="N134" s="88">
        <v>2.0999999999999096E-2</v>
      </c>
      <c r="O134" s="84">
        <v>9156844.0315589998</v>
      </c>
      <c r="P134" s="86">
        <v>96.55</v>
      </c>
      <c r="Q134" s="74"/>
      <c r="R134" s="84">
        <v>8840.932445288001</v>
      </c>
      <c r="S134" s="85">
        <v>5.2564607759620022E-3</v>
      </c>
      <c r="T134" s="85">
        <f t="shared" si="1"/>
        <v>9.6152201455745965E-3</v>
      </c>
      <c r="U134" s="85">
        <f>R134/'סכום נכסי הקרן'!$C$42</f>
        <v>1.2198289348893041E-3</v>
      </c>
    </row>
    <row r="135" spans="2:21" s="131" customFormat="1">
      <c r="B135" s="77" t="s">
        <v>637</v>
      </c>
      <c r="C135" s="74" t="s">
        <v>638</v>
      </c>
      <c r="D135" s="87" t="s">
        <v>119</v>
      </c>
      <c r="E135" s="87" t="s">
        <v>347</v>
      </c>
      <c r="F135" s="74" t="s">
        <v>639</v>
      </c>
      <c r="G135" s="87" t="s">
        <v>483</v>
      </c>
      <c r="H135" s="74" t="s">
        <v>552</v>
      </c>
      <c r="I135" s="74" t="s">
        <v>159</v>
      </c>
      <c r="J135" s="74"/>
      <c r="K135" s="84">
        <v>6.1200000000019594</v>
      </c>
      <c r="L135" s="87" t="s">
        <v>163</v>
      </c>
      <c r="M135" s="88">
        <v>2.2499999999999999E-2</v>
      </c>
      <c r="N135" s="88">
        <v>1.2400000000003566E-2</v>
      </c>
      <c r="O135" s="84">
        <v>1030786.656382</v>
      </c>
      <c r="P135" s="86">
        <v>108.84</v>
      </c>
      <c r="Q135" s="74"/>
      <c r="R135" s="84">
        <v>1121.90816124</v>
      </c>
      <c r="S135" s="85">
        <v>2.5195453520355533E-3</v>
      </c>
      <c r="T135" s="85">
        <f t="shared" si="1"/>
        <v>1.2201647303830285E-3</v>
      </c>
      <c r="U135" s="85">
        <f>R135/'סכום נכסי הקרן'!$C$42</f>
        <v>1.5479544107345857E-4</v>
      </c>
    </row>
    <row r="136" spans="2:21" s="131" customFormat="1">
      <c r="B136" s="77" t="s">
        <v>640</v>
      </c>
      <c r="C136" s="74" t="s">
        <v>641</v>
      </c>
      <c r="D136" s="87" t="s">
        <v>119</v>
      </c>
      <c r="E136" s="87" t="s">
        <v>347</v>
      </c>
      <c r="F136" s="74" t="s">
        <v>642</v>
      </c>
      <c r="G136" s="87" t="s">
        <v>2610</v>
      </c>
      <c r="H136" s="74" t="s">
        <v>552</v>
      </c>
      <c r="I136" s="74" t="s">
        <v>159</v>
      </c>
      <c r="J136" s="74"/>
      <c r="K136" s="84">
        <v>4.1799999999992776</v>
      </c>
      <c r="L136" s="87" t="s">
        <v>163</v>
      </c>
      <c r="M136" s="88">
        <v>1.6E-2</v>
      </c>
      <c r="N136" s="88">
        <v>1.2100000000008781E-2</v>
      </c>
      <c r="O136" s="84">
        <v>373354.98716199992</v>
      </c>
      <c r="P136" s="86">
        <v>103.73</v>
      </c>
      <c r="Q136" s="74"/>
      <c r="R136" s="84">
        <v>387.28114784599995</v>
      </c>
      <c r="S136" s="85">
        <v>2.3552499031039092E-3</v>
      </c>
      <c r="T136" s="85">
        <f t="shared" si="1"/>
        <v>4.2119917981669488E-4</v>
      </c>
      <c r="U136" s="85">
        <f>R136/'סכום נכסי הקרן'!$C$42</f>
        <v>5.3435172477930165E-5</v>
      </c>
    </row>
    <row r="137" spans="2:21" s="131" customFormat="1">
      <c r="B137" s="77" t="s">
        <v>643</v>
      </c>
      <c r="C137" s="74" t="s">
        <v>644</v>
      </c>
      <c r="D137" s="87" t="s">
        <v>119</v>
      </c>
      <c r="E137" s="87" t="s">
        <v>347</v>
      </c>
      <c r="F137" s="74" t="s">
        <v>645</v>
      </c>
      <c r="G137" s="87" t="s">
        <v>155</v>
      </c>
      <c r="H137" s="74" t="s">
        <v>544</v>
      </c>
      <c r="I137" s="74" t="s">
        <v>351</v>
      </c>
      <c r="J137" s="74"/>
      <c r="K137" s="84">
        <v>1.6099999999998647</v>
      </c>
      <c r="L137" s="87" t="s">
        <v>163</v>
      </c>
      <c r="M137" s="88">
        <v>2.1499999999999998E-2</v>
      </c>
      <c r="N137" s="88">
        <v>4.5499999999994961E-2</v>
      </c>
      <c r="O137" s="84">
        <v>2715370.404112</v>
      </c>
      <c r="P137" s="86">
        <v>96.96</v>
      </c>
      <c r="Q137" s="84">
        <v>243.76774325</v>
      </c>
      <c r="R137" s="84">
        <v>2876.5908869989998</v>
      </c>
      <c r="S137" s="85">
        <v>4.2042637925604042E-3</v>
      </c>
      <c r="T137" s="85">
        <f t="shared" si="1"/>
        <v>3.1285223383864533E-3</v>
      </c>
      <c r="U137" s="85">
        <f>R137/'סכום נכסי הקרן'!$C$42</f>
        <v>3.9689804435395857E-4</v>
      </c>
    </row>
    <row r="138" spans="2:21" s="131" customFormat="1">
      <c r="B138" s="77" t="s">
        <v>646</v>
      </c>
      <c r="C138" s="74" t="s">
        <v>647</v>
      </c>
      <c r="D138" s="87" t="s">
        <v>119</v>
      </c>
      <c r="E138" s="87" t="s">
        <v>347</v>
      </c>
      <c r="F138" s="74" t="s">
        <v>645</v>
      </c>
      <c r="G138" s="87" t="s">
        <v>155</v>
      </c>
      <c r="H138" s="74" t="s">
        <v>544</v>
      </c>
      <c r="I138" s="74" t="s">
        <v>351</v>
      </c>
      <c r="J138" s="74"/>
      <c r="K138" s="84">
        <v>3.030000000000042</v>
      </c>
      <c r="L138" s="87" t="s">
        <v>163</v>
      </c>
      <c r="M138" s="88">
        <v>1.8000000000000002E-2</v>
      </c>
      <c r="N138" s="88">
        <v>4.3600000000005072E-2</v>
      </c>
      <c r="O138" s="84">
        <v>1774113.907811</v>
      </c>
      <c r="P138" s="86">
        <v>93.3</v>
      </c>
      <c r="Q138" s="74"/>
      <c r="R138" s="84">
        <v>1655.2482582310001</v>
      </c>
      <c r="S138" s="85">
        <v>2.5496411393656064E-3</v>
      </c>
      <c r="T138" s="85">
        <f t="shared" si="1"/>
        <v>1.8002146828927062E-3</v>
      </c>
      <c r="U138" s="85">
        <f>R138/'סכום נכסי הקרן'!$C$42</f>
        <v>2.2838311821864871E-4</v>
      </c>
    </row>
    <row r="139" spans="2:21" s="131" customFormat="1">
      <c r="B139" s="77" t="s">
        <v>648</v>
      </c>
      <c r="C139" s="74" t="s">
        <v>649</v>
      </c>
      <c r="D139" s="87" t="s">
        <v>119</v>
      </c>
      <c r="E139" s="87" t="s">
        <v>347</v>
      </c>
      <c r="F139" s="74" t="s">
        <v>650</v>
      </c>
      <c r="G139" s="87" t="s">
        <v>357</v>
      </c>
      <c r="H139" s="74" t="s">
        <v>651</v>
      </c>
      <c r="I139" s="74" t="s">
        <v>159</v>
      </c>
      <c r="J139" s="74"/>
      <c r="K139" s="84">
        <v>0.73999999999664434</v>
      </c>
      <c r="L139" s="87" t="s">
        <v>163</v>
      </c>
      <c r="M139" s="88">
        <v>4.1500000000000002E-2</v>
      </c>
      <c r="N139" s="88">
        <v>4.8699999999983229E-2</v>
      </c>
      <c r="O139" s="84">
        <v>140038.41826800001</v>
      </c>
      <c r="P139" s="86">
        <v>106.4</v>
      </c>
      <c r="Q139" s="74"/>
      <c r="R139" s="84">
        <v>149.00087937499998</v>
      </c>
      <c r="S139" s="85">
        <v>6.9810905260556404E-4</v>
      </c>
      <c r="T139" s="85">
        <f t="shared" ref="T139:T204" si="2">R139/$R$11</f>
        <v>1.6205035678543291E-4</v>
      </c>
      <c r="U139" s="85">
        <f>R139/'סכום נכסי הקרן'!$C$42</f>
        <v>2.0558417916929922E-5</v>
      </c>
    </row>
    <row r="140" spans="2:21" s="131" customFormat="1">
      <c r="B140" s="77" t="s">
        <v>652</v>
      </c>
      <c r="C140" s="74" t="s">
        <v>653</v>
      </c>
      <c r="D140" s="87" t="s">
        <v>119</v>
      </c>
      <c r="E140" s="87" t="s">
        <v>347</v>
      </c>
      <c r="F140" s="74" t="s">
        <v>654</v>
      </c>
      <c r="G140" s="87" t="s">
        <v>155</v>
      </c>
      <c r="H140" s="74" t="s">
        <v>655</v>
      </c>
      <c r="I140" s="74" t="s">
        <v>351</v>
      </c>
      <c r="J140" s="74"/>
      <c r="K140" s="84">
        <v>2.2299999999991358</v>
      </c>
      <c r="L140" s="87" t="s">
        <v>163</v>
      </c>
      <c r="M140" s="88">
        <v>3.15E-2</v>
      </c>
      <c r="N140" s="88">
        <v>0.17939999999996709</v>
      </c>
      <c r="O140" s="84">
        <v>1468367.563728</v>
      </c>
      <c r="P140" s="86">
        <v>73.3</v>
      </c>
      <c r="Q140" s="74"/>
      <c r="R140" s="84">
        <v>1076.3134243910001</v>
      </c>
      <c r="S140" s="85">
        <v>3.866950076497989E-3</v>
      </c>
      <c r="T140" s="85">
        <f t="shared" si="2"/>
        <v>1.1705768124800548E-3</v>
      </c>
      <c r="U140" s="85">
        <f>R140/'סכום נכסי הקרן'!$C$42</f>
        <v>1.4850450065158978E-4</v>
      </c>
    </row>
    <row r="141" spans="2:21" s="131" customFormat="1">
      <c r="B141" s="77" t="s">
        <v>656</v>
      </c>
      <c r="C141" s="74" t="s">
        <v>657</v>
      </c>
      <c r="D141" s="87" t="s">
        <v>119</v>
      </c>
      <c r="E141" s="87" t="s">
        <v>347</v>
      </c>
      <c r="F141" s="74" t="s">
        <v>654</v>
      </c>
      <c r="G141" s="87" t="s">
        <v>155</v>
      </c>
      <c r="H141" s="74" t="s">
        <v>655</v>
      </c>
      <c r="I141" s="74" t="s">
        <v>351</v>
      </c>
      <c r="J141" s="74"/>
      <c r="K141" s="84">
        <v>1.4199999999999093</v>
      </c>
      <c r="L141" s="87" t="s">
        <v>163</v>
      </c>
      <c r="M141" s="88">
        <v>2.8500000000000001E-2</v>
      </c>
      <c r="N141" s="88">
        <v>0.21690000000005796</v>
      </c>
      <c r="O141" s="84">
        <v>826884.64327500004</v>
      </c>
      <c r="P141" s="86">
        <v>79.900000000000006</v>
      </c>
      <c r="Q141" s="74"/>
      <c r="R141" s="84">
        <v>660.68077129300002</v>
      </c>
      <c r="S141" s="85">
        <v>3.7804757922756164E-3</v>
      </c>
      <c r="T141" s="85">
        <f t="shared" si="2"/>
        <v>7.185431063118225E-4</v>
      </c>
      <c r="U141" s="85">
        <f>R141/'סכום נכסי הקרן'!$C$42</f>
        <v>9.1157525129345181E-5</v>
      </c>
    </row>
    <row r="142" spans="2:21" s="131" customFormat="1">
      <c r="B142" s="77" t="s">
        <v>658</v>
      </c>
      <c r="C142" s="74" t="s">
        <v>659</v>
      </c>
      <c r="D142" s="87" t="s">
        <v>119</v>
      </c>
      <c r="E142" s="87" t="s">
        <v>347</v>
      </c>
      <c r="F142" s="74" t="s">
        <v>660</v>
      </c>
      <c r="G142" s="87" t="s">
        <v>2610</v>
      </c>
      <c r="H142" s="74" t="s">
        <v>651</v>
      </c>
      <c r="I142" s="74" t="s">
        <v>159</v>
      </c>
      <c r="J142" s="74"/>
      <c r="K142" s="84">
        <v>4.5400000000000977</v>
      </c>
      <c r="L142" s="87" t="s">
        <v>163</v>
      </c>
      <c r="M142" s="88">
        <v>2.5000000000000001E-2</v>
      </c>
      <c r="N142" s="88">
        <v>3.0300000000006943E-2</v>
      </c>
      <c r="O142" s="84">
        <v>809693.56928399997</v>
      </c>
      <c r="P142" s="86">
        <v>99.63</v>
      </c>
      <c r="Q142" s="74"/>
      <c r="R142" s="84">
        <v>806.69773084799999</v>
      </c>
      <c r="S142" s="85">
        <v>3.5856844579701787E-3</v>
      </c>
      <c r="T142" s="85">
        <f t="shared" si="2"/>
        <v>8.7734821197203781E-4</v>
      </c>
      <c r="U142" s="85">
        <f>R142/'סכום נכסי הקרן'!$C$42</f>
        <v>1.1130423627684202E-4</v>
      </c>
    </row>
    <row r="143" spans="2:21" s="131" customFormat="1">
      <c r="B143" s="77" t="s">
        <v>661</v>
      </c>
      <c r="C143" s="74" t="s">
        <v>662</v>
      </c>
      <c r="D143" s="87" t="s">
        <v>119</v>
      </c>
      <c r="E143" s="87" t="s">
        <v>347</v>
      </c>
      <c r="F143" s="74" t="s">
        <v>660</v>
      </c>
      <c r="G143" s="87" t="s">
        <v>2610</v>
      </c>
      <c r="H143" s="74" t="s">
        <v>651</v>
      </c>
      <c r="I143" s="74" t="s">
        <v>159</v>
      </c>
      <c r="J143" s="74"/>
      <c r="K143" s="84">
        <v>6.7300000000009081</v>
      </c>
      <c r="L143" s="87" t="s">
        <v>163</v>
      </c>
      <c r="M143" s="88">
        <v>1.9E-2</v>
      </c>
      <c r="N143" s="88">
        <v>2.8600000000006443E-2</v>
      </c>
      <c r="O143" s="84">
        <v>1797115.986482</v>
      </c>
      <c r="P143" s="86">
        <v>94.96</v>
      </c>
      <c r="Q143" s="74"/>
      <c r="R143" s="84">
        <v>1706.5413281650001</v>
      </c>
      <c r="S143" s="85">
        <v>7.7484339708829451E-3</v>
      </c>
      <c r="T143" s="85">
        <f t="shared" si="2"/>
        <v>1.8559999931424891E-3</v>
      </c>
      <c r="U143" s="85">
        <f>R143/'סכום נכסי הקרן'!$C$42</f>
        <v>2.3546028697341524E-4</v>
      </c>
    </row>
    <row r="144" spans="2:21" s="131" customFormat="1">
      <c r="B144" s="77" t="s">
        <v>665</v>
      </c>
      <c r="C144" s="74" t="s">
        <v>666</v>
      </c>
      <c r="D144" s="87" t="s">
        <v>119</v>
      </c>
      <c r="E144" s="87" t="s">
        <v>347</v>
      </c>
      <c r="F144" s="74" t="s">
        <v>512</v>
      </c>
      <c r="G144" s="87" t="s">
        <v>2610</v>
      </c>
      <c r="H144" s="74" t="s">
        <v>451</v>
      </c>
      <c r="I144" s="74" t="s">
        <v>351</v>
      </c>
      <c r="J144" s="74"/>
      <c r="K144" s="84">
        <v>5.0500000000001073</v>
      </c>
      <c r="L144" s="87" t="s">
        <v>163</v>
      </c>
      <c r="M144" s="88">
        <v>2.4E-2</v>
      </c>
      <c r="N144" s="88">
        <v>1.8999999999997859E-2</v>
      </c>
      <c r="O144" s="84">
        <v>452025.62608199997</v>
      </c>
      <c r="P144" s="86">
        <v>103.3</v>
      </c>
      <c r="Q144" s="74"/>
      <c r="R144" s="84">
        <v>466.94243801900001</v>
      </c>
      <c r="S144" s="85">
        <v>9.2052828502289872E-4</v>
      </c>
      <c r="T144" s="85">
        <f>R144/$R$11</f>
        <v>5.0783719530137742E-4</v>
      </c>
      <c r="U144" s="85">
        <f>R144/'סכום נכסי הקרן'!$C$42</f>
        <v>6.4426450529763869E-5</v>
      </c>
    </row>
    <row r="145" spans="2:21" s="131" customFormat="1">
      <c r="B145" s="77" t="s">
        <v>663</v>
      </c>
      <c r="C145" s="74" t="s">
        <v>664</v>
      </c>
      <c r="D145" s="87" t="s">
        <v>119</v>
      </c>
      <c r="E145" s="87" t="s">
        <v>347</v>
      </c>
      <c r="F145" s="74" t="s">
        <v>512</v>
      </c>
      <c r="G145" s="87" t="s">
        <v>2610</v>
      </c>
      <c r="H145" s="74" t="s">
        <v>544</v>
      </c>
      <c r="I145" s="74" t="s">
        <v>351</v>
      </c>
      <c r="J145" s="74"/>
      <c r="K145" s="84">
        <v>2.9699999999757503</v>
      </c>
      <c r="L145" s="87" t="s">
        <v>163</v>
      </c>
      <c r="M145" s="88">
        <v>4.4000000000000004E-2</v>
      </c>
      <c r="N145" s="88">
        <v>1.8499999999896977E-2</v>
      </c>
      <c r="O145" s="84">
        <v>57841.108794</v>
      </c>
      <c r="P145" s="86">
        <v>109.08</v>
      </c>
      <c r="Q145" s="74"/>
      <c r="R145" s="84">
        <v>63.093084048999998</v>
      </c>
      <c r="S145" s="85">
        <v>2.2297865395794943E-4</v>
      </c>
      <c r="T145" s="85">
        <f t="shared" si="2"/>
        <v>6.8618768048353052E-5</v>
      </c>
      <c r="U145" s="85">
        <f>R145/'סכום נכסי הקרן'!$C$42</f>
        <v>8.7052774117047194E-6</v>
      </c>
    </row>
    <row r="146" spans="2:21" s="131" customFormat="1">
      <c r="B146" s="77" t="s">
        <v>667</v>
      </c>
      <c r="C146" s="74" t="s">
        <v>668</v>
      </c>
      <c r="D146" s="87" t="s">
        <v>119</v>
      </c>
      <c r="E146" s="87" t="s">
        <v>347</v>
      </c>
      <c r="F146" s="74" t="s">
        <v>512</v>
      </c>
      <c r="G146" s="87" t="s">
        <v>2610</v>
      </c>
      <c r="H146" s="74" t="s">
        <v>544</v>
      </c>
      <c r="I146" s="74" t="s">
        <v>351</v>
      </c>
      <c r="J146" s="74"/>
      <c r="K146" s="84">
        <v>6.0500000000008543</v>
      </c>
      <c r="L146" s="87" t="s">
        <v>163</v>
      </c>
      <c r="M146" s="88">
        <v>2.6000000000000002E-2</v>
      </c>
      <c r="N146" s="88">
        <v>2.2400000000004302E-2</v>
      </c>
      <c r="O146" s="84">
        <v>3052273.1129040001</v>
      </c>
      <c r="P146" s="86">
        <v>103.54</v>
      </c>
      <c r="Q146" s="74"/>
      <c r="R146" s="84">
        <v>3160.3236601859999</v>
      </c>
      <c r="S146" s="85">
        <v>5.1883147456389424E-3</v>
      </c>
      <c r="T146" s="85">
        <f t="shared" si="2"/>
        <v>3.4371043905161956E-3</v>
      </c>
      <c r="U146" s="85">
        <f>R146/'סכום נכסי הקרן'!$C$42</f>
        <v>4.3604611483767235E-4</v>
      </c>
    </row>
    <row r="147" spans="2:21" s="131" customFormat="1">
      <c r="B147" s="77" t="s">
        <v>669</v>
      </c>
      <c r="C147" s="74" t="s">
        <v>670</v>
      </c>
      <c r="D147" s="87" t="s">
        <v>119</v>
      </c>
      <c r="E147" s="87" t="s">
        <v>347</v>
      </c>
      <c r="F147" s="74" t="s">
        <v>642</v>
      </c>
      <c r="G147" s="87" t="s">
        <v>2610</v>
      </c>
      <c r="H147" s="74" t="s">
        <v>651</v>
      </c>
      <c r="I147" s="74" t="s">
        <v>159</v>
      </c>
      <c r="J147" s="74"/>
      <c r="K147" s="84">
        <v>0.25</v>
      </c>
      <c r="L147" s="87" t="s">
        <v>163</v>
      </c>
      <c r="M147" s="88">
        <v>4.4999999999999998E-2</v>
      </c>
      <c r="N147" s="88">
        <v>8.6500000000006488E-2</v>
      </c>
      <c r="O147" s="84">
        <v>569940.14789000002</v>
      </c>
      <c r="P147" s="86">
        <v>108.21</v>
      </c>
      <c r="Q147" s="74"/>
      <c r="R147" s="84">
        <v>616.73225888399998</v>
      </c>
      <c r="S147" s="85">
        <v>3.280231066992806E-3</v>
      </c>
      <c r="T147" s="85">
        <f t="shared" si="2"/>
        <v>6.7074558896869721E-4</v>
      </c>
      <c r="U147" s="85">
        <f>R147/'סכום נכסי הקרן'!$C$42</f>
        <v>8.5093722763067352E-5</v>
      </c>
    </row>
    <row r="148" spans="2:21" s="131" customFormat="1">
      <c r="B148" s="77" t="s">
        <v>671</v>
      </c>
      <c r="C148" s="74" t="s">
        <v>672</v>
      </c>
      <c r="D148" s="87" t="s">
        <v>119</v>
      </c>
      <c r="E148" s="87" t="s">
        <v>347</v>
      </c>
      <c r="F148" s="74" t="s">
        <v>650</v>
      </c>
      <c r="G148" s="87" t="s">
        <v>357</v>
      </c>
      <c r="H148" s="74" t="s">
        <v>673</v>
      </c>
      <c r="I148" s="74" t="s">
        <v>159</v>
      </c>
      <c r="J148" s="74"/>
      <c r="K148" s="84">
        <v>0.43999999999994904</v>
      </c>
      <c r="L148" s="87" t="s">
        <v>163</v>
      </c>
      <c r="M148" s="88">
        <v>5.2999999999999999E-2</v>
      </c>
      <c r="N148" s="88">
        <v>5.7299999999986563E-2</v>
      </c>
      <c r="O148" s="84">
        <v>1436943.4686370001</v>
      </c>
      <c r="P148" s="86">
        <v>109.33</v>
      </c>
      <c r="Q148" s="74"/>
      <c r="R148" s="84">
        <v>1571.010342107</v>
      </c>
      <c r="S148" s="85">
        <v>5.5265781121858733E-3</v>
      </c>
      <c r="T148" s="85">
        <f t="shared" si="2"/>
        <v>1.7085992211584181E-3</v>
      </c>
      <c r="U148" s="85">
        <f>R148/'סכום נכסי הקרן'!$C$42</f>
        <v>2.1676037953822822E-4</v>
      </c>
    </row>
    <row r="149" spans="2:21" s="131" customFormat="1">
      <c r="B149" s="77" t="s">
        <v>674</v>
      </c>
      <c r="C149" s="74" t="s">
        <v>675</v>
      </c>
      <c r="D149" s="87" t="s">
        <v>119</v>
      </c>
      <c r="E149" s="87" t="s">
        <v>347</v>
      </c>
      <c r="F149" s="74" t="s">
        <v>676</v>
      </c>
      <c r="G149" s="87" t="s">
        <v>677</v>
      </c>
      <c r="H149" s="74" t="s">
        <v>673</v>
      </c>
      <c r="I149" s="74" t="s">
        <v>159</v>
      </c>
      <c r="J149" s="74"/>
      <c r="K149" s="84">
        <v>1.2100000024963062</v>
      </c>
      <c r="L149" s="87" t="s">
        <v>163</v>
      </c>
      <c r="M149" s="88">
        <v>5.3499999999999999E-2</v>
      </c>
      <c r="N149" s="88">
        <v>2.3600000399408981E-2</v>
      </c>
      <c r="O149" s="84">
        <v>7.4888300000000001</v>
      </c>
      <c r="P149" s="86">
        <v>106.98</v>
      </c>
      <c r="Q149" s="74"/>
      <c r="R149" s="84">
        <v>8.0118379999999986E-3</v>
      </c>
      <c r="S149" s="85">
        <v>6.3751407283182616E-8</v>
      </c>
      <c r="T149" s="85">
        <f t="shared" si="2"/>
        <v>8.7135137178588145E-9</v>
      </c>
      <c r="U149" s="85">
        <f>R149/'סכום נכסי הקרן'!$C$42</f>
        <v>1.1054345086930799E-9</v>
      </c>
    </row>
    <row r="150" spans="2:21" s="131" customFormat="1">
      <c r="B150" s="77" t="s">
        <v>678</v>
      </c>
      <c r="C150" s="74" t="s">
        <v>679</v>
      </c>
      <c r="D150" s="87" t="s">
        <v>119</v>
      </c>
      <c r="E150" s="87" t="s">
        <v>347</v>
      </c>
      <c r="F150" s="74" t="s">
        <v>680</v>
      </c>
      <c r="G150" s="87" t="s">
        <v>677</v>
      </c>
      <c r="H150" s="74" t="s">
        <v>681</v>
      </c>
      <c r="I150" s="74" t="s">
        <v>351</v>
      </c>
      <c r="J150" s="74"/>
      <c r="K150" s="84">
        <v>0.15999999998501827</v>
      </c>
      <c r="L150" s="87" t="s">
        <v>163</v>
      </c>
      <c r="M150" s="88">
        <v>4.8499999999999995E-2</v>
      </c>
      <c r="N150" s="88">
        <v>4.769999999966916E-2</v>
      </c>
      <c r="O150" s="84">
        <v>26003.576837000001</v>
      </c>
      <c r="P150" s="86">
        <v>123.21</v>
      </c>
      <c r="Q150" s="74"/>
      <c r="R150" s="84">
        <v>32.039005077999995</v>
      </c>
      <c r="S150" s="85">
        <v>3.8237207854059711E-4</v>
      </c>
      <c r="T150" s="85">
        <f t="shared" si="2"/>
        <v>3.4844976927104771E-5</v>
      </c>
      <c r="U150" s="85">
        <f>R150/'סכום נכסי הקרן'!$C$42</f>
        <v>4.4205863670001845E-6</v>
      </c>
    </row>
    <row r="151" spans="2:21" s="131" customFormat="1">
      <c r="B151" s="77" t="s">
        <v>682</v>
      </c>
      <c r="C151" s="74" t="s">
        <v>683</v>
      </c>
      <c r="D151" s="87" t="s">
        <v>119</v>
      </c>
      <c r="E151" s="87" t="s">
        <v>347</v>
      </c>
      <c r="F151" s="74" t="s">
        <v>416</v>
      </c>
      <c r="G151" s="87" t="s">
        <v>357</v>
      </c>
      <c r="H151" s="74" t="s">
        <v>681</v>
      </c>
      <c r="I151" s="74" t="s">
        <v>351</v>
      </c>
      <c r="J151" s="74"/>
      <c r="K151" s="84">
        <v>1.6899999999998827</v>
      </c>
      <c r="L151" s="87" t="s">
        <v>163</v>
      </c>
      <c r="M151" s="88">
        <v>5.0999999999999997E-2</v>
      </c>
      <c r="N151" s="88">
        <v>2.7099999999998969E-2</v>
      </c>
      <c r="O151" s="84">
        <v>7844643.5912150005</v>
      </c>
      <c r="P151" s="86">
        <v>125.89</v>
      </c>
      <c r="Q151" s="84">
        <v>120.953411272</v>
      </c>
      <c r="R151" s="84">
        <v>9996.5758724930001</v>
      </c>
      <c r="S151" s="85">
        <v>6.8378257868006659E-3</v>
      </c>
      <c r="T151" s="85">
        <f t="shared" si="2"/>
        <v>1.0872074672077023E-2</v>
      </c>
      <c r="U151" s="85">
        <f>R151/'סכום נכסי הקרן'!$C$42</f>
        <v>1.3792790041713772E-3</v>
      </c>
    </row>
    <row r="152" spans="2:21" s="131" customFormat="1">
      <c r="B152" s="77" t="s">
        <v>684</v>
      </c>
      <c r="C152" s="74" t="s">
        <v>685</v>
      </c>
      <c r="D152" s="87" t="s">
        <v>119</v>
      </c>
      <c r="E152" s="87" t="s">
        <v>347</v>
      </c>
      <c r="F152" s="74" t="s">
        <v>588</v>
      </c>
      <c r="G152" s="87" t="s">
        <v>357</v>
      </c>
      <c r="H152" s="74" t="s">
        <v>681</v>
      </c>
      <c r="I152" s="74" t="s">
        <v>351</v>
      </c>
      <c r="J152" s="74"/>
      <c r="K152" s="84">
        <v>0.7300000000004252</v>
      </c>
      <c r="L152" s="87" t="s">
        <v>163</v>
      </c>
      <c r="M152" s="88">
        <v>2.4E-2</v>
      </c>
      <c r="N152" s="88">
        <v>3.6799999999961738E-2</v>
      </c>
      <c r="O152" s="84">
        <v>370396.97985200002</v>
      </c>
      <c r="P152" s="86">
        <v>101.6</v>
      </c>
      <c r="Q152" s="74"/>
      <c r="R152" s="84">
        <v>376.32333310799999</v>
      </c>
      <c r="S152" s="85">
        <v>4.2557712716160961E-3</v>
      </c>
      <c r="T152" s="85">
        <f t="shared" si="2"/>
        <v>4.0928168110574765E-4</v>
      </c>
      <c r="U152" s="85">
        <f>R152/'סכום נכסי הקרן'!$C$42</f>
        <v>5.1923266402039613E-5</v>
      </c>
    </row>
    <row r="153" spans="2:21" s="131" customFormat="1">
      <c r="B153" s="77" t="s">
        <v>686</v>
      </c>
      <c r="C153" s="74" t="s">
        <v>687</v>
      </c>
      <c r="D153" s="87" t="s">
        <v>119</v>
      </c>
      <c r="E153" s="87" t="s">
        <v>347</v>
      </c>
      <c r="F153" s="74" t="s">
        <v>601</v>
      </c>
      <c r="G153" s="87" t="s">
        <v>2610</v>
      </c>
      <c r="H153" s="74" t="s">
        <v>681</v>
      </c>
      <c r="I153" s="74" t="s">
        <v>351</v>
      </c>
      <c r="J153" s="74"/>
      <c r="K153" s="84">
        <v>2.4899999999965514</v>
      </c>
      <c r="L153" s="87" t="s">
        <v>163</v>
      </c>
      <c r="M153" s="88">
        <v>3.4500000000000003E-2</v>
      </c>
      <c r="N153" s="88">
        <v>2.0700000000049811E-2</v>
      </c>
      <c r="O153" s="84">
        <v>49936.52060199999</v>
      </c>
      <c r="P153" s="86">
        <v>104.53</v>
      </c>
      <c r="Q153" s="74"/>
      <c r="R153" s="84">
        <v>52.198645182</v>
      </c>
      <c r="S153" s="85">
        <v>1.5869401614819351E-4</v>
      </c>
      <c r="T153" s="85">
        <f t="shared" si="2"/>
        <v>5.6770195658849074E-5</v>
      </c>
      <c r="U153" s="85">
        <f>R153/'סכום נכסי הקרן'!$C$42</f>
        <v>7.2021156307964018E-6</v>
      </c>
    </row>
    <row r="154" spans="2:21" s="131" customFormat="1">
      <c r="B154" s="77" t="s">
        <v>688</v>
      </c>
      <c r="C154" s="74" t="s">
        <v>689</v>
      </c>
      <c r="D154" s="87" t="s">
        <v>119</v>
      </c>
      <c r="E154" s="87" t="s">
        <v>347</v>
      </c>
      <c r="F154" s="74" t="s">
        <v>601</v>
      </c>
      <c r="G154" s="87" t="s">
        <v>2610</v>
      </c>
      <c r="H154" s="74" t="s">
        <v>681</v>
      </c>
      <c r="I154" s="74" t="s">
        <v>351</v>
      </c>
      <c r="J154" s="74"/>
      <c r="K154" s="84">
        <v>3.8500000000036279</v>
      </c>
      <c r="L154" s="87" t="s">
        <v>163</v>
      </c>
      <c r="M154" s="88">
        <v>2.0499999999999997E-2</v>
      </c>
      <c r="N154" s="88">
        <v>1.7500000000025908E-2</v>
      </c>
      <c r="O154" s="84">
        <v>374203.25315599999</v>
      </c>
      <c r="P154" s="86">
        <v>103.13</v>
      </c>
      <c r="Q154" s="74"/>
      <c r="R154" s="84">
        <v>385.91584455600002</v>
      </c>
      <c r="S154" s="85">
        <v>6.5958876347606385E-4</v>
      </c>
      <c r="T154" s="85">
        <f t="shared" si="2"/>
        <v>4.1971430344420055E-4</v>
      </c>
      <c r="U154" s="85">
        <f>R154/'סכום נכסי הקרן'!$C$42</f>
        <v>5.3246794558706371E-5</v>
      </c>
    </row>
    <row r="155" spans="2:21" s="131" customFormat="1">
      <c r="B155" s="77" t="s">
        <v>690</v>
      </c>
      <c r="C155" s="74" t="s">
        <v>691</v>
      </c>
      <c r="D155" s="87" t="s">
        <v>119</v>
      </c>
      <c r="E155" s="87" t="s">
        <v>347</v>
      </c>
      <c r="F155" s="74" t="s">
        <v>601</v>
      </c>
      <c r="G155" s="87" t="s">
        <v>2610</v>
      </c>
      <c r="H155" s="74" t="s">
        <v>681</v>
      </c>
      <c r="I155" s="74" t="s">
        <v>351</v>
      </c>
      <c r="J155" s="74"/>
      <c r="K155" s="84">
        <v>4.7500000000004361</v>
      </c>
      <c r="L155" s="87" t="s">
        <v>163</v>
      </c>
      <c r="M155" s="88">
        <v>2.0499999999999997E-2</v>
      </c>
      <c r="N155" s="88">
        <v>1.9700000000001685E-2</v>
      </c>
      <c r="O155" s="84">
        <v>1684921.6189829998</v>
      </c>
      <c r="P155" s="86">
        <v>102</v>
      </c>
      <c r="Q155" s="74"/>
      <c r="R155" s="84">
        <v>1718.6200980430001</v>
      </c>
      <c r="S155" s="85">
        <v>2.946857243017722E-3</v>
      </c>
      <c r="T155" s="85">
        <f t="shared" si="2"/>
        <v>1.8691366200971045E-3</v>
      </c>
      <c r="U155" s="85">
        <f>R155/'סכום נכסי הקרן'!$C$42</f>
        <v>2.371268569971356E-4</v>
      </c>
    </row>
    <row r="156" spans="2:21" s="131" customFormat="1">
      <c r="B156" s="77" t="s">
        <v>692</v>
      </c>
      <c r="C156" s="74" t="s">
        <v>693</v>
      </c>
      <c r="D156" s="87" t="s">
        <v>119</v>
      </c>
      <c r="E156" s="87" t="s">
        <v>347</v>
      </c>
      <c r="F156" s="74" t="s">
        <v>601</v>
      </c>
      <c r="G156" s="87" t="s">
        <v>2610</v>
      </c>
      <c r="H156" s="74" t="s">
        <v>681</v>
      </c>
      <c r="I156" s="74" t="s">
        <v>351</v>
      </c>
      <c r="J156" s="74"/>
      <c r="K156" s="84">
        <v>7.3199999999999088</v>
      </c>
      <c r="L156" s="87" t="s">
        <v>163</v>
      </c>
      <c r="M156" s="88">
        <v>8.3999999999999995E-3</v>
      </c>
      <c r="N156" s="88">
        <v>1.7200000000000798E-2</v>
      </c>
      <c r="O156" s="84">
        <v>3743023.4844920002</v>
      </c>
      <c r="P156" s="86">
        <v>93.8</v>
      </c>
      <c r="Q156" s="74"/>
      <c r="R156" s="84">
        <v>3510.9561053009998</v>
      </c>
      <c r="S156" s="85">
        <v>7.5206570326482479E-3</v>
      </c>
      <c r="T156" s="85">
        <f t="shared" si="2"/>
        <v>3.8184451790388703E-3</v>
      </c>
      <c r="U156" s="85">
        <f>R156/'סכום נכסי הקרן'!$C$42</f>
        <v>4.8442467724714108E-4</v>
      </c>
    </row>
    <row r="157" spans="2:21" s="131" customFormat="1">
      <c r="B157" s="77" t="s">
        <v>694</v>
      </c>
      <c r="C157" s="74" t="s">
        <v>695</v>
      </c>
      <c r="D157" s="87" t="s">
        <v>119</v>
      </c>
      <c r="E157" s="87" t="s">
        <v>347</v>
      </c>
      <c r="F157" s="74" t="s">
        <v>696</v>
      </c>
      <c r="G157" s="87" t="s">
        <v>190</v>
      </c>
      <c r="H157" s="74" t="s">
        <v>681</v>
      </c>
      <c r="I157" s="74" t="s">
        <v>351</v>
      </c>
      <c r="J157" s="74"/>
      <c r="K157" s="84">
        <v>2.2700000000002012</v>
      </c>
      <c r="L157" s="87" t="s">
        <v>163</v>
      </c>
      <c r="M157" s="88">
        <v>1.9799999999999998E-2</v>
      </c>
      <c r="N157" s="88">
        <v>3.5700000000003902E-2</v>
      </c>
      <c r="O157" s="84">
        <v>3269664.8028280004</v>
      </c>
      <c r="P157" s="86">
        <v>97.2</v>
      </c>
      <c r="Q157" s="74"/>
      <c r="R157" s="84">
        <v>3178.1142438679999</v>
      </c>
      <c r="S157" s="85">
        <v>4.5304162012896852E-3</v>
      </c>
      <c r="T157" s="85">
        <f t="shared" si="2"/>
        <v>3.4564530711762168E-3</v>
      </c>
      <c r="U157" s="85">
        <f>R157/'סכום נכסי הקרן'!$C$42</f>
        <v>4.3850077319844736E-4</v>
      </c>
    </row>
    <row r="158" spans="2:21" s="131" customFormat="1">
      <c r="B158" s="77" t="s">
        <v>697</v>
      </c>
      <c r="C158" s="74" t="s">
        <v>698</v>
      </c>
      <c r="D158" s="87" t="s">
        <v>119</v>
      </c>
      <c r="E158" s="87" t="s">
        <v>347</v>
      </c>
      <c r="F158" s="74" t="s">
        <v>699</v>
      </c>
      <c r="G158" s="87" t="s">
        <v>2609</v>
      </c>
      <c r="H158" s="74" t="s">
        <v>700</v>
      </c>
      <c r="I158" s="74" t="s">
        <v>159</v>
      </c>
      <c r="J158" s="74"/>
      <c r="K158" s="84">
        <v>3.01001522934359</v>
      </c>
      <c r="L158" s="87" t="s">
        <v>163</v>
      </c>
      <c r="M158" s="88">
        <v>4.6500000000000007E-2</v>
      </c>
      <c r="N158" s="88">
        <v>3.2000206499574094E-2</v>
      </c>
      <c r="O158" s="84">
        <v>3.6518000000000002E-2</v>
      </c>
      <c r="P158" s="86">
        <v>106.25</v>
      </c>
      <c r="Q158" s="74"/>
      <c r="R158" s="84">
        <v>3.8741000000000001E-5</v>
      </c>
      <c r="S158" s="85">
        <v>5.0958524856898064E-11</v>
      </c>
      <c r="T158" s="85">
        <f t="shared" si="2"/>
        <v>4.2133931682538817E-11</v>
      </c>
      <c r="U158" s="85">
        <f>R158/'סכום נכסי הקרן'!$C$42</f>
        <v>5.3452950872544621E-12</v>
      </c>
    </row>
    <row r="159" spans="2:21" s="131" customFormat="1">
      <c r="B159" s="77" t="s">
        <v>701</v>
      </c>
      <c r="C159" s="74" t="s">
        <v>702</v>
      </c>
      <c r="D159" s="87" t="s">
        <v>119</v>
      </c>
      <c r="E159" s="87" t="s">
        <v>347</v>
      </c>
      <c r="F159" s="74" t="s">
        <v>703</v>
      </c>
      <c r="G159" s="87" t="s">
        <v>2609</v>
      </c>
      <c r="H159" s="74" t="s">
        <v>700</v>
      </c>
      <c r="I159" s="74" t="s">
        <v>159</v>
      </c>
      <c r="J159" s="74"/>
      <c r="K159" s="84">
        <v>0.75000000000183309</v>
      </c>
      <c r="L159" s="87" t="s">
        <v>163</v>
      </c>
      <c r="M159" s="88">
        <v>4.8000000000000001E-2</v>
      </c>
      <c r="N159" s="88">
        <v>4.3200000000045459E-2</v>
      </c>
      <c r="O159" s="84">
        <v>268453.74074199999</v>
      </c>
      <c r="P159" s="86">
        <v>101.61</v>
      </c>
      <c r="Q159" s="74"/>
      <c r="R159" s="84">
        <v>272.77584261800001</v>
      </c>
      <c r="S159" s="85">
        <v>3.448611848594625E-3</v>
      </c>
      <c r="T159" s="85">
        <f t="shared" si="2"/>
        <v>2.9666551502319954E-4</v>
      </c>
      <c r="U159" s="85">
        <f>R159/'סכום נכסי הקרן'!$C$42</f>
        <v>3.7636286401169094E-5</v>
      </c>
    </row>
    <row r="160" spans="2:21" s="131" customFormat="1">
      <c r="B160" s="77" t="s">
        <v>704</v>
      </c>
      <c r="C160" s="74" t="s">
        <v>705</v>
      </c>
      <c r="D160" s="87" t="s">
        <v>119</v>
      </c>
      <c r="E160" s="87" t="s">
        <v>347</v>
      </c>
      <c r="F160" s="74" t="s">
        <v>706</v>
      </c>
      <c r="G160" s="87" t="s">
        <v>487</v>
      </c>
      <c r="H160" s="74" t="s">
        <v>707</v>
      </c>
      <c r="I160" s="74" t="s">
        <v>351</v>
      </c>
      <c r="J160" s="74"/>
      <c r="K160" s="84">
        <v>0.2499999999986286</v>
      </c>
      <c r="L160" s="87" t="s">
        <v>163</v>
      </c>
      <c r="M160" s="88">
        <v>4.8000000000000001E-2</v>
      </c>
      <c r="N160" s="88">
        <v>1.5999999999945144E-3</v>
      </c>
      <c r="O160" s="84">
        <v>301567.48739600001</v>
      </c>
      <c r="P160" s="86">
        <v>120.9</v>
      </c>
      <c r="Q160" s="74"/>
      <c r="R160" s="84">
        <v>364.59511317000005</v>
      </c>
      <c r="S160" s="85">
        <v>2.9480507754043261E-3</v>
      </c>
      <c r="T160" s="85">
        <f t="shared" si="2"/>
        <v>3.9652630520875277E-4</v>
      </c>
      <c r="U160" s="85">
        <f>R160/'סכום נכסי הקרן'!$C$42</f>
        <v>5.0305063557073538E-5</v>
      </c>
    </row>
    <row r="161" spans="2:21" s="131" customFormat="1">
      <c r="B161" s="77" t="s">
        <v>708</v>
      </c>
      <c r="C161" s="74" t="s">
        <v>709</v>
      </c>
      <c r="D161" s="87" t="s">
        <v>119</v>
      </c>
      <c r="E161" s="87" t="s">
        <v>347</v>
      </c>
      <c r="F161" s="74" t="s">
        <v>710</v>
      </c>
      <c r="G161" s="87" t="s">
        <v>2610</v>
      </c>
      <c r="H161" s="74" t="s">
        <v>707</v>
      </c>
      <c r="I161" s="74" t="s">
        <v>351</v>
      </c>
      <c r="J161" s="74"/>
      <c r="K161" s="84">
        <v>0.39000000000168272</v>
      </c>
      <c r="L161" s="87" t="s">
        <v>163</v>
      </c>
      <c r="M161" s="88">
        <v>5.4000000000000006E-2</v>
      </c>
      <c r="N161" s="88">
        <v>0.140600000000181</v>
      </c>
      <c r="O161" s="84">
        <v>222093.25443300002</v>
      </c>
      <c r="P161" s="86">
        <v>99</v>
      </c>
      <c r="Q161" s="74"/>
      <c r="R161" s="84">
        <v>219.87232111700001</v>
      </c>
      <c r="S161" s="85">
        <v>6.1692570675833339E-3</v>
      </c>
      <c r="T161" s="85">
        <f t="shared" si="2"/>
        <v>2.391287100700786E-4</v>
      </c>
      <c r="U161" s="85">
        <f>R161/'סכום נכסי הקרן'!$C$42</f>
        <v>3.0336915358146037E-5</v>
      </c>
    </row>
    <row r="162" spans="2:21" s="131" customFormat="1">
      <c r="B162" s="77" t="s">
        <v>711</v>
      </c>
      <c r="C162" s="74" t="s">
        <v>712</v>
      </c>
      <c r="D162" s="87" t="s">
        <v>119</v>
      </c>
      <c r="E162" s="87" t="s">
        <v>347</v>
      </c>
      <c r="F162" s="74" t="s">
        <v>710</v>
      </c>
      <c r="G162" s="87" t="s">
        <v>2609</v>
      </c>
      <c r="H162" s="74" t="s">
        <v>707</v>
      </c>
      <c r="I162" s="74" t="s">
        <v>351</v>
      </c>
      <c r="J162" s="74"/>
      <c r="K162" s="84">
        <v>1.3599999999999373</v>
      </c>
      <c r="L162" s="87" t="s">
        <v>163</v>
      </c>
      <c r="M162" s="88">
        <v>2.5000000000000001E-2</v>
      </c>
      <c r="N162" s="88">
        <v>0.17540000000003825</v>
      </c>
      <c r="O162" s="84">
        <v>765836.23940500012</v>
      </c>
      <c r="P162" s="86">
        <v>83.25</v>
      </c>
      <c r="Q162" s="74"/>
      <c r="R162" s="84">
        <v>637.55861031400002</v>
      </c>
      <c r="S162" s="85">
        <v>1.966203640701273E-3</v>
      </c>
      <c r="T162" s="85">
        <f t="shared" si="2"/>
        <v>6.9339590951664806E-4</v>
      </c>
      <c r="U162" s="85">
        <f>R162/'סכום נכסי הקרן'!$C$42</f>
        <v>8.796724161865223E-5</v>
      </c>
    </row>
    <row r="163" spans="2:21" s="131" customFormat="1">
      <c r="B163" s="77" t="s">
        <v>713</v>
      </c>
      <c r="C163" s="74" t="s">
        <v>714</v>
      </c>
      <c r="D163" s="87" t="s">
        <v>119</v>
      </c>
      <c r="E163" s="87" t="s">
        <v>347</v>
      </c>
      <c r="F163" s="74" t="s">
        <v>715</v>
      </c>
      <c r="G163" s="87" t="s">
        <v>716</v>
      </c>
      <c r="H163" s="74" t="s">
        <v>717</v>
      </c>
      <c r="I163" s="74" t="s">
        <v>351</v>
      </c>
      <c r="J163" s="74"/>
      <c r="K163" s="84">
        <v>0</v>
      </c>
      <c r="L163" s="87" t="s">
        <v>163</v>
      </c>
      <c r="M163" s="88">
        <v>4.9000000000000002E-2</v>
      </c>
      <c r="N163" s="88">
        <v>0</v>
      </c>
      <c r="O163" s="84">
        <v>1190426.5938009999</v>
      </c>
      <c r="P163" s="86">
        <v>17.5</v>
      </c>
      <c r="Q163" s="74"/>
      <c r="R163" s="84">
        <v>208.32464846900001</v>
      </c>
      <c r="S163" s="85">
        <v>1.6411104832243745E-3</v>
      </c>
      <c r="T163" s="85">
        <f t="shared" si="2"/>
        <v>2.2656969377098582E-4</v>
      </c>
      <c r="U163" s="85">
        <f>R163/'סכום נכסי הקרן'!$C$42</f>
        <v>2.8743623551672867E-5</v>
      </c>
    </row>
    <row r="164" spans="2:21" s="131" customFormat="1">
      <c r="B164" s="77" t="s">
        <v>718</v>
      </c>
      <c r="C164" s="74" t="s">
        <v>719</v>
      </c>
      <c r="D164" s="87" t="s">
        <v>119</v>
      </c>
      <c r="E164" s="87" t="s">
        <v>347</v>
      </c>
      <c r="F164" s="74" t="s">
        <v>392</v>
      </c>
      <c r="G164" s="87" t="s">
        <v>2610</v>
      </c>
      <c r="H164" s="74" t="s">
        <v>720</v>
      </c>
      <c r="I164" s="74"/>
      <c r="J164" s="74"/>
      <c r="K164" s="84">
        <v>2.6799999999962067</v>
      </c>
      <c r="L164" s="87" t="s">
        <v>163</v>
      </c>
      <c r="M164" s="88">
        <v>2.1000000000000001E-2</v>
      </c>
      <c r="N164" s="88">
        <v>2.5899999999967865E-2</v>
      </c>
      <c r="O164" s="84">
        <v>181139.16544800001</v>
      </c>
      <c r="P164" s="86">
        <v>100.23</v>
      </c>
      <c r="Q164" s="84">
        <v>8.2646194980000001</v>
      </c>
      <c r="R164" s="84">
        <v>189.82040497900002</v>
      </c>
      <c r="S164" s="85">
        <v>7.6218062573526688E-4</v>
      </c>
      <c r="T164" s="85">
        <f t="shared" si="2"/>
        <v>2.0644485107088195E-4</v>
      </c>
      <c r="U164" s="85">
        <f>R164/'סכום נכסי הקרן'!$C$42</f>
        <v>2.619049787550402E-5</v>
      </c>
    </row>
    <row r="165" spans="2:21" s="131" customFormat="1">
      <c r="B165" s="77" t="s">
        <v>390</v>
      </c>
      <c r="C165" s="74" t="s">
        <v>391</v>
      </c>
      <c r="D165" s="87" t="s">
        <v>119</v>
      </c>
      <c r="E165" s="87" t="s">
        <v>347</v>
      </c>
      <c r="F165" s="74" t="s">
        <v>392</v>
      </c>
      <c r="G165" s="87" t="s">
        <v>2610</v>
      </c>
      <c r="H165" s="74" t="s">
        <v>720</v>
      </c>
      <c r="I165" s="74"/>
      <c r="J165" s="74"/>
      <c r="K165" s="84">
        <v>6.0699999999993244</v>
      </c>
      <c r="L165" s="87" t="s">
        <v>163</v>
      </c>
      <c r="M165" s="88">
        <v>2.75E-2</v>
      </c>
      <c r="N165" s="88">
        <v>2.4299999999995561E-2</v>
      </c>
      <c r="O165" s="84">
        <v>3063234.0951200002</v>
      </c>
      <c r="P165" s="86">
        <v>102.24</v>
      </c>
      <c r="Q165" s="74"/>
      <c r="R165" s="84">
        <v>3131.8505048730008</v>
      </c>
      <c r="S165" s="85">
        <v>7.7144003604311482E-3</v>
      </c>
      <c r="T165" s="85">
        <f>R165/$R$11</f>
        <v>3.4061375600073236E-3</v>
      </c>
      <c r="U165" s="85">
        <f>R165/'סכום נכסי הקרן'!$C$42</f>
        <v>4.3211752710856864E-4</v>
      </c>
    </row>
    <row r="166" spans="2:21" s="131" customFormat="1">
      <c r="B166" s="77"/>
      <c r="C166" s="74"/>
      <c r="D166" s="87"/>
      <c r="E166" s="87"/>
      <c r="F166" s="74"/>
      <c r="G166" s="87"/>
      <c r="H166" s="74"/>
      <c r="I166" s="74"/>
      <c r="J166" s="74"/>
      <c r="K166" s="84"/>
      <c r="L166" s="87"/>
      <c r="M166" s="88"/>
      <c r="N166" s="88"/>
      <c r="O166" s="84"/>
      <c r="P166" s="86"/>
      <c r="Q166" s="74"/>
      <c r="R166" s="84"/>
      <c r="S166" s="85"/>
      <c r="T166" s="85"/>
      <c r="U166" s="85"/>
    </row>
    <row r="167" spans="2:21" s="131" customFormat="1">
      <c r="B167" s="92" t="s">
        <v>46</v>
      </c>
      <c r="C167" s="72"/>
      <c r="D167" s="72"/>
      <c r="E167" s="72"/>
      <c r="F167" s="72"/>
      <c r="G167" s="72"/>
      <c r="H167" s="72"/>
      <c r="I167" s="72"/>
      <c r="J167" s="72"/>
      <c r="K167" s="81">
        <v>4.5546112439542092</v>
      </c>
      <c r="L167" s="72"/>
      <c r="M167" s="72"/>
      <c r="N167" s="94">
        <v>4.2199346830240111E-2</v>
      </c>
      <c r="O167" s="81"/>
      <c r="P167" s="83"/>
      <c r="Q167" s="81">
        <f>SUM(Q168:Q255)</f>
        <v>118.37582539807002</v>
      </c>
      <c r="R167" s="81">
        <f>SUM(R168:R255)</f>
        <v>150345.315448696</v>
      </c>
      <c r="S167" s="72"/>
      <c r="T167" s="82">
        <f t="shared" si="2"/>
        <v>0.16351253839356508</v>
      </c>
      <c r="U167" s="82">
        <f>R167/'סכום נכסי הקרן'!$C$42</f>
        <v>2.0743916678961232E-2</v>
      </c>
    </row>
    <row r="168" spans="2:21" s="131" customFormat="1">
      <c r="B168" s="77" t="s">
        <v>721</v>
      </c>
      <c r="C168" s="74" t="s">
        <v>722</v>
      </c>
      <c r="D168" s="87" t="s">
        <v>119</v>
      </c>
      <c r="E168" s="87" t="s">
        <v>347</v>
      </c>
      <c r="F168" s="74" t="s">
        <v>416</v>
      </c>
      <c r="G168" s="87" t="s">
        <v>357</v>
      </c>
      <c r="H168" s="74" t="s">
        <v>365</v>
      </c>
      <c r="I168" s="74" t="s">
        <v>159</v>
      </c>
      <c r="J168" s="74"/>
      <c r="K168" s="84">
        <v>2.6199999999991839</v>
      </c>
      <c r="L168" s="87" t="s">
        <v>163</v>
      </c>
      <c r="M168" s="88">
        <v>1.8700000000000001E-2</v>
      </c>
      <c r="N168" s="88">
        <v>1.2499999999993419E-2</v>
      </c>
      <c r="O168" s="84">
        <v>1486532.742452</v>
      </c>
      <c r="P168" s="86">
        <v>102.2</v>
      </c>
      <c r="Q168" s="74"/>
      <c r="R168" s="84">
        <v>1519.2364794519999</v>
      </c>
      <c r="S168" s="85">
        <v>1.0749424646931119E-3</v>
      </c>
      <c r="T168" s="85">
        <f t="shared" si="2"/>
        <v>1.6522910104243916E-3</v>
      </c>
      <c r="U168" s="85">
        <f>R168/'סכום נכסי הקרן'!$C$42</f>
        <v>2.0961687333813118E-4</v>
      </c>
    </row>
    <row r="169" spans="2:21" s="131" customFormat="1">
      <c r="B169" s="77" t="s">
        <v>723</v>
      </c>
      <c r="C169" s="74" t="s">
        <v>724</v>
      </c>
      <c r="D169" s="87" t="s">
        <v>119</v>
      </c>
      <c r="E169" s="87" t="s">
        <v>347</v>
      </c>
      <c r="F169" s="74" t="s">
        <v>416</v>
      </c>
      <c r="G169" s="87" t="s">
        <v>357</v>
      </c>
      <c r="H169" s="74" t="s">
        <v>365</v>
      </c>
      <c r="I169" s="74" t="s">
        <v>159</v>
      </c>
      <c r="J169" s="74"/>
      <c r="K169" s="84">
        <v>5.2999999999998346</v>
      </c>
      <c r="L169" s="87" t="s">
        <v>163</v>
      </c>
      <c r="M169" s="88">
        <v>2.6800000000000001E-2</v>
      </c>
      <c r="N169" s="88">
        <v>1.5999999999999057E-2</v>
      </c>
      <c r="O169" s="84">
        <v>11949036.825022001</v>
      </c>
      <c r="P169" s="86">
        <v>106.6</v>
      </c>
      <c r="Q169" s="74"/>
      <c r="R169" s="84">
        <v>12737.673388357</v>
      </c>
      <c r="S169" s="85">
        <v>4.9614132474533907E-3</v>
      </c>
      <c r="T169" s="85">
        <f t="shared" si="2"/>
        <v>1.3853237147712411E-2</v>
      </c>
      <c r="U169" s="85">
        <f>R169/'סכום נכסי הקרן'!$C$42</f>
        <v>1.7574823310145986E-3</v>
      </c>
    </row>
    <row r="170" spans="2:21" s="131" customFormat="1">
      <c r="B170" s="77" t="s">
        <v>725</v>
      </c>
      <c r="C170" s="74" t="s">
        <v>726</v>
      </c>
      <c r="D170" s="87" t="s">
        <v>119</v>
      </c>
      <c r="E170" s="87" t="s">
        <v>347</v>
      </c>
      <c r="F170" s="74" t="s">
        <v>356</v>
      </c>
      <c r="G170" s="87" t="s">
        <v>357</v>
      </c>
      <c r="H170" s="74" t="s">
        <v>350</v>
      </c>
      <c r="I170" s="74" t="s">
        <v>351</v>
      </c>
      <c r="J170" s="74"/>
      <c r="K170" s="84">
        <v>0</v>
      </c>
      <c r="L170" s="87" t="s">
        <v>163</v>
      </c>
      <c r="M170" s="88">
        <v>1.2E-2</v>
      </c>
      <c r="N170" s="88">
        <v>0</v>
      </c>
      <c r="O170" s="84">
        <v>711978.34904300002</v>
      </c>
      <c r="P170" s="86">
        <v>100.22</v>
      </c>
      <c r="Q170" s="128">
        <v>2.1535209990700301</v>
      </c>
      <c r="R170" s="84">
        <v>715.67479821299992</v>
      </c>
      <c r="S170" s="85">
        <v>2.3732611634766669E-3</v>
      </c>
      <c r="T170" s="85">
        <f t="shared" si="2"/>
        <v>7.7835350287347492E-4</v>
      </c>
      <c r="U170" s="85">
        <f>R170/'סכום נכסי הקרן'!$C$42</f>
        <v>9.8745333960397941E-5</v>
      </c>
    </row>
    <row r="171" spans="2:21" s="131" customFormat="1">
      <c r="B171" s="77" t="s">
        <v>727</v>
      </c>
      <c r="C171" s="74" t="s">
        <v>728</v>
      </c>
      <c r="D171" s="87" t="s">
        <v>119</v>
      </c>
      <c r="E171" s="87" t="s">
        <v>347</v>
      </c>
      <c r="F171" s="74" t="s">
        <v>375</v>
      </c>
      <c r="G171" s="87" t="s">
        <v>357</v>
      </c>
      <c r="H171" s="74" t="s">
        <v>365</v>
      </c>
      <c r="I171" s="74" t="s">
        <v>159</v>
      </c>
      <c r="J171" s="74"/>
      <c r="K171" s="84">
        <v>4.7899999999996128</v>
      </c>
      <c r="L171" s="87" t="s">
        <v>163</v>
      </c>
      <c r="M171" s="88">
        <v>2.98E-2</v>
      </c>
      <c r="N171" s="88">
        <v>1.6699999999999809E-2</v>
      </c>
      <c r="O171" s="84">
        <v>2894909.2370969998</v>
      </c>
      <c r="P171" s="86">
        <v>108.89</v>
      </c>
      <c r="Q171" s="74"/>
      <c r="R171" s="84">
        <v>3152.2665717180003</v>
      </c>
      <c r="S171" s="85">
        <v>1.1387816020217054E-3</v>
      </c>
      <c r="T171" s="85">
        <f t="shared" si="2"/>
        <v>3.4283416633003037E-3</v>
      </c>
      <c r="U171" s="85">
        <f>R171/'סכום נכסי הקרן'!$C$42</f>
        <v>4.3493443688910177E-4</v>
      </c>
    </row>
    <row r="172" spans="2:21" s="131" customFormat="1">
      <c r="B172" s="77" t="s">
        <v>729</v>
      </c>
      <c r="C172" s="74" t="s">
        <v>730</v>
      </c>
      <c r="D172" s="87" t="s">
        <v>119</v>
      </c>
      <c r="E172" s="87" t="s">
        <v>347</v>
      </c>
      <c r="F172" s="74" t="s">
        <v>375</v>
      </c>
      <c r="G172" s="87" t="s">
        <v>357</v>
      </c>
      <c r="H172" s="74" t="s">
        <v>365</v>
      </c>
      <c r="I172" s="74" t="s">
        <v>159</v>
      </c>
      <c r="J172" s="74"/>
      <c r="K172" s="84">
        <v>2.1099999999996575</v>
      </c>
      <c r="L172" s="87" t="s">
        <v>163</v>
      </c>
      <c r="M172" s="88">
        <v>2.4700000000000003E-2</v>
      </c>
      <c r="N172" s="88">
        <v>1.439999999999811E-2</v>
      </c>
      <c r="O172" s="84">
        <v>2439472.6034659999</v>
      </c>
      <c r="P172" s="86">
        <v>104.21</v>
      </c>
      <c r="Q172" s="74"/>
      <c r="R172" s="84">
        <v>2542.1744664170001</v>
      </c>
      <c r="S172" s="85">
        <v>7.3230386477847519E-4</v>
      </c>
      <c r="T172" s="85">
        <f t="shared" si="2"/>
        <v>2.7648177716917076E-3</v>
      </c>
      <c r="U172" s="85">
        <f>R172/'סכום נכסי הקרן'!$C$42</f>
        <v>3.5075689027858146E-4</v>
      </c>
    </row>
    <row r="173" spans="2:21" s="131" customFormat="1">
      <c r="B173" s="77" t="s">
        <v>731</v>
      </c>
      <c r="C173" s="74" t="s">
        <v>732</v>
      </c>
      <c r="D173" s="87" t="s">
        <v>119</v>
      </c>
      <c r="E173" s="87" t="s">
        <v>347</v>
      </c>
      <c r="F173" s="74" t="s">
        <v>733</v>
      </c>
      <c r="G173" s="87" t="s">
        <v>357</v>
      </c>
      <c r="H173" s="74" t="s">
        <v>350</v>
      </c>
      <c r="I173" s="74" t="s">
        <v>351</v>
      </c>
      <c r="J173" s="74"/>
      <c r="K173" s="84">
        <v>1.9799999999989577</v>
      </c>
      <c r="L173" s="87" t="s">
        <v>163</v>
      </c>
      <c r="M173" s="88">
        <v>2.07E-2</v>
      </c>
      <c r="N173" s="88">
        <v>1.3099999999996982E-2</v>
      </c>
      <c r="O173" s="84">
        <v>1077338.606774</v>
      </c>
      <c r="P173" s="86">
        <v>101.5</v>
      </c>
      <c r="Q173" s="74"/>
      <c r="R173" s="84">
        <v>1093.4986991429998</v>
      </c>
      <c r="S173" s="85">
        <v>4.2504768221555021E-3</v>
      </c>
      <c r="T173" s="85">
        <f t="shared" si="2"/>
        <v>1.1892671713336317E-3</v>
      </c>
      <c r="U173" s="85">
        <f>R173/'סכום נכסי הקרן'!$C$42</f>
        <v>1.508756414250593E-4</v>
      </c>
    </row>
    <row r="174" spans="2:21" s="131" customFormat="1">
      <c r="B174" s="77" t="s">
        <v>734</v>
      </c>
      <c r="C174" s="74" t="s">
        <v>735</v>
      </c>
      <c r="D174" s="87" t="s">
        <v>119</v>
      </c>
      <c r="E174" s="87" t="s">
        <v>347</v>
      </c>
      <c r="F174" s="74" t="s">
        <v>736</v>
      </c>
      <c r="G174" s="87" t="s">
        <v>2610</v>
      </c>
      <c r="H174" s="74" t="s">
        <v>365</v>
      </c>
      <c r="I174" s="74" t="s">
        <v>159</v>
      </c>
      <c r="J174" s="74"/>
      <c r="K174" s="84">
        <v>4.0999999999995556</v>
      </c>
      <c r="L174" s="87" t="s">
        <v>163</v>
      </c>
      <c r="M174" s="88">
        <v>1.44E-2</v>
      </c>
      <c r="N174" s="88">
        <v>1.4099999999998345E-2</v>
      </c>
      <c r="O174" s="84">
        <v>2475401.4658579999</v>
      </c>
      <c r="P174" s="86">
        <v>100.15</v>
      </c>
      <c r="Q174" s="74"/>
      <c r="R174" s="84">
        <v>2479.1145680010004</v>
      </c>
      <c r="S174" s="85">
        <v>3.0942518323224997E-3</v>
      </c>
      <c r="T174" s="85">
        <f t="shared" si="2"/>
        <v>2.6962350956697269E-3</v>
      </c>
      <c r="U174" s="85">
        <f>R174/'סכום נכסי הקרן'!$C$42</f>
        <v>3.4205619165939742E-4</v>
      </c>
    </row>
    <row r="175" spans="2:21" s="131" customFormat="1">
      <c r="B175" s="77" t="s">
        <v>737</v>
      </c>
      <c r="C175" s="74" t="s">
        <v>738</v>
      </c>
      <c r="D175" s="87" t="s">
        <v>119</v>
      </c>
      <c r="E175" s="87" t="s">
        <v>347</v>
      </c>
      <c r="F175" s="74" t="s">
        <v>739</v>
      </c>
      <c r="G175" s="87" t="s">
        <v>740</v>
      </c>
      <c r="H175" s="74" t="s">
        <v>411</v>
      </c>
      <c r="I175" s="74" t="s">
        <v>159</v>
      </c>
      <c r="J175" s="74"/>
      <c r="K175" s="84">
        <v>0.2499999999977025</v>
      </c>
      <c r="L175" s="87" t="s">
        <v>163</v>
      </c>
      <c r="M175" s="88">
        <v>4.8399999999999999E-2</v>
      </c>
      <c r="N175" s="88">
        <v>7.9999999999908096E-3</v>
      </c>
      <c r="O175" s="84">
        <v>212903.64138000002</v>
      </c>
      <c r="P175" s="86">
        <v>102.22</v>
      </c>
      <c r="Q175" s="74"/>
      <c r="R175" s="84">
        <v>217.630111814</v>
      </c>
      <c r="S175" s="85">
        <v>1.0138268637142859E-3</v>
      </c>
      <c r="T175" s="85">
        <f t="shared" si="2"/>
        <v>2.3669012837134715E-4</v>
      </c>
      <c r="U175" s="85">
        <f>R175/'סכום נכסי הקרן'!$C$42</f>
        <v>3.0027546204744674E-5</v>
      </c>
    </row>
    <row r="176" spans="2:21" s="131" customFormat="1">
      <c r="B176" s="77" t="s">
        <v>741</v>
      </c>
      <c r="C176" s="74" t="s">
        <v>742</v>
      </c>
      <c r="D176" s="87" t="s">
        <v>119</v>
      </c>
      <c r="E176" s="87" t="s">
        <v>347</v>
      </c>
      <c r="F176" s="74" t="s">
        <v>416</v>
      </c>
      <c r="G176" s="87" t="s">
        <v>357</v>
      </c>
      <c r="H176" s="74" t="s">
        <v>411</v>
      </c>
      <c r="I176" s="74" t="s">
        <v>159</v>
      </c>
      <c r="J176" s="74"/>
      <c r="K176" s="84">
        <v>1.1599999999995361</v>
      </c>
      <c r="L176" s="87" t="s">
        <v>163</v>
      </c>
      <c r="M176" s="88">
        <v>6.4000000000000001E-2</v>
      </c>
      <c r="N176" s="88">
        <v>8.7000000000017931E-3</v>
      </c>
      <c r="O176" s="84">
        <v>874082.31960899988</v>
      </c>
      <c r="P176" s="86">
        <v>108.5</v>
      </c>
      <c r="Q176" s="74"/>
      <c r="R176" s="84">
        <v>948.37928440899998</v>
      </c>
      <c r="S176" s="85">
        <v>3.5813945620743904E-3</v>
      </c>
      <c r="T176" s="85">
        <f t="shared" si="2"/>
        <v>1.0314382173517425E-3</v>
      </c>
      <c r="U176" s="85">
        <f>R176/'סכום נכסי הקרן'!$C$42</f>
        <v>1.308527691542637E-4</v>
      </c>
    </row>
    <row r="177" spans="2:21" s="131" customFormat="1">
      <c r="B177" s="77" t="s">
        <v>743</v>
      </c>
      <c r="C177" s="74" t="s">
        <v>744</v>
      </c>
      <c r="D177" s="87" t="s">
        <v>119</v>
      </c>
      <c r="E177" s="87" t="s">
        <v>347</v>
      </c>
      <c r="F177" s="74" t="s">
        <v>427</v>
      </c>
      <c r="G177" s="87" t="s">
        <v>2610</v>
      </c>
      <c r="H177" s="74" t="s">
        <v>411</v>
      </c>
      <c r="I177" s="74" t="s">
        <v>159</v>
      </c>
      <c r="J177" s="74"/>
      <c r="K177" s="84">
        <v>3.1599999999994499</v>
      </c>
      <c r="L177" s="87" t="s">
        <v>163</v>
      </c>
      <c r="M177" s="88">
        <v>1.6299999999999999E-2</v>
      </c>
      <c r="N177" s="88">
        <v>1.3599999999998291E-2</v>
      </c>
      <c r="O177" s="84">
        <v>2080790.419643</v>
      </c>
      <c r="P177" s="86">
        <v>101.27</v>
      </c>
      <c r="Q177" s="74"/>
      <c r="R177" s="84">
        <v>2107.216458201</v>
      </c>
      <c r="S177" s="85">
        <v>2.4972311901423241E-3</v>
      </c>
      <c r="T177" s="85">
        <f t="shared" si="2"/>
        <v>2.2917661983470313E-3</v>
      </c>
      <c r="U177" s="85">
        <f>R177/'סכום נכסי הקרן'!$C$42</f>
        <v>2.9074349608434352E-4</v>
      </c>
    </row>
    <row r="178" spans="2:21" s="131" customFormat="1">
      <c r="B178" s="77" t="s">
        <v>745</v>
      </c>
      <c r="C178" s="74" t="s">
        <v>746</v>
      </c>
      <c r="D178" s="87" t="s">
        <v>119</v>
      </c>
      <c r="E178" s="87" t="s">
        <v>347</v>
      </c>
      <c r="F178" s="74" t="s">
        <v>400</v>
      </c>
      <c r="G178" s="87" t="s">
        <v>357</v>
      </c>
      <c r="H178" s="74" t="s">
        <v>411</v>
      </c>
      <c r="I178" s="74" t="s">
        <v>159</v>
      </c>
      <c r="J178" s="74"/>
      <c r="K178" s="84">
        <v>0.98999999999739519</v>
      </c>
      <c r="L178" s="87" t="s">
        <v>163</v>
      </c>
      <c r="M178" s="88">
        <v>6.0999999999999999E-2</v>
      </c>
      <c r="N178" s="88">
        <v>6.7999999999842501E-3</v>
      </c>
      <c r="O178" s="84">
        <v>313265.075664</v>
      </c>
      <c r="P178" s="86">
        <v>105.39</v>
      </c>
      <c r="Q178" s="74"/>
      <c r="R178" s="84">
        <v>330.15006101399996</v>
      </c>
      <c r="S178" s="85">
        <v>9.1437040801345144E-4</v>
      </c>
      <c r="T178" s="85">
        <f t="shared" si="2"/>
        <v>3.5906455991713938E-4</v>
      </c>
      <c r="U178" s="85">
        <f>R178/'סכום נכסי הקרן'!$C$42</f>
        <v>4.5552502495931828E-5</v>
      </c>
    </row>
    <row r="179" spans="2:21" s="131" customFormat="1">
      <c r="B179" s="77" t="s">
        <v>747</v>
      </c>
      <c r="C179" s="74" t="s">
        <v>748</v>
      </c>
      <c r="D179" s="87" t="s">
        <v>119</v>
      </c>
      <c r="E179" s="87" t="s">
        <v>347</v>
      </c>
      <c r="F179" s="74" t="s">
        <v>749</v>
      </c>
      <c r="G179" s="87" t="s">
        <v>750</v>
      </c>
      <c r="H179" s="74" t="s">
        <v>411</v>
      </c>
      <c r="I179" s="74" t="s">
        <v>159</v>
      </c>
      <c r="J179" s="74"/>
      <c r="K179" s="84">
        <v>4.6500000000001842</v>
      </c>
      <c r="L179" s="87" t="s">
        <v>163</v>
      </c>
      <c r="M179" s="88">
        <v>2.6099999999999998E-2</v>
      </c>
      <c r="N179" s="88">
        <v>1.4500000000000922E-2</v>
      </c>
      <c r="O179" s="84">
        <v>2045166.827325</v>
      </c>
      <c r="P179" s="86">
        <v>106.18</v>
      </c>
      <c r="Q179" s="74"/>
      <c r="R179" s="84">
        <v>2171.5581369039996</v>
      </c>
      <c r="S179" s="85">
        <v>3.3910232715067849E-3</v>
      </c>
      <c r="T179" s="85">
        <f t="shared" si="2"/>
        <v>2.3617429128048937E-3</v>
      </c>
      <c r="U179" s="85">
        <f>R179/'סכום נכסי הקרן'!$C$42</f>
        <v>2.9962104852431279E-4</v>
      </c>
    </row>
    <row r="180" spans="2:21" s="131" customFormat="1">
      <c r="B180" s="77" t="s">
        <v>751</v>
      </c>
      <c r="C180" s="74" t="s">
        <v>752</v>
      </c>
      <c r="D180" s="87" t="s">
        <v>119</v>
      </c>
      <c r="E180" s="87" t="s">
        <v>347</v>
      </c>
      <c r="F180" s="74" t="s">
        <v>458</v>
      </c>
      <c r="G180" s="87" t="s">
        <v>2610</v>
      </c>
      <c r="H180" s="74" t="s">
        <v>459</v>
      </c>
      <c r="I180" s="74" t="s">
        <v>159</v>
      </c>
      <c r="J180" s="74"/>
      <c r="K180" s="84">
        <v>3.4800000000001123</v>
      </c>
      <c r="L180" s="87" t="s">
        <v>163</v>
      </c>
      <c r="M180" s="88">
        <v>3.39E-2</v>
      </c>
      <c r="N180" s="88">
        <v>2.180000000000237E-2</v>
      </c>
      <c r="O180" s="84">
        <v>3056435.9725889997</v>
      </c>
      <c r="P180" s="86">
        <v>105</v>
      </c>
      <c r="Q180" s="74"/>
      <c r="R180" s="84">
        <v>3209.257771218</v>
      </c>
      <c r="S180" s="85">
        <v>2.8164390347635931E-3</v>
      </c>
      <c r="T180" s="85">
        <f t="shared" si="2"/>
        <v>3.4903241445537287E-3</v>
      </c>
      <c r="U180" s="85">
        <f>R180/'סכום נכסי הקרן'!$C$42</f>
        <v>4.4279780589620246E-4</v>
      </c>
    </row>
    <row r="181" spans="2:21" s="131" customFormat="1">
      <c r="B181" s="77" t="s">
        <v>753</v>
      </c>
      <c r="C181" s="74" t="s">
        <v>754</v>
      </c>
      <c r="D181" s="87" t="s">
        <v>119</v>
      </c>
      <c r="E181" s="87" t="s">
        <v>347</v>
      </c>
      <c r="F181" s="74" t="s">
        <v>458</v>
      </c>
      <c r="G181" s="87" t="s">
        <v>2610</v>
      </c>
      <c r="H181" s="74" t="s">
        <v>459</v>
      </c>
      <c r="I181" s="74" t="s">
        <v>159</v>
      </c>
      <c r="J181" s="74"/>
      <c r="K181" s="84">
        <v>9.1099999999991166</v>
      </c>
      <c r="L181" s="87" t="s">
        <v>163</v>
      </c>
      <c r="M181" s="88">
        <v>2.4399999999999998E-2</v>
      </c>
      <c r="N181" s="88">
        <v>3.2599999999999421E-2</v>
      </c>
      <c r="O181" s="84">
        <v>2205942.2870519999</v>
      </c>
      <c r="P181" s="86">
        <v>93.27</v>
      </c>
      <c r="Q181" s="74"/>
      <c r="R181" s="84">
        <v>2057.4822925619997</v>
      </c>
      <c r="S181" s="85">
        <v>4.7439619076387095E-3</v>
      </c>
      <c r="T181" s="85">
        <f t="shared" si="2"/>
        <v>2.2376763210252867E-3</v>
      </c>
      <c r="U181" s="85">
        <f>R181/'סכום נכסי הקרן'!$C$42</f>
        <v>2.8388141737551185E-4</v>
      </c>
    </row>
    <row r="182" spans="2:21" s="131" customFormat="1">
      <c r="B182" s="77" t="s">
        <v>755</v>
      </c>
      <c r="C182" s="74" t="s">
        <v>756</v>
      </c>
      <c r="D182" s="87" t="s">
        <v>119</v>
      </c>
      <c r="E182" s="87" t="s">
        <v>347</v>
      </c>
      <c r="F182" s="74" t="s">
        <v>370</v>
      </c>
      <c r="G182" s="87" t="s">
        <v>357</v>
      </c>
      <c r="H182" s="74" t="s">
        <v>459</v>
      </c>
      <c r="I182" s="74" t="s">
        <v>159</v>
      </c>
      <c r="J182" s="74"/>
      <c r="K182" s="84">
        <v>0.84000000000016417</v>
      </c>
      <c r="L182" s="87" t="s">
        <v>163</v>
      </c>
      <c r="M182" s="88">
        <v>1.5700000000000002E-2</v>
      </c>
      <c r="N182" s="88">
        <v>2.4500000000001732E-2</v>
      </c>
      <c r="O182" s="84">
        <v>4649167.6221479997</v>
      </c>
      <c r="P182" s="86">
        <v>99.55</v>
      </c>
      <c r="Q182" s="74"/>
      <c r="R182" s="84">
        <v>4628.2463851359998</v>
      </c>
      <c r="S182" s="85">
        <v>5.7386845289515032E-3</v>
      </c>
      <c r="T182" s="85">
        <f t="shared" si="2"/>
        <v>5.0335875945710607E-3</v>
      </c>
      <c r="U182" s="85">
        <f>R182/'סכום נכסי הקרן'!$C$42</f>
        <v>6.3858296546477069E-4</v>
      </c>
    </row>
    <row r="183" spans="2:21" s="131" customFormat="1">
      <c r="B183" s="77" t="s">
        <v>757</v>
      </c>
      <c r="C183" s="74" t="s">
        <v>758</v>
      </c>
      <c r="D183" s="87" t="s">
        <v>119</v>
      </c>
      <c r="E183" s="87" t="s">
        <v>347</v>
      </c>
      <c r="F183" s="74" t="s">
        <v>477</v>
      </c>
      <c r="G183" s="87" t="s">
        <v>2610</v>
      </c>
      <c r="H183" s="74" t="s">
        <v>451</v>
      </c>
      <c r="I183" s="74" t="s">
        <v>351</v>
      </c>
      <c r="J183" s="74"/>
      <c r="K183" s="84">
        <v>6.1800000000000628</v>
      </c>
      <c r="L183" s="87" t="s">
        <v>163</v>
      </c>
      <c r="M183" s="88">
        <v>2.5499999999999998E-2</v>
      </c>
      <c r="N183" s="88">
        <v>2.7000000000000447E-2</v>
      </c>
      <c r="O183" s="84">
        <v>8977328.9616190009</v>
      </c>
      <c r="P183" s="86">
        <v>99.8</v>
      </c>
      <c r="Q183" s="74"/>
      <c r="R183" s="84">
        <v>8959.3746030080001</v>
      </c>
      <c r="S183" s="85">
        <v>6.8929355731998793E-3</v>
      </c>
      <c r="T183" s="85">
        <f t="shared" si="2"/>
        <v>9.7440354518833379E-3</v>
      </c>
      <c r="U183" s="85">
        <f>R183/'סכום נכסי הקרן'!$C$42</f>
        <v>1.2361710087589648E-3</v>
      </c>
    </row>
    <row r="184" spans="2:21" s="131" customFormat="1">
      <c r="B184" s="77" t="s">
        <v>760</v>
      </c>
      <c r="C184" s="74" t="s">
        <v>761</v>
      </c>
      <c r="D184" s="87" t="s">
        <v>119</v>
      </c>
      <c r="E184" s="87" t="s">
        <v>347</v>
      </c>
      <c r="F184" s="74" t="s">
        <v>486</v>
      </c>
      <c r="G184" s="87" t="s">
        <v>487</v>
      </c>
      <c r="H184" s="74" t="s">
        <v>459</v>
      </c>
      <c r="I184" s="74" t="s">
        <v>159</v>
      </c>
      <c r="J184" s="74"/>
      <c r="K184" s="84">
        <v>2.4200000000000732</v>
      </c>
      <c r="L184" s="87" t="s">
        <v>163</v>
      </c>
      <c r="M184" s="88">
        <v>4.8000000000000001E-2</v>
      </c>
      <c r="N184" s="88">
        <v>1.4300000000000236E-2</v>
      </c>
      <c r="O184" s="84">
        <v>4210283.6003109999</v>
      </c>
      <c r="P184" s="86">
        <v>108.15</v>
      </c>
      <c r="Q184" s="84">
        <v>101.04680662299999</v>
      </c>
      <c r="R184" s="84">
        <v>4654.4686608229995</v>
      </c>
      <c r="S184" s="85">
        <v>2.1175610394268529E-3</v>
      </c>
      <c r="T184" s="85">
        <f t="shared" si="2"/>
        <v>5.0621064137124543E-3</v>
      </c>
      <c r="U184" s="85">
        <f>R184/'סכום נכסי הקרן'!$C$42</f>
        <v>6.4220098775140118E-4</v>
      </c>
    </row>
    <row r="185" spans="2:21" s="131" customFormat="1">
      <c r="B185" s="77" t="s">
        <v>762</v>
      </c>
      <c r="C185" s="74" t="s">
        <v>763</v>
      </c>
      <c r="D185" s="87" t="s">
        <v>119</v>
      </c>
      <c r="E185" s="87" t="s">
        <v>347</v>
      </c>
      <c r="F185" s="74" t="s">
        <v>486</v>
      </c>
      <c r="G185" s="87" t="s">
        <v>487</v>
      </c>
      <c r="H185" s="74" t="s">
        <v>459</v>
      </c>
      <c r="I185" s="74" t="s">
        <v>159</v>
      </c>
      <c r="J185" s="74"/>
      <c r="K185" s="84">
        <v>0.9</v>
      </c>
      <c r="L185" s="87" t="s">
        <v>163</v>
      </c>
      <c r="M185" s="88">
        <v>4.4999999999999998E-2</v>
      </c>
      <c r="N185" s="88">
        <v>1.2500000000000001E-2</v>
      </c>
      <c r="O185" s="84">
        <v>0.19053100000000001</v>
      </c>
      <c r="P185" s="86">
        <v>103.34</v>
      </c>
      <c r="Q185" s="74"/>
      <c r="R185" s="84">
        <v>1.972E-4</v>
      </c>
      <c r="S185" s="85">
        <v>3.1728303369813558E-10</v>
      </c>
      <c r="T185" s="85">
        <f t="shared" si="2"/>
        <v>2.1447075005282915E-10</v>
      </c>
      <c r="U185" s="85">
        <f>R185/'סכום נכסי הקרן'!$C$42</f>
        <v>2.7208698567579047E-11</v>
      </c>
    </row>
    <row r="186" spans="2:21" s="131" customFormat="1">
      <c r="B186" s="77" t="s">
        <v>764</v>
      </c>
      <c r="C186" s="74" t="s">
        <v>765</v>
      </c>
      <c r="D186" s="87" t="s">
        <v>119</v>
      </c>
      <c r="E186" s="87" t="s">
        <v>347</v>
      </c>
      <c r="F186" s="74" t="s">
        <v>766</v>
      </c>
      <c r="G186" s="87" t="s">
        <v>156</v>
      </c>
      <c r="H186" s="74" t="s">
        <v>459</v>
      </c>
      <c r="I186" s="74" t="s">
        <v>159</v>
      </c>
      <c r="J186" s="74"/>
      <c r="K186" s="84">
        <v>2.1099999999998476</v>
      </c>
      <c r="L186" s="87" t="s">
        <v>163</v>
      </c>
      <c r="M186" s="88">
        <v>1.49E-2</v>
      </c>
      <c r="N186" s="88">
        <v>1.880000000000016E-2</v>
      </c>
      <c r="O186" s="84">
        <v>2438088.3321420001</v>
      </c>
      <c r="P186" s="86">
        <v>99.7</v>
      </c>
      <c r="Q186" s="74"/>
      <c r="R186" s="84">
        <v>2430.7739855670002</v>
      </c>
      <c r="S186" s="85">
        <v>2.2613984843632465E-3</v>
      </c>
      <c r="T186" s="85">
        <f t="shared" si="2"/>
        <v>2.6436608513867111E-3</v>
      </c>
      <c r="U186" s="85">
        <f>R186/'סכום נכסי הקרן'!$C$42</f>
        <v>3.353863927951585E-4</v>
      </c>
    </row>
    <row r="187" spans="2:21" s="131" customFormat="1">
      <c r="B187" s="77" t="s">
        <v>788</v>
      </c>
      <c r="C187" s="74" t="s">
        <v>789</v>
      </c>
      <c r="D187" s="87" t="s">
        <v>119</v>
      </c>
      <c r="E187" s="87" t="s">
        <v>347</v>
      </c>
      <c r="F187" s="74" t="s">
        <v>759</v>
      </c>
      <c r="G187" s="87" t="s">
        <v>2609</v>
      </c>
      <c r="H187" s="74" t="s">
        <v>451</v>
      </c>
      <c r="I187" s="74" t="s">
        <v>351</v>
      </c>
      <c r="J187" s="74"/>
      <c r="K187" s="84">
        <v>2.8200000000008076</v>
      </c>
      <c r="L187" s="87" t="s">
        <v>163</v>
      </c>
      <c r="M187" s="88">
        <v>4.3499999999999997E-2</v>
      </c>
      <c r="N187" s="88">
        <v>0.18530000000004912</v>
      </c>
      <c r="O187" s="84">
        <v>2176029.537147</v>
      </c>
      <c r="P187" s="86">
        <v>68.3</v>
      </c>
      <c r="Q187" s="74"/>
      <c r="R187" s="84">
        <v>1486.2282463900001</v>
      </c>
      <c r="S187" s="85">
        <v>1.3049326269173648E-3</v>
      </c>
      <c r="T187" s="85">
        <f>R187/$R$11</f>
        <v>1.6163919206539771E-3</v>
      </c>
      <c r="U187" s="85">
        <f>R187/'סכום נכסי הקרן'!$C$42</f>
        <v>2.0506255759963042E-4</v>
      </c>
    </row>
    <row r="188" spans="2:21" s="131" customFormat="1">
      <c r="B188" s="77" t="s">
        <v>767</v>
      </c>
      <c r="C188" s="74" t="s">
        <v>768</v>
      </c>
      <c r="D188" s="87" t="s">
        <v>119</v>
      </c>
      <c r="E188" s="87" t="s">
        <v>347</v>
      </c>
      <c r="F188" s="74" t="s">
        <v>769</v>
      </c>
      <c r="G188" s="87" t="s">
        <v>543</v>
      </c>
      <c r="H188" s="74" t="s">
        <v>451</v>
      </c>
      <c r="I188" s="74" t="s">
        <v>351</v>
      </c>
      <c r="J188" s="74"/>
      <c r="K188" s="84">
        <v>10.920000000010027</v>
      </c>
      <c r="L188" s="87" t="s">
        <v>163</v>
      </c>
      <c r="M188" s="88">
        <v>2.4E-2</v>
      </c>
      <c r="N188" s="88">
        <v>3.0600000000020392E-2</v>
      </c>
      <c r="O188" s="84">
        <v>501528.84691199998</v>
      </c>
      <c r="P188" s="86">
        <v>93.85</v>
      </c>
      <c r="Q188" s="74"/>
      <c r="R188" s="84">
        <v>470.68482703400002</v>
      </c>
      <c r="S188" s="85">
        <v>1.319812755031579E-3</v>
      </c>
      <c r="T188" s="85">
        <f t="shared" si="2"/>
        <v>5.1190734225389529E-4</v>
      </c>
      <c r="U188" s="85">
        <f>R188/'סכום נכסי הקרן'!$C$42</f>
        <v>6.4942807196253485E-5</v>
      </c>
    </row>
    <row r="189" spans="2:21" s="131" customFormat="1">
      <c r="B189" s="77" t="s">
        <v>770</v>
      </c>
      <c r="C189" s="74" t="s">
        <v>771</v>
      </c>
      <c r="D189" s="87" t="s">
        <v>119</v>
      </c>
      <c r="E189" s="87" t="s">
        <v>347</v>
      </c>
      <c r="F189" s="74" t="s">
        <v>769</v>
      </c>
      <c r="G189" s="87" t="s">
        <v>543</v>
      </c>
      <c r="H189" s="74" t="s">
        <v>451</v>
      </c>
      <c r="I189" s="74" t="s">
        <v>351</v>
      </c>
      <c r="J189" s="74"/>
      <c r="K189" s="84">
        <v>2.420000000000377</v>
      </c>
      <c r="L189" s="87" t="s">
        <v>163</v>
      </c>
      <c r="M189" s="88">
        <v>2.4500000000000001E-2</v>
      </c>
      <c r="N189" s="88">
        <v>2.3800000000002028E-2</v>
      </c>
      <c r="O189" s="84">
        <v>688493.14175500011</v>
      </c>
      <c r="P189" s="86">
        <v>100.21</v>
      </c>
      <c r="Q189" s="74"/>
      <c r="R189" s="84">
        <v>689.93897719699999</v>
      </c>
      <c r="S189" s="85">
        <v>4.3890471099255297E-4</v>
      </c>
      <c r="T189" s="85">
        <f t="shared" si="2"/>
        <v>7.5036374203916014E-4</v>
      </c>
      <c r="U189" s="85">
        <f>R189/'סכום נכסי הקרן'!$C$42</f>
        <v>9.5194430327469402E-5</v>
      </c>
    </row>
    <row r="190" spans="2:21" s="131" customFormat="1">
      <c r="B190" s="77" t="s">
        <v>772</v>
      </c>
      <c r="C190" s="74" t="s">
        <v>773</v>
      </c>
      <c r="D190" s="87" t="s">
        <v>119</v>
      </c>
      <c r="E190" s="87" t="s">
        <v>347</v>
      </c>
      <c r="F190" s="74" t="s">
        <v>370</v>
      </c>
      <c r="G190" s="87" t="s">
        <v>357</v>
      </c>
      <c r="H190" s="74" t="s">
        <v>451</v>
      </c>
      <c r="I190" s="74" t="s">
        <v>351</v>
      </c>
      <c r="J190" s="74"/>
      <c r="K190" s="84">
        <v>0.80000000000045535</v>
      </c>
      <c r="L190" s="87" t="s">
        <v>163</v>
      </c>
      <c r="M190" s="88">
        <v>3.2500000000000001E-2</v>
      </c>
      <c r="N190" s="88">
        <v>3.8000000000004558E-2</v>
      </c>
      <c r="O190" s="84">
        <f>441029.5257/50000</f>
        <v>8.8205905139999992</v>
      </c>
      <c r="P190" s="86">
        <v>4980000</v>
      </c>
      <c r="Q190" s="74"/>
      <c r="R190" s="84">
        <v>439.26539791599998</v>
      </c>
      <c r="S190" s="85">
        <f>2382.012021064%/50000</f>
        <v>4.7640240421279996E-4</v>
      </c>
      <c r="T190" s="85">
        <f t="shared" si="2"/>
        <v>4.7773620366784472E-4</v>
      </c>
      <c r="U190" s="85">
        <f>R190/'סכום נכסי הקרן'!$C$42</f>
        <v>6.0607706912089803E-5</v>
      </c>
    </row>
    <row r="191" spans="2:21" s="131" customFormat="1">
      <c r="B191" s="77" t="s">
        <v>774</v>
      </c>
      <c r="C191" s="74" t="s">
        <v>775</v>
      </c>
      <c r="D191" s="87" t="s">
        <v>119</v>
      </c>
      <c r="E191" s="87" t="s">
        <v>347</v>
      </c>
      <c r="F191" s="74" t="s">
        <v>776</v>
      </c>
      <c r="G191" s="87" t="s">
        <v>2609</v>
      </c>
      <c r="H191" s="74" t="s">
        <v>451</v>
      </c>
      <c r="I191" s="74" t="s">
        <v>351</v>
      </c>
      <c r="J191" s="74"/>
      <c r="K191" s="84">
        <v>3.059999999998976</v>
      </c>
      <c r="L191" s="87" t="s">
        <v>163</v>
      </c>
      <c r="M191" s="88">
        <v>3.3799999999999997E-2</v>
      </c>
      <c r="N191" s="88">
        <v>3.6899999999991412E-2</v>
      </c>
      <c r="O191" s="84">
        <v>1328002.800121</v>
      </c>
      <c r="P191" s="86">
        <v>100.01</v>
      </c>
      <c r="Q191" s="74"/>
      <c r="R191" s="84">
        <v>1328.1356007060001</v>
      </c>
      <c r="S191" s="85">
        <v>1.6224260840129062E-3</v>
      </c>
      <c r="T191" s="85">
        <f t="shared" si="2"/>
        <v>1.4444535418624779E-3</v>
      </c>
      <c r="U191" s="85">
        <f>R191/'סכום נכסי הקרן'!$C$42</f>
        <v>1.8324970190912823E-4</v>
      </c>
    </row>
    <row r="192" spans="2:21" s="131" customFormat="1">
      <c r="B192" s="77" t="s">
        <v>777</v>
      </c>
      <c r="C192" s="74" t="s">
        <v>778</v>
      </c>
      <c r="D192" s="87" t="s">
        <v>119</v>
      </c>
      <c r="E192" s="87" t="s">
        <v>347</v>
      </c>
      <c r="F192" s="74" t="s">
        <v>537</v>
      </c>
      <c r="G192" s="87" t="s">
        <v>150</v>
      </c>
      <c r="H192" s="74" t="s">
        <v>451</v>
      </c>
      <c r="I192" s="74" t="s">
        <v>351</v>
      </c>
      <c r="J192" s="74"/>
      <c r="K192" s="84">
        <v>4.5499999999995193</v>
      </c>
      <c r="L192" s="87" t="s">
        <v>163</v>
      </c>
      <c r="M192" s="88">
        <v>5.0900000000000001E-2</v>
      </c>
      <c r="N192" s="88">
        <v>1.8299999999999202E-2</v>
      </c>
      <c r="O192" s="84">
        <v>2032227.521559</v>
      </c>
      <c r="P192" s="86">
        <v>117.7</v>
      </c>
      <c r="Q192" s="74"/>
      <c r="R192" s="84">
        <v>2391.9317475930002</v>
      </c>
      <c r="S192" s="85">
        <v>1.9683902708796104E-3</v>
      </c>
      <c r="T192" s="85">
        <f t="shared" si="2"/>
        <v>2.6014168153217303E-3</v>
      </c>
      <c r="U192" s="85">
        <f>R192/'סכום נכסי הקרן'!$C$42</f>
        <v>3.3002712938377544E-4</v>
      </c>
    </row>
    <row r="193" spans="2:21" s="131" customFormat="1">
      <c r="B193" s="77" t="s">
        <v>779</v>
      </c>
      <c r="C193" s="74" t="s">
        <v>780</v>
      </c>
      <c r="D193" s="87" t="s">
        <v>119</v>
      </c>
      <c r="E193" s="87" t="s">
        <v>347</v>
      </c>
      <c r="F193" s="74" t="s">
        <v>781</v>
      </c>
      <c r="G193" s="87" t="s">
        <v>740</v>
      </c>
      <c r="H193" s="74" t="s">
        <v>451</v>
      </c>
      <c r="I193" s="74" t="s">
        <v>351</v>
      </c>
      <c r="J193" s="74"/>
      <c r="K193" s="84">
        <v>0.73999999989027565</v>
      </c>
      <c r="L193" s="87" t="s">
        <v>163</v>
      </c>
      <c r="M193" s="88">
        <v>4.0999999999999995E-2</v>
      </c>
      <c r="N193" s="88">
        <v>1.0199999999146588E-2</v>
      </c>
      <c r="O193" s="84">
        <v>4763.2807499999999</v>
      </c>
      <c r="P193" s="86">
        <v>103.32</v>
      </c>
      <c r="Q193" s="74"/>
      <c r="R193" s="84">
        <v>4.9214216710000001</v>
      </c>
      <c r="S193" s="85">
        <v>1.5877602499999999E-5</v>
      </c>
      <c r="T193" s="85">
        <f t="shared" si="2"/>
        <v>5.3524391333956281E-6</v>
      </c>
      <c r="U193" s="85">
        <f>R193/'סכום נכסי הקרן'!$C$42</f>
        <v>6.7903386800299279E-7</v>
      </c>
    </row>
    <row r="194" spans="2:21" s="131" customFormat="1">
      <c r="B194" s="77" t="s">
        <v>782</v>
      </c>
      <c r="C194" s="74" t="s">
        <v>783</v>
      </c>
      <c r="D194" s="87" t="s">
        <v>119</v>
      </c>
      <c r="E194" s="87" t="s">
        <v>347</v>
      </c>
      <c r="F194" s="74" t="s">
        <v>781</v>
      </c>
      <c r="G194" s="87" t="s">
        <v>740</v>
      </c>
      <c r="H194" s="74" t="s">
        <v>451</v>
      </c>
      <c r="I194" s="74" t="s">
        <v>351</v>
      </c>
      <c r="J194" s="74"/>
      <c r="K194" s="84">
        <v>2.6200001801195993</v>
      </c>
      <c r="L194" s="87" t="s">
        <v>163</v>
      </c>
      <c r="M194" s="88">
        <v>1.2E-2</v>
      </c>
      <c r="N194" s="88">
        <v>1.4000006003986647E-2</v>
      </c>
      <c r="O194" s="84">
        <v>0.66685900000000009</v>
      </c>
      <c r="P194" s="86">
        <v>99.89</v>
      </c>
      <c r="Q194" s="74"/>
      <c r="R194" s="84">
        <v>6.6622400000000009E-4</v>
      </c>
      <c r="S194" s="85">
        <v>1.4392371077951063E-9</v>
      </c>
      <c r="T194" s="85">
        <f t="shared" si="2"/>
        <v>7.2457181025961499E-10</v>
      </c>
      <c r="U194" s="85">
        <f>R194/'סכום נכסי הקרן'!$C$42</f>
        <v>9.1922352913218994E-11</v>
      </c>
    </row>
    <row r="195" spans="2:21" s="131" customFormat="1">
      <c r="B195" s="77" t="s">
        <v>784</v>
      </c>
      <c r="C195" s="74" t="s">
        <v>785</v>
      </c>
      <c r="D195" s="87" t="s">
        <v>119</v>
      </c>
      <c r="E195" s="87" t="s">
        <v>347</v>
      </c>
      <c r="F195" s="74" t="s">
        <v>547</v>
      </c>
      <c r="G195" s="87" t="s">
        <v>190</v>
      </c>
      <c r="H195" s="74" t="s">
        <v>544</v>
      </c>
      <c r="I195" s="74" t="s">
        <v>351</v>
      </c>
      <c r="J195" s="74"/>
      <c r="K195" s="84">
        <v>4.119999999999993</v>
      </c>
      <c r="L195" s="87" t="s">
        <v>163</v>
      </c>
      <c r="M195" s="88">
        <v>3.6499999999999998E-2</v>
      </c>
      <c r="N195" s="88">
        <v>2.8500000000001496E-2</v>
      </c>
      <c r="O195" s="84">
        <v>5115826.3690510001</v>
      </c>
      <c r="P195" s="86">
        <v>104.6</v>
      </c>
      <c r="Q195" s="74"/>
      <c r="R195" s="84">
        <v>5351.154211692</v>
      </c>
      <c r="S195" s="85">
        <v>2.3850362192121282E-3</v>
      </c>
      <c r="T195" s="85">
        <f t="shared" si="2"/>
        <v>5.8198075934581088E-3</v>
      </c>
      <c r="U195" s="85">
        <f>R195/'סכום נכסי הקרן'!$C$42</f>
        <v>7.383262775586142E-4</v>
      </c>
    </row>
    <row r="196" spans="2:21" s="131" customFormat="1">
      <c r="B196" s="77" t="s">
        <v>786</v>
      </c>
      <c r="C196" s="74" t="s">
        <v>787</v>
      </c>
      <c r="D196" s="87" t="s">
        <v>119</v>
      </c>
      <c r="E196" s="87" t="s">
        <v>347</v>
      </c>
      <c r="F196" s="74" t="s">
        <v>468</v>
      </c>
      <c r="G196" s="87" t="s">
        <v>2610</v>
      </c>
      <c r="H196" s="74" t="s">
        <v>552</v>
      </c>
      <c r="I196" s="74" t="s">
        <v>159</v>
      </c>
      <c r="J196" s="74"/>
      <c r="K196" s="84">
        <v>2.7200000000015754</v>
      </c>
      <c r="L196" s="87" t="s">
        <v>163</v>
      </c>
      <c r="M196" s="88">
        <v>3.5000000000000003E-2</v>
      </c>
      <c r="N196" s="88">
        <v>2.2100000000010417E-2</v>
      </c>
      <c r="O196" s="84">
        <v>753930.21085699985</v>
      </c>
      <c r="P196" s="86">
        <v>104.42</v>
      </c>
      <c r="Q196" s="74"/>
      <c r="R196" s="84">
        <v>787.25389275799989</v>
      </c>
      <c r="S196" s="85">
        <v>5.2904134718534815E-3</v>
      </c>
      <c r="T196" s="85">
        <f t="shared" si="2"/>
        <v>8.5620148510049581E-4</v>
      </c>
      <c r="U196" s="85">
        <f>R196/'סכום נכסי הקרן'!$C$42</f>
        <v>1.0862146989962282E-4</v>
      </c>
    </row>
    <row r="197" spans="2:21" s="131" customFormat="1">
      <c r="B197" s="77" t="s">
        <v>790</v>
      </c>
      <c r="C197" s="74" t="s">
        <v>791</v>
      </c>
      <c r="D197" s="87" t="s">
        <v>119</v>
      </c>
      <c r="E197" s="87" t="s">
        <v>347</v>
      </c>
      <c r="F197" s="74" t="s">
        <v>416</v>
      </c>
      <c r="G197" s="87" t="s">
        <v>357</v>
      </c>
      <c r="H197" s="74" t="s">
        <v>552</v>
      </c>
      <c r="I197" s="74" t="s">
        <v>159</v>
      </c>
      <c r="J197" s="74"/>
      <c r="K197" s="84">
        <v>1.7399999999997855</v>
      </c>
      <c r="L197" s="87" t="s">
        <v>163</v>
      </c>
      <c r="M197" s="88">
        <v>3.6000000000000004E-2</v>
      </c>
      <c r="N197" s="88">
        <v>4.1899999999996461E-2</v>
      </c>
      <c r="O197" s="84">
        <f>4297348.67115/50000</f>
        <v>85.946973423000003</v>
      </c>
      <c r="P197" s="86">
        <v>4990000</v>
      </c>
      <c r="Q197" s="74"/>
      <c r="R197" s="84">
        <v>4288.7539738079995</v>
      </c>
      <c r="S197" s="85">
        <f>27404.8126468337%/50000</f>
        <v>5.4809625293667395E-3</v>
      </c>
      <c r="T197" s="85">
        <f t="shared" si="2"/>
        <v>4.6643624825286681E-3</v>
      </c>
      <c r="U197" s="85">
        <f>R197/'סכום נכסי הקרן'!$C$42</f>
        <v>5.9174145083087557E-4</v>
      </c>
    </row>
    <row r="198" spans="2:21" s="131" customFormat="1">
      <c r="B198" s="77" t="s">
        <v>792</v>
      </c>
      <c r="C198" s="74" t="s">
        <v>793</v>
      </c>
      <c r="D198" s="87" t="s">
        <v>119</v>
      </c>
      <c r="E198" s="87" t="s">
        <v>347</v>
      </c>
      <c r="F198" s="74" t="s">
        <v>482</v>
      </c>
      <c r="G198" s="87" t="s">
        <v>483</v>
      </c>
      <c r="H198" s="74" t="s">
        <v>544</v>
      </c>
      <c r="I198" s="74" t="s">
        <v>351</v>
      </c>
      <c r="J198" s="74"/>
      <c r="K198" s="84">
        <v>9.8999999999988013</v>
      </c>
      <c r="L198" s="87" t="s">
        <v>163</v>
      </c>
      <c r="M198" s="88">
        <v>3.0499999999999999E-2</v>
      </c>
      <c r="N198" s="88">
        <v>3.0399999999995798E-2</v>
      </c>
      <c r="O198" s="84">
        <v>1978433.9626319997</v>
      </c>
      <c r="P198" s="86">
        <v>101.05</v>
      </c>
      <c r="Q198" s="74"/>
      <c r="R198" s="84">
        <v>1999.2075194459997</v>
      </c>
      <c r="S198" s="85">
        <v>6.2603221638370069E-3</v>
      </c>
      <c r="T198" s="85">
        <f t="shared" si="2"/>
        <v>2.1742978509474622E-3</v>
      </c>
      <c r="U198" s="85">
        <f>R198/'סכום נכסי הקרן'!$C$42</f>
        <v>2.7584094711279733E-4</v>
      </c>
    </row>
    <row r="199" spans="2:21" s="131" customFormat="1">
      <c r="B199" s="77" t="s">
        <v>794</v>
      </c>
      <c r="C199" s="74" t="s">
        <v>795</v>
      </c>
      <c r="D199" s="87" t="s">
        <v>119</v>
      </c>
      <c r="E199" s="87" t="s">
        <v>347</v>
      </c>
      <c r="F199" s="74" t="s">
        <v>482</v>
      </c>
      <c r="G199" s="87" t="s">
        <v>483</v>
      </c>
      <c r="H199" s="74" t="s">
        <v>544</v>
      </c>
      <c r="I199" s="74" t="s">
        <v>351</v>
      </c>
      <c r="J199" s="74"/>
      <c r="K199" s="84">
        <v>9.1799999999996071</v>
      </c>
      <c r="L199" s="87" t="s">
        <v>163</v>
      </c>
      <c r="M199" s="88">
        <v>3.0499999999999999E-2</v>
      </c>
      <c r="N199" s="88">
        <v>3.079999999999988E-2</v>
      </c>
      <c r="O199" s="84">
        <v>3390271.1390570002</v>
      </c>
      <c r="P199" s="86">
        <v>100.65</v>
      </c>
      <c r="Q199" s="74"/>
      <c r="R199" s="84">
        <v>3412.3079014130003</v>
      </c>
      <c r="S199" s="85">
        <v>4.6513975907371882E-3</v>
      </c>
      <c r="T199" s="85">
        <f t="shared" si="2"/>
        <v>3.7111573784342879E-3</v>
      </c>
      <c r="U199" s="85">
        <f>R199/'סכום נכסי הקרן'!$C$42</f>
        <v>4.7081367702492174E-4</v>
      </c>
    </row>
    <row r="200" spans="2:21" s="131" customFormat="1">
      <c r="B200" s="77" t="s">
        <v>796</v>
      </c>
      <c r="C200" s="74" t="s">
        <v>797</v>
      </c>
      <c r="D200" s="87" t="s">
        <v>119</v>
      </c>
      <c r="E200" s="87" t="s">
        <v>347</v>
      </c>
      <c r="F200" s="74" t="s">
        <v>482</v>
      </c>
      <c r="G200" s="87" t="s">
        <v>483</v>
      </c>
      <c r="H200" s="74" t="s">
        <v>544</v>
      </c>
      <c r="I200" s="74" t="s">
        <v>351</v>
      </c>
      <c r="J200" s="74"/>
      <c r="K200" s="84">
        <v>5.7299999999998716</v>
      </c>
      <c r="L200" s="87" t="s">
        <v>163</v>
      </c>
      <c r="M200" s="88">
        <v>2.9100000000000001E-2</v>
      </c>
      <c r="N200" s="88">
        <v>2.529999999999755E-2</v>
      </c>
      <c r="O200" s="84">
        <v>1664832.5141749999</v>
      </c>
      <c r="P200" s="86">
        <v>103.01</v>
      </c>
      <c r="Q200" s="74"/>
      <c r="R200" s="84">
        <v>1714.9439726140001</v>
      </c>
      <c r="S200" s="85">
        <v>2.7747208569583333E-3</v>
      </c>
      <c r="T200" s="85">
        <f t="shared" si="2"/>
        <v>1.8651385400867298E-3</v>
      </c>
      <c r="U200" s="85">
        <f>R200/'סכום נכסי הקרן'!$C$42</f>
        <v>2.3661964305852367E-4</v>
      </c>
    </row>
    <row r="201" spans="2:21" s="131" customFormat="1">
      <c r="B201" s="77" t="s">
        <v>798</v>
      </c>
      <c r="C201" s="74" t="s">
        <v>799</v>
      </c>
      <c r="D201" s="87" t="s">
        <v>119</v>
      </c>
      <c r="E201" s="87" t="s">
        <v>347</v>
      </c>
      <c r="F201" s="74" t="s">
        <v>482</v>
      </c>
      <c r="G201" s="87" t="s">
        <v>483</v>
      </c>
      <c r="H201" s="74" t="s">
        <v>544</v>
      </c>
      <c r="I201" s="74" t="s">
        <v>351</v>
      </c>
      <c r="J201" s="74"/>
      <c r="K201" s="84">
        <v>7.5099999999995415</v>
      </c>
      <c r="L201" s="87" t="s">
        <v>163</v>
      </c>
      <c r="M201" s="88">
        <v>3.95E-2</v>
      </c>
      <c r="N201" s="88">
        <v>2.3899999999999495E-2</v>
      </c>
      <c r="O201" s="84">
        <v>1211811.5529479999</v>
      </c>
      <c r="P201" s="86">
        <v>113.38</v>
      </c>
      <c r="Q201" s="74"/>
      <c r="R201" s="84">
        <v>1373.9519387129999</v>
      </c>
      <c r="S201" s="85">
        <v>5.0490049967548637E-3</v>
      </c>
      <c r="T201" s="85">
        <f t="shared" si="2"/>
        <v>1.4942824687237111E-3</v>
      </c>
      <c r="U201" s="85">
        <f>R201/'סכום נכסי הקרן'!$C$42</f>
        <v>1.8957121778287453E-4</v>
      </c>
    </row>
    <row r="202" spans="2:21" s="131" customFormat="1">
      <c r="B202" s="77" t="s">
        <v>800</v>
      </c>
      <c r="C202" s="74" t="s">
        <v>801</v>
      </c>
      <c r="D202" s="87" t="s">
        <v>119</v>
      </c>
      <c r="E202" s="87" t="s">
        <v>347</v>
      </c>
      <c r="F202" s="74" t="s">
        <v>482</v>
      </c>
      <c r="G202" s="87" t="s">
        <v>483</v>
      </c>
      <c r="H202" s="74" t="s">
        <v>544</v>
      </c>
      <c r="I202" s="74" t="s">
        <v>351</v>
      </c>
      <c r="J202" s="74"/>
      <c r="K202" s="84">
        <v>8.2000000000127393</v>
      </c>
      <c r="L202" s="87" t="s">
        <v>163</v>
      </c>
      <c r="M202" s="88">
        <v>3.95E-2</v>
      </c>
      <c r="N202" s="88">
        <v>2.8300000000031241E-2</v>
      </c>
      <c r="O202" s="84">
        <v>297955.27789000003</v>
      </c>
      <c r="P202" s="86">
        <v>110.66</v>
      </c>
      <c r="Q202" s="74"/>
      <c r="R202" s="84">
        <v>329.71731025899999</v>
      </c>
      <c r="S202" s="85">
        <v>1.241428738004983E-3</v>
      </c>
      <c r="T202" s="85">
        <f t="shared" si="2"/>
        <v>3.5859390890795697E-4</v>
      </c>
      <c r="U202" s="85">
        <f>R202/'סכום נכסי הקרן'!$C$42</f>
        <v>4.5492793647819824E-5</v>
      </c>
    </row>
    <row r="203" spans="2:21" s="131" customFormat="1">
      <c r="B203" s="77" t="s">
        <v>802</v>
      </c>
      <c r="C203" s="74" t="s">
        <v>803</v>
      </c>
      <c r="D203" s="87" t="s">
        <v>119</v>
      </c>
      <c r="E203" s="87" t="s">
        <v>347</v>
      </c>
      <c r="F203" s="74" t="s">
        <v>494</v>
      </c>
      <c r="G203" s="87" t="s">
        <v>2610</v>
      </c>
      <c r="H203" s="74" t="s">
        <v>552</v>
      </c>
      <c r="I203" s="74" t="s">
        <v>159</v>
      </c>
      <c r="J203" s="74"/>
      <c r="K203" s="84">
        <v>3.6200000000032868</v>
      </c>
      <c r="L203" s="87" t="s">
        <v>163</v>
      </c>
      <c r="M203" s="88">
        <v>5.0499999999999996E-2</v>
      </c>
      <c r="N203" s="88">
        <v>2.2000000000029881E-2</v>
      </c>
      <c r="O203" s="84">
        <v>422122.41575799999</v>
      </c>
      <c r="P203" s="86">
        <v>111</v>
      </c>
      <c r="Q203" s="74"/>
      <c r="R203" s="84">
        <v>468.55589553300001</v>
      </c>
      <c r="S203" s="85">
        <v>6.5067178249007178E-4</v>
      </c>
      <c r="T203" s="85">
        <f t="shared" ref="T203" si="3">R203/$R$11</f>
        <v>5.0959195921215805E-4</v>
      </c>
      <c r="U203" s="85">
        <f>R203/'סכום נכסי הקרן'!$C$42</f>
        <v>6.4649067563993189E-5</v>
      </c>
    </row>
    <row r="204" spans="2:21" s="131" customFormat="1">
      <c r="B204" s="77" t="s">
        <v>804</v>
      </c>
      <c r="C204" s="74" t="s">
        <v>805</v>
      </c>
      <c r="D204" s="87" t="s">
        <v>119</v>
      </c>
      <c r="E204" s="87" t="s">
        <v>347</v>
      </c>
      <c r="F204" s="74" t="s">
        <v>499</v>
      </c>
      <c r="G204" s="87" t="s">
        <v>483</v>
      </c>
      <c r="H204" s="74" t="s">
        <v>552</v>
      </c>
      <c r="I204" s="74" t="s">
        <v>159</v>
      </c>
      <c r="J204" s="74"/>
      <c r="K204" s="84">
        <v>4.0099999999999287</v>
      </c>
      <c r="L204" s="87" t="s">
        <v>163</v>
      </c>
      <c r="M204" s="88">
        <v>3.9199999999999999E-2</v>
      </c>
      <c r="N204" s="88">
        <v>2.8999999999998197E-2</v>
      </c>
      <c r="O204" s="84">
        <v>2112702.2886290001</v>
      </c>
      <c r="P204" s="86">
        <v>104.86</v>
      </c>
      <c r="Q204" s="74"/>
      <c r="R204" s="84">
        <v>2215.3796904159999</v>
      </c>
      <c r="S204" s="85">
        <v>2.201066296154415E-3</v>
      </c>
      <c r="T204" s="85">
        <f t="shared" si="2"/>
        <v>2.409402352207525E-3</v>
      </c>
      <c r="U204" s="85">
        <f>R204/'סכום נכסי הקרן'!$C$42</f>
        <v>3.0566733371838504E-4</v>
      </c>
    </row>
    <row r="205" spans="2:21" s="131" customFormat="1">
      <c r="B205" s="77" t="s">
        <v>806</v>
      </c>
      <c r="C205" s="74" t="s">
        <v>807</v>
      </c>
      <c r="D205" s="87" t="s">
        <v>119</v>
      </c>
      <c r="E205" s="87" t="s">
        <v>347</v>
      </c>
      <c r="F205" s="74" t="s">
        <v>499</v>
      </c>
      <c r="G205" s="87" t="s">
        <v>483</v>
      </c>
      <c r="H205" s="74" t="s">
        <v>552</v>
      </c>
      <c r="I205" s="74" t="s">
        <v>159</v>
      </c>
      <c r="J205" s="74"/>
      <c r="K205" s="84">
        <v>8.7699999999999925</v>
      </c>
      <c r="L205" s="87" t="s">
        <v>163</v>
      </c>
      <c r="M205" s="88">
        <v>2.64E-2</v>
      </c>
      <c r="N205" s="88">
        <v>3.9800000000000516E-2</v>
      </c>
      <c r="O205" s="84">
        <v>6595314.6106510004</v>
      </c>
      <c r="P205" s="86">
        <v>89.29</v>
      </c>
      <c r="Q205" s="74"/>
      <c r="R205" s="84">
        <v>5888.9564157649993</v>
      </c>
      <c r="S205" s="85">
        <v>4.0309414772591035E-3</v>
      </c>
      <c r="T205" s="85">
        <f t="shared" ref="T205:T255" si="4">R205/$R$11</f>
        <v>6.4047104438009119E-3</v>
      </c>
      <c r="U205" s="85">
        <f>R205/'סכום נכסי הקרן'!$C$42</f>
        <v>8.1252961457485085E-4</v>
      </c>
    </row>
    <row r="206" spans="2:21" s="131" customFormat="1">
      <c r="B206" s="77" t="s">
        <v>808</v>
      </c>
      <c r="C206" s="74" t="s">
        <v>809</v>
      </c>
      <c r="D206" s="87" t="s">
        <v>119</v>
      </c>
      <c r="E206" s="87" t="s">
        <v>347</v>
      </c>
      <c r="F206" s="74" t="s">
        <v>512</v>
      </c>
      <c r="G206" s="87" t="s">
        <v>2610</v>
      </c>
      <c r="H206" s="74" t="s">
        <v>544</v>
      </c>
      <c r="I206" s="74" t="s">
        <v>351</v>
      </c>
      <c r="J206" s="74"/>
      <c r="K206" s="84">
        <v>2.3800000017872986</v>
      </c>
      <c r="L206" s="87" t="s">
        <v>163</v>
      </c>
      <c r="M206" s="88">
        <v>5.74E-2</v>
      </c>
      <c r="N206" s="88">
        <v>2.5300000010285397E-2</v>
      </c>
      <c r="O206" s="84">
        <v>435.068219</v>
      </c>
      <c r="P206" s="86">
        <v>107.73</v>
      </c>
      <c r="Q206" s="84">
        <v>0.124374977</v>
      </c>
      <c r="R206" s="84">
        <v>0.59307386299999998</v>
      </c>
      <c r="S206" s="85">
        <v>4.4044498862003653E-6</v>
      </c>
      <c r="T206" s="85">
        <f t="shared" si="4"/>
        <v>6.4501519388609961E-7</v>
      </c>
      <c r="U206" s="85">
        <f>R206/'סכום נכסי הקרן'!$C$42</f>
        <v>8.1829452163674806E-8</v>
      </c>
    </row>
    <row r="207" spans="2:21" s="131" customFormat="1">
      <c r="B207" s="77" t="s">
        <v>810</v>
      </c>
      <c r="C207" s="74" t="s">
        <v>811</v>
      </c>
      <c r="D207" s="87" t="s">
        <v>119</v>
      </c>
      <c r="E207" s="87" t="s">
        <v>347</v>
      </c>
      <c r="F207" s="74" t="s">
        <v>512</v>
      </c>
      <c r="G207" s="87" t="s">
        <v>2610</v>
      </c>
      <c r="H207" s="74" t="s">
        <v>544</v>
      </c>
      <c r="I207" s="74" t="s">
        <v>351</v>
      </c>
      <c r="J207" s="74"/>
      <c r="K207" s="84">
        <v>4.0200000000038862</v>
      </c>
      <c r="L207" s="87" t="s">
        <v>163</v>
      </c>
      <c r="M207" s="88">
        <v>5.6500000000000002E-2</v>
      </c>
      <c r="N207" s="88">
        <v>2.5399999999969766E-2</v>
      </c>
      <c r="O207" s="84">
        <v>80975.772750000004</v>
      </c>
      <c r="P207" s="86">
        <v>114.38</v>
      </c>
      <c r="Q207" s="74"/>
      <c r="R207" s="84">
        <v>92.620092682000006</v>
      </c>
      <c r="S207" s="85">
        <v>9.2296438571165605E-4</v>
      </c>
      <c r="T207" s="85">
        <f t="shared" si="4"/>
        <v>1.0073174821232807E-4</v>
      </c>
      <c r="U207" s="85">
        <f>R207/'סכום נכסי הקרן'!$C$42</f>
        <v>1.2779270705303105E-5</v>
      </c>
    </row>
    <row r="208" spans="2:21" s="131" customFormat="1">
      <c r="B208" s="77" t="s">
        <v>812</v>
      </c>
      <c r="C208" s="74" t="s">
        <v>813</v>
      </c>
      <c r="D208" s="87" t="s">
        <v>119</v>
      </c>
      <c r="E208" s="87" t="s">
        <v>347</v>
      </c>
      <c r="F208" s="74" t="s">
        <v>620</v>
      </c>
      <c r="G208" s="87" t="s">
        <v>483</v>
      </c>
      <c r="H208" s="74" t="s">
        <v>552</v>
      </c>
      <c r="I208" s="74" t="s">
        <v>159</v>
      </c>
      <c r="J208" s="74"/>
      <c r="K208" s="84">
        <v>3.9299999999996209</v>
      </c>
      <c r="L208" s="87" t="s">
        <v>163</v>
      </c>
      <c r="M208" s="88">
        <v>4.0999999999999995E-2</v>
      </c>
      <c r="N208" s="88">
        <v>1.7900000000000478E-2</v>
      </c>
      <c r="O208" s="84">
        <v>762124.92</v>
      </c>
      <c r="P208" s="86">
        <v>110.47</v>
      </c>
      <c r="Q208" s="74"/>
      <c r="R208" s="84">
        <v>841.91939912399982</v>
      </c>
      <c r="S208" s="85">
        <v>2.5404164000000003E-3</v>
      </c>
      <c r="T208" s="85">
        <f t="shared" si="4"/>
        <v>9.15654589321255E-4</v>
      </c>
      <c r="U208" s="85">
        <f>R208/'סכום נכסי הקרן'!$C$42</f>
        <v>1.1616395105964597E-4</v>
      </c>
    </row>
    <row r="209" spans="2:21" s="131" customFormat="1">
      <c r="B209" s="77" t="s">
        <v>814</v>
      </c>
      <c r="C209" s="74" t="s">
        <v>815</v>
      </c>
      <c r="D209" s="87" t="s">
        <v>119</v>
      </c>
      <c r="E209" s="87" t="s">
        <v>347</v>
      </c>
      <c r="F209" s="74" t="s">
        <v>634</v>
      </c>
      <c r="G209" s="87" t="s">
        <v>487</v>
      </c>
      <c r="H209" s="74" t="s">
        <v>544</v>
      </c>
      <c r="I209" s="74" t="s">
        <v>351</v>
      </c>
      <c r="J209" s="74"/>
      <c r="K209" s="84">
        <v>7.7200000000003133</v>
      </c>
      <c r="L209" s="87" t="s">
        <v>163</v>
      </c>
      <c r="M209" s="88">
        <v>2.4300000000000002E-2</v>
      </c>
      <c r="N209" s="88">
        <v>3.5800000000002247E-2</v>
      </c>
      <c r="O209" s="84">
        <v>4433118.5493179997</v>
      </c>
      <c r="P209" s="86">
        <v>92.11</v>
      </c>
      <c r="Q209" s="74"/>
      <c r="R209" s="84">
        <v>4083.3456899760004</v>
      </c>
      <c r="S209" s="85">
        <v>5.1272746243333734E-3</v>
      </c>
      <c r="T209" s="85">
        <f t="shared" si="4"/>
        <v>4.4409645682258617E-3</v>
      </c>
      <c r="U209" s="85">
        <f>R209/'סכום נכסי הקרן'!$C$42</f>
        <v>5.6340021311247507E-4</v>
      </c>
    </row>
    <row r="210" spans="2:21" s="131" customFormat="1">
      <c r="B210" s="77" t="s">
        <v>816</v>
      </c>
      <c r="C210" s="74" t="s">
        <v>817</v>
      </c>
      <c r="D210" s="87" t="s">
        <v>119</v>
      </c>
      <c r="E210" s="87" t="s">
        <v>347</v>
      </c>
      <c r="F210" s="74" t="s">
        <v>634</v>
      </c>
      <c r="G210" s="87" t="s">
        <v>487</v>
      </c>
      <c r="H210" s="74" t="s">
        <v>544</v>
      </c>
      <c r="I210" s="74" t="s">
        <v>351</v>
      </c>
      <c r="J210" s="74"/>
      <c r="K210" s="84">
        <v>4.0100000000006064</v>
      </c>
      <c r="L210" s="87" t="s">
        <v>163</v>
      </c>
      <c r="M210" s="88">
        <v>1.9E-2</v>
      </c>
      <c r="N210" s="88">
        <v>2.3600000000005537E-2</v>
      </c>
      <c r="O210" s="84">
        <v>2863665.5617789994</v>
      </c>
      <c r="P210" s="86">
        <v>98.42</v>
      </c>
      <c r="Q210" s="74"/>
      <c r="R210" s="84">
        <v>2818.4195504290001</v>
      </c>
      <c r="S210" s="85">
        <v>4.1227669845768011E-3</v>
      </c>
      <c r="T210" s="85">
        <f t="shared" si="4"/>
        <v>3.065256363813718E-3</v>
      </c>
      <c r="U210" s="85">
        <f>R210/'סכום נכסי הקרן'!$C$42</f>
        <v>3.8887184576366288E-4</v>
      </c>
    </row>
    <row r="211" spans="2:21" s="131" customFormat="1">
      <c r="B211" s="77" t="s">
        <v>818</v>
      </c>
      <c r="C211" s="74" t="s">
        <v>819</v>
      </c>
      <c r="D211" s="87" t="s">
        <v>119</v>
      </c>
      <c r="E211" s="87" t="s">
        <v>347</v>
      </c>
      <c r="F211" s="74" t="s">
        <v>634</v>
      </c>
      <c r="G211" s="87" t="s">
        <v>487</v>
      </c>
      <c r="H211" s="74" t="s">
        <v>544</v>
      </c>
      <c r="I211" s="74" t="s">
        <v>351</v>
      </c>
      <c r="J211" s="74"/>
      <c r="K211" s="84">
        <v>2.5599999999998886</v>
      </c>
      <c r="L211" s="87" t="s">
        <v>163</v>
      </c>
      <c r="M211" s="88">
        <v>2.9600000000000001E-2</v>
      </c>
      <c r="N211" s="88">
        <v>1.3099999999996573E-2</v>
      </c>
      <c r="O211" s="84">
        <v>1025396.750172</v>
      </c>
      <c r="P211" s="86">
        <v>105.32</v>
      </c>
      <c r="Q211" s="74"/>
      <c r="R211" s="84">
        <v>1079.9478460270002</v>
      </c>
      <c r="S211" s="85">
        <v>2.510802681165737E-3</v>
      </c>
      <c r="T211" s="85">
        <f t="shared" si="4"/>
        <v>1.1745295362847262E-3</v>
      </c>
      <c r="U211" s="85">
        <f>R211/'סכום נכסי הקרן'!$C$42</f>
        <v>1.490059605033211E-4</v>
      </c>
    </row>
    <row r="212" spans="2:21" s="131" customFormat="1">
      <c r="B212" s="77" t="s">
        <v>820</v>
      </c>
      <c r="C212" s="74" t="s">
        <v>821</v>
      </c>
      <c r="D212" s="87" t="s">
        <v>119</v>
      </c>
      <c r="E212" s="87" t="s">
        <v>347</v>
      </c>
      <c r="F212" s="74" t="s">
        <v>639</v>
      </c>
      <c r="G212" s="87" t="s">
        <v>483</v>
      </c>
      <c r="H212" s="74" t="s">
        <v>544</v>
      </c>
      <c r="I212" s="74" t="s">
        <v>351</v>
      </c>
      <c r="J212" s="74"/>
      <c r="K212" s="84">
        <v>3.589999999998724</v>
      </c>
      <c r="L212" s="87" t="s">
        <v>163</v>
      </c>
      <c r="M212" s="88">
        <v>3.85E-2</v>
      </c>
      <c r="N212" s="88">
        <v>2.3399999999995421E-2</v>
      </c>
      <c r="O212" s="84">
        <v>287787.10247300001</v>
      </c>
      <c r="P212" s="86">
        <v>106.18</v>
      </c>
      <c r="Q212" s="74"/>
      <c r="R212" s="84">
        <v>305.572335721</v>
      </c>
      <c r="S212" s="85">
        <v>7.2157656368988365E-4</v>
      </c>
      <c r="T212" s="85">
        <f t="shared" si="4"/>
        <v>3.3233432067686505E-4</v>
      </c>
      <c r="U212" s="85">
        <f>R212/'סכום נכסי הקרן'!$C$42</f>
        <v>4.2161387288152928E-5</v>
      </c>
    </row>
    <row r="213" spans="2:21" s="131" customFormat="1">
      <c r="B213" s="77" t="s">
        <v>822</v>
      </c>
      <c r="C213" s="74" t="s">
        <v>823</v>
      </c>
      <c r="D213" s="87" t="s">
        <v>119</v>
      </c>
      <c r="E213" s="87" t="s">
        <v>347</v>
      </c>
      <c r="F213" s="74" t="s">
        <v>639</v>
      </c>
      <c r="G213" s="87" t="s">
        <v>483</v>
      </c>
      <c r="H213" s="74" t="s">
        <v>552</v>
      </c>
      <c r="I213" s="74" t="s">
        <v>159</v>
      </c>
      <c r="J213" s="74"/>
      <c r="K213" s="84">
        <v>4.8899999999998451</v>
      </c>
      <c r="L213" s="87" t="s">
        <v>163</v>
      </c>
      <c r="M213" s="88">
        <v>3.61E-2</v>
      </c>
      <c r="N213" s="88">
        <v>2.0600000000000444E-2</v>
      </c>
      <c r="O213" s="84">
        <v>4165993.828369</v>
      </c>
      <c r="P213" s="86">
        <v>108.42</v>
      </c>
      <c r="Q213" s="74"/>
      <c r="R213" s="84">
        <v>4516.7703700299999</v>
      </c>
      <c r="S213" s="85">
        <v>5.4280049881029312E-3</v>
      </c>
      <c r="T213" s="85">
        <f t="shared" si="4"/>
        <v>4.9123485247298615E-3</v>
      </c>
      <c r="U213" s="85">
        <f>R213/'סכום נכסי הקרן'!$C$42</f>
        <v>6.2320204613143374E-4</v>
      </c>
    </row>
    <row r="214" spans="2:21" s="131" customFormat="1">
      <c r="B214" s="77" t="s">
        <v>824</v>
      </c>
      <c r="C214" s="74" t="s">
        <v>825</v>
      </c>
      <c r="D214" s="87" t="s">
        <v>119</v>
      </c>
      <c r="E214" s="87" t="s">
        <v>347</v>
      </c>
      <c r="F214" s="74" t="s">
        <v>639</v>
      </c>
      <c r="G214" s="87" t="s">
        <v>483</v>
      </c>
      <c r="H214" s="74" t="s">
        <v>552</v>
      </c>
      <c r="I214" s="74" t="s">
        <v>159</v>
      </c>
      <c r="J214" s="74"/>
      <c r="K214" s="84">
        <v>5.8299999999989947</v>
      </c>
      <c r="L214" s="87" t="s">
        <v>163</v>
      </c>
      <c r="M214" s="88">
        <v>3.3000000000000002E-2</v>
      </c>
      <c r="N214" s="88">
        <v>2.7099999999994209E-2</v>
      </c>
      <c r="O214" s="84">
        <v>1446936.363287</v>
      </c>
      <c r="P214" s="86">
        <v>103.83</v>
      </c>
      <c r="Q214" s="74"/>
      <c r="R214" s="84">
        <v>1502.354026297</v>
      </c>
      <c r="S214" s="85">
        <v>4.6925890262109003E-3</v>
      </c>
      <c r="T214" s="85">
        <f t="shared" si="4"/>
        <v>1.6339299942434351E-3</v>
      </c>
      <c r="U214" s="85">
        <f>R214/'סכום נכסי הקרן'!$C$42</f>
        <v>2.0728751441837626E-4</v>
      </c>
    </row>
    <row r="215" spans="2:21" s="131" customFormat="1">
      <c r="B215" s="77" t="s">
        <v>826</v>
      </c>
      <c r="C215" s="74" t="s">
        <v>827</v>
      </c>
      <c r="D215" s="87" t="s">
        <v>119</v>
      </c>
      <c r="E215" s="87" t="s">
        <v>347</v>
      </c>
      <c r="F215" s="74" t="s">
        <v>639</v>
      </c>
      <c r="G215" s="87" t="s">
        <v>483</v>
      </c>
      <c r="H215" s="74" t="s">
        <v>552</v>
      </c>
      <c r="I215" s="74" t="s">
        <v>159</v>
      </c>
      <c r="J215" s="74"/>
      <c r="K215" s="84">
        <v>8.030000000000161</v>
      </c>
      <c r="L215" s="87" t="s">
        <v>163</v>
      </c>
      <c r="M215" s="88">
        <v>2.6200000000000001E-2</v>
      </c>
      <c r="N215" s="88">
        <v>3.1199999999999544E-2</v>
      </c>
      <c r="O215" s="84">
        <v>4476340.7176200002</v>
      </c>
      <c r="P215" s="86">
        <v>97.33</v>
      </c>
      <c r="Q215" s="74"/>
      <c r="R215" s="84">
        <v>4356.8222712099996</v>
      </c>
      <c r="S215" s="85">
        <v>5.5954258970250005E-3</v>
      </c>
      <c r="T215" s="85">
        <f t="shared" si="4"/>
        <v>4.7383921924608486E-3</v>
      </c>
      <c r="U215" s="85">
        <f>R215/'סכום נכסי הקרן'!$C$42</f>
        <v>6.0113318402569985E-4</v>
      </c>
    </row>
    <row r="216" spans="2:21" s="131" customFormat="1">
      <c r="B216" s="77" t="s">
        <v>828</v>
      </c>
      <c r="C216" s="74" t="s">
        <v>829</v>
      </c>
      <c r="D216" s="87" t="s">
        <v>119</v>
      </c>
      <c r="E216" s="87" t="s">
        <v>347</v>
      </c>
      <c r="F216" s="74" t="s">
        <v>830</v>
      </c>
      <c r="G216" s="87" t="s">
        <v>150</v>
      </c>
      <c r="H216" s="74" t="s">
        <v>552</v>
      </c>
      <c r="I216" s="74" t="s">
        <v>159</v>
      </c>
      <c r="J216" s="74"/>
      <c r="K216" s="84">
        <v>3.1799999999986364</v>
      </c>
      <c r="L216" s="87" t="s">
        <v>163</v>
      </c>
      <c r="M216" s="88">
        <v>2.75E-2</v>
      </c>
      <c r="N216" s="88">
        <v>4.4699999999987021E-2</v>
      </c>
      <c r="O216" s="84">
        <v>1264998.7030480001</v>
      </c>
      <c r="P216" s="86">
        <v>95.08</v>
      </c>
      <c r="Q216" s="74"/>
      <c r="R216" s="84">
        <v>1202.760724748</v>
      </c>
      <c r="S216" s="85">
        <v>3.1329822321980883E-3</v>
      </c>
      <c r="T216" s="85">
        <f t="shared" si="4"/>
        <v>1.3080983507646449E-3</v>
      </c>
      <c r="U216" s="85">
        <f>R216/'סכום נכסי הקרן'!$C$42</f>
        <v>1.6595108523626391E-4</v>
      </c>
    </row>
    <row r="217" spans="2:21" s="131" customFormat="1">
      <c r="B217" s="77" t="s">
        <v>831</v>
      </c>
      <c r="C217" s="74" t="s">
        <v>832</v>
      </c>
      <c r="D217" s="87" t="s">
        <v>119</v>
      </c>
      <c r="E217" s="87" t="s">
        <v>347</v>
      </c>
      <c r="F217" s="74" t="s">
        <v>830</v>
      </c>
      <c r="G217" s="87" t="s">
        <v>150</v>
      </c>
      <c r="H217" s="74" t="s">
        <v>552</v>
      </c>
      <c r="I217" s="74" t="s">
        <v>159</v>
      </c>
      <c r="J217" s="74"/>
      <c r="K217" s="84">
        <v>4.0499999999999785</v>
      </c>
      <c r="L217" s="87" t="s">
        <v>163</v>
      </c>
      <c r="M217" s="88">
        <v>2.3E-2</v>
      </c>
      <c r="N217" s="88">
        <v>2.5300000000000301E-2</v>
      </c>
      <c r="O217" s="84">
        <v>2350877.4972930001</v>
      </c>
      <c r="P217" s="86">
        <v>99.34</v>
      </c>
      <c r="Q217" s="74"/>
      <c r="R217" s="84">
        <v>2335.3616535810002</v>
      </c>
      <c r="S217" s="85">
        <v>7.7863697555578485E-3</v>
      </c>
      <c r="T217" s="85">
        <f t="shared" si="4"/>
        <v>2.5398923199195359E-3</v>
      </c>
      <c r="U217" s="85">
        <f>R217/'סכום נכסי הקרן'!$C$42</f>
        <v>3.2222186246738536E-4</v>
      </c>
    </row>
    <row r="218" spans="2:21" s="131" customFormat="1">
      <c r="B218" s="77" t="s">
        <v>833</v>
      </c>
      <c r="C218" s="74" t="s">
        <v>834</v>
      </c>
      <c r="D218" s="87" t="s">
        <v>119</v>
      </c>
      <c r="E218" s="87" t="s">
        <v>347</v>
      </c>
      <c r="F218" s="74" t="s">
        <v>645</v>
      </c>
      <c r="G218" s="87" t="s">
        <v>155</v>
      </c>
      <c r="H218" s="74" t="s">
        <v>544</v>
      </c>
      <c r="I218" s="74" t="s">
        <v>351</v>
      </c>
      <c r="J218" s="74"/>
      <c r="K218" s="84">
        <v>3.0099999999815861</v>
      </c>
      <c r="L218" s="87" t="s">
        <v>163</v>
      </c>
      <c r="M218" s="88">
        <v>2.7000000000000003E-2</v>
      </c>
      <c r="N218" s="88">
        <v>4.1499999999647201E-2</v>
      </c>
      <c r="O218" s="84">
        <v>60528.205978999991</v>
      </c>
      <c r="P218" s="86">
        <v>96</v>
      </c>
      <c r="Q218" s="74"/>
      <c r="R218" s="84">
        <v>58.107078006999998</v>
      </c>
      <c r="S218" s="85">
        <v>3.4155718067469182E-4</v>
      </c>
      <c r="T218" s="85">
        <f t="shared" si="4"/>
        <v>6.3196088253243115E-5</v>
      </c>
      <c r="U218" s="85">
        <f>R218/'סכום נכסי הקרן'!$C$42</f>
        <v>8.0173325057569213E-6</v>
      </c>
    </row>
    <row r="219" spans="2:21" s="131" customFormat="1">
      <c r="B219" s="77" t="s">
        <v>835</v>
      </c>
      <c r="C219" s="74" t="s">
        <v>836</v>
      </c>
      <c r="D219" s="87" t="s">
        <v>119</v>
      </c>
      <c r="E219" s="87" t="s">
        <v>347</v>
      </c>
      <c r="F219" s="74" t="s">
        <v>837</v>
      </c>
      <c r="G219" s="87" t="s">
        <v>155</v>
      </c>
      <c r="H219" s="74" t="s">
        <v>655</v>
      </c>
      <c r="I219" s="74" t="s">
        <v>351</v>
      </c>
      <c r="J219" s="74"/>
      <c r="K219" s="84">
        <v>0.80999999999848149</v>
      </c>
      <c r="L219" s="87" t="s">
        <v>163</v>
      </c>
      <c r="M219" s="88">
        <v>3.3000000000000002E-2</v>
      </c>
      <c r="N219" s="88">
        <v>0.24429999999992144</v>
      </c>
      <c r="O219" s="84">
        <v>352275.36479100003</v>
      </c>
      <c r="P219" s="86">
        <v>86</v>
      </c>
      <c r="Q219" s="74"/>
      <c r="R219" s="84">
        <v>302.95680206600002</v>
      </c>
      <c r="S219" s="85">
        <v>1.3345433614671061E-3</v>
      </c>
      <c r="T219" s="85">
        <f t="shared" si="4"/>
        <v>3.2948971892850671E-4</v>
      </c>
      <c r="U219" s="85">
        <f>R219/'סכום נכסי הקרן'!$C$42</f>
        <v>4.1800508653202355E-5</v>
      </c>
    </row>
    <row r="220" spans="2:21" s="131" customFormat="1">
      <c r="B220" s="77" t="s">
        <v>838</v>
      </c>
      <c r="C220" s="74" t="s">
        <v>839</v>
      </c>
      <c r="D220" s="87" t="s">
        <v>119</v>
      </c>
      <c r="E220" s="87" t="s">
        <v>347</v>
      </c>
      <c r="F220" s="74" t="s">
        <v>654</v>
      </c>
      <c r="G220" s="87" t="s">
        <v>155</v>
      </c>
      <c r="H220" s="74" t="s">
        <v>655</v>
      </c>
      <c r="I220" s="74" t="s">
        <v>351</v>
      </c>
      <c r="J220" s="74"/>
      <c r="K220" s="84">
        <v>2.9699999999992817</v>
      </c>
      <c r="L220" s="87" t="s">
        <v>163</v>
      </c>
      <c r="M220" s="88">
        <v>2.7999999999999997E-2</v>
      </c>
      <c r="N220" s="88">
        <v>0.17769999999997016</v>
      </c>
      <c r="O220" s="84">
        <v>1627635.006877</v>
      </c>
      <c r="P220" s="86">
        <v>65.02</v>
      </c>
      <c r="Q220" s="74"/>
      <c r="R220" s="84">
        <v>1058.288270408</v>
      </c>
      <c r="S220" s="85">
        <v>6.1120353243597448E-3</v>
      </c>
      <c r="T220" s="85">
        <f t="shared" si="4"/>
        <v>1.1509730178829365E-3</v>
      </c>
      <c r="U220" s="85">
        <f>R220/'סכום נכסי הקרן'!$C$42</f>
        <v>1.4601747741955302E-4</v>
      </c>
    </row>
    <row r="221" spans="2:21" s="131" customFormat="1">
      <c r="B221" s="77" t="s">
        <v>840</v>
      </c>
      <c r="C221" s="74" t="s">
        <v>841</v>
      </c>
      <c r="D221" s="87" t="s">
        <v>119</v>
      </c>
      <c r="E221" s="87" t="s">
        <v>347</v>
      </c>
      <c r="F221" s="74" t="s">
        <v>654</v>
      </c>
      <c r="G221" s="87" t="s">
        <v>155</v>
      </c>
      <c r="H221" s="74" t="s">
        <v>655</v>
      </c>
      <c r="I221" s="74" t="s">
        <v>351</v>
      </c>
      <c r="J221" s="74"/>
      <c r="K221" s="84">
        <v>0.62999999999859779</v>
      </c>
      <c r="L221" s="87" t="s">
        <v>163</v>
      </c>
      <c r="M221" s="88">
        <v>4.2999999999999997E-2</v>
      </c>
      <c r="N221" s="88">
        <v>0.65129999999969745</v>
      </c>
      <c r="O221" s="84">
        <v>486865.21509700001</v>
      </c>
      <c r="P221" s="86">
        <v>74.7</v>
      </c>
      <c r="Q221" s="74"/>
      <c r="R221" s="84">
        <v>363.68833217699995</v>
      </c>
      <c r="S221" s="85">
        <v>3.372435706607415E-3</v>
      </c>
      <c r="T221" s="85">
        <f t="shared" si="4"/>
        <v>3.9554010845569809E-4</v>
      </c>
      <c r="U221" s="85">
        <f>R221/'סכום נכסי הקרן'!$C$42</f>
        <v>5.0179950318202591E-5</v>
      </c>
    </row>
    <row r="222" spans="2:21" s="131" customFormat="1">
      <c r="B222" s="77" t="s">
        <v>842</v>
      </c>
      <c r="C222" s="74" t="s">
        <v>843</v>
      </c>
      <c r="D222" s="87" t="s">
        <v>119</v>
      </c>
      <c r="E222" s="87" t="s">
        <v>347</v>
      </c>
      <c r="F222" s="74" t="s">
        <v>654</v>
      </c>
      <c r="G222" s="87" t="s">
        <v>155</v>
      </c>
      <c r="H222" s="74" t="s">
        <v>655</v>
      </c>
      <c r="I222" s="74" t="s">
        <v>351</v>
      </c>
      <c r="J222" s="74"/>
      <c r="K222" s="84">
        <v>0.94999999999960572</v>
      </c>
      <c r="L222" s="87" t="s">
        <v>163</v>
      </c>
      <c r="M222" s="88">
        <v>4.2500000000000003E-2</v>
      </c>
      <c r="N222" s="88">
        <v>0.34789999999978233</v>
      </c>
      <c r="O222" s="84">
        <v>650269.28050899995</v>
      </c>
      <c r="P222" s="86">
        <v>78</v>
      </c>
      <c r="Q222" s="74"/>
      <c r="R222" s="84">
        <v>507.21004647599995</v>
      </c>
      <c r="S222" s="85">
        <v>1.7309523176611261E-3</v>
      </c>
      <c r="T222" s="85">
        <f t="shared" si="4"/>
        <v>5.5163143560871221E-4</v>
      </c>
      <c r="U222" s="85">
        <f>R222/'סכום נכסי הקרן'!$C$42</f>
        <v>6.9982379640026577E-5</v>
      </c>
    </row>
    <row r="223" spans="2:21" s="131" customFormat="1">
      <c r="B223" s="77" t="s">
        <v>844</v>
      </c>
      <c r="C223" s="74" t="s">
        <v>845</v>
      </c>
      <c r="D223" s="87" t="s">
        <v>119</v>
      </c>
      <c r="E223" s="87" t="s">
        <v>347</v>
      </c>
      <c r="F223" s="74" t="s">
        <v>654</v>
      </c>
      <c r="G223" s="87" t="s">
        <v>155</v>
      </c>
      <c r="H223" s="74" t="s">
        <v>655</v>
      </c>
      <c r="I223" s="74" t="s">
        <v>351</v>
      </c>
      <c r="J223" s="74"/>
      <c r="K223" s="84">
        <v>1.3799999999991064</v>
      </c>
      <c r="L223" s="87" t="s">
        <v>163</v>
      </c>
      <c r="M223" s="88">
        <v>3.7000000000000005E-2</v>
      </c>
      <c r="N223" s="88">
        <v>0.27379999999989946</v>
      </c>
      <c r="O223" s="84">
        <v>1157728.971164</v>
      </c>
      <c r="P223" s="86">
        <v>75.400000000000006</v>
      </c>
      <c r="Q223" s="74"/>
      <c r="R223" s="84">
        <v>872.92769598099994</v>
      </c>
      <c r="S223" s="85">
        <v>5.8521142535627275E-3</v>
      </c>
      <c r="T223" s="85">
        <f t="shared" si="4"/>
        <v>9.4937858873698317E-4</v>
      </c>
      <c r="U223" s="85">
        <f>R223/'סכום נכסי הקרן'!$C$42</f>
        <v>1.2044232531053911E-4</v>
      </c>
    </row>
    <row r="224" spans="2:21" s="131" customFormat="1">
      <c r="B224" s="77" t="s">
        <v>846</v>
      </c>
      <c r="C224" s="74" t="s">
        <v>847</v>
      </c>
      <c r="D224" s="87" t="s">
        <v>119</v>
      </c>
      <c r="E224" s="87" t="s">
        <v>347</v>
      </c>
      <c r="F224" s="74" t="s">
        <v>848</v>
      </c>
      <c r="G224" s="87" t="s">
        <v>716</v>
      </c>
      <c r="H224" s="74" t="s">
        <v>651</v>
      </c>
      <c r="I224" s="74" t="s">
        <v>159</v>
      </c>
      <c r="J224" s="74"/>
      <c r="K224" s="84">
        <v>3.0600000000009806</v>
      </c>
      <c r="L224" s="87" t="s">
        <v>163</v>
      </c>
      <c r="M224" s="88">
        <v>3.7499999999999999E-2</v>
      </c>
      <c r="N224" s="88">
        <v>2.1799999999998772E-2</v>
      </c>
      <c r="O224" s="84">
        <v>308432.30951200001</v>
      </c>
      <c r="P224" s="86">
        <v>105.81</v>
      </c>
      <c r="Q224" s="74"/>
      <c r="R224" s="84">
        <v>326.35222642800005</v>
      </c>
      <c r="S224" s="85">
        <v>6.6883096439999447E-4</v>
      </c>
      <c r="T224" s="85">
        <f t="shared" si="4"/>
        <v>3.5493411147780886E-4</v>
      </c>
      <c r="U224" s="85">
        <f>R224/'סכום נכסי הקרן'!$C$42</f>
        <v>4.5028495718751309E-5</v>
      </c>
    </row>
    <row r="225" spans="2:21" s="131" customFormat="1">
      <c r="B225" s="77" t="s">
        <v>849</v>
      </c>
      <c r="C225" s="74" t="s">
        <v>850</v>
      </c>
      <c r="D225" s="87" t="s">
        <v>119</v>
      </c>
      <c r="E225" s="87" t="s">
        <v>347</v>
      </c>
      <c r="F225" s="74" t="s">
        <v>848</v>
      </c>
      <c r="G225" s="87" t="s">
        <v>716</v>
      </c>
      <c r="H225" s="74" t="s">
        <v>655</v>
      </c>
      <c r="I225" s="74" t="s">
        <v>351</v>
      </c>
      <c r="J225" s="74"/>
      <c r="K225" s="84">
        <v>6.0100000000011988</v>
      </c>
      <c r="L225" s="87" t="s">
        <v>163</v>
      </c>
      <c r="M225" s="88">
        <v>3.7499999999999999E-2</v>
      </c>
      <c r="N225" s="88">
        <v>2.4300000000002563E-2</v>
      </c>
      <c r="O225" s="84">
        <v>1537701.3448379999</v>
      </c>
      <c r="P225" s="86">
        <v>109</v>
      </c>
      <c r="Q225" s="74"/>
      <c r="R225" s="84">
        <v>1676.094516999</v>
      </c>
      <c r="S225" s="85">
        <v>4.1559495806432426E-3</v>
      </c>
      <c r="T225" s="85">
        <f t="shared" si="4"/>
        <v>1.8228866542606996E-3</v>
      </c>
      <c r="U225" s="85">
        <f>R225/'סכום נכסי הקרן'!$C$42</f>
        <v>2.3125938379207802E-4</v>
      </c>
    </row>
    <row r="226" spans="2:21" s="131" customFormat="1">
      <c r="B226" s="77" t="s">
        <v>851</v>
      </c>
      <c r="C226" s="74" t="s">
        <v>852</v>
      </c>
      <c r="D226" s="87" t="s">
        <v>119</v>
      </c>
      <c r="E226" s="87" t="s">
        <v>347</v>
      </c>
      <c r="F226" s="74" t="s">
        <v>853</v>
      </c>
      <c r="G226" s="87" t="s">
        <v>150</v>
      </c>
      <c r="H226" s="74" t="s">
        <v>655</v>
      </c>
      <c r="I226" s="74" t="s">
        <v>351</v>
      </c>
      <c r="J226" s="74"/>
      <c r="K226" s="84">
        <v>1.649999999987394</v>
      </c>
      <c r="L226" s="87" t="s">
        <v>163</v>
      </c>
      <c r="M226" s="88">
        <v>3.4000000000000002E-2</v>
      </c>
      <c r="N226" s="88">
        <v>5.6399999999697463E-2</v>
      </c>
      <c r="O226" s="84">
        <v>102184.4994</v>
      </c>
      <c r="P226" s="86">
        <v>97.04</v>
      </c>
      <c r="Q226" s="74"/>
      <c r="R226" s="84">
        <v>99.159834224999997</v>
      </c>
      <c r="S226" s="85">
        <v>2.0713110408659884E-4</v>
      </c>
      <c r="T226" s="85">
        <f t="shared" si="4"/>
        <v>1.0784423945917824E-4</v>
      </c>
      <c r="U226" s="85">
        <f>R226/'סכום נכסי הקרן'!$C$42</f>
        <v>1.3681592492084854E-5</v>
      </c>
    </row>
    <row r="227" spans="2:21" s="131" customFormat="1">
      <c r="B227" s="77" t="s">
        <v>854</v>
      </c>
      <c r="C227" s="74" t="s">
        <v>855</v>
      </c>
      <c r="D227" s="87" t="s">
        <v>119</v>
      </c>
      <c r="E227" s="87" t="s">
        <v>347</v>
      </c>
      <c r="F227" s="74" t="s">
        <v>856</v>
      </c>
      <c r="G227" s="87" t="s">
        <v>2609</v>
      </c>
      <c r="H227" s="74" t="s">
        <v>651</v>
      </c>
      <c r="I227" s="74" t="s">
        <v>159</v>
      </c>
      <c r="J227" s="74"/>
      <c r="K227" s="84">
        <v>1.9699999999426243</v>
      </c>
      <c r="L227" s="87" t="s">
        <v>163</v>
      </c>
      <c r="M227" s="88">
        <v>6.7500000000000004E-2</v>
      </c>
      <c r="N227" s="88">
        <v>6.0400000002778176E-2</v>
      </c>
      <c r="O227" s="84">
        <v>3232.6458909999997</v>
      </c>
      <c r="P227" s="86">
        <v>102.44</v>
      </c>
      <c r="Q227" s="74"/>
      <c r="R227" s="84">
        <v>3.311522327</v>
      </c>
      <c r="S227" s="85">
        <v>4.8507998606471985E-6</v>
      </c>
      <c r="T227" s="85">
        <f t="shared" si="4"/>
        <v>3.6015450166753559E-6</v>
      </c>
      <c r="U227" s="85">
        <f>R227/'סכום נכסי הקרן'!$C$42</f>
        <v>4.5690777279488303E-7</v>
      </c>
    </row>
    <row r="228" spans="2:21" s="131" customFormat="1">
      <c r="B228" s="77" t="s">
        <v>857</v>
      </c>
      <c r="C228" s="74" t="s">
        <v>858</v>
      </c>
      <c r="D228" s="87" t="s">
        <v>119</v>
      </c>
      <c r="E228" s="87" t="s">
        <v>347</v>
      </c>
      <c r="F228" s="74" t="s">
        <v>859</v>
      </c>
      <c r="G228" s="87" t="s">
        <v>155</v>
      </c>
      <c r="H228" s="74" t="s">
        <v>655</v>
      </c>
      <c r="I228" s="74" t="s">
        <v>351</v>
      </c>
      <c r="J228" s="74"/>
      <c r="K228" s="84">
        <v>2.3300000000007604</v>
      </c>
      <c r="L228" s="87" t="s">
        <v>163</v>
      </c>
      <c r="M228" s="88">
        <v>2.9500000000000002E-2</v>
      </c>
      <c r="N228" s="88">
        <v>5.5700000000018381E-2</v>
      </c>
      <c r="O228" s="84">
        <v>1094041.627513</v>
      </c>
      <c r="P228" s="86">
        <v>95</v>
      </c>
      <c r="Q228" s="74"/>
      <c r="R228" s="84">
        <v>1039.3395461370001</v>
      </c>
      <c r="S228" s="85">
        <v>6.118828460260608E-3</v>
      </c>
      <c r="T228" s="85">
        <f t="shared" si="4"/>
        <v>1.1303647668335164E-3</v>
      </c>
      <c r="U228" s="85">
        <f>R228/'סכום נכסי הקרן'!$C$42</f>
        <v>1.4340302444323556E-4</v>
      </c>
    </row>
    <row r="229" spans="2:21" s="131" customFormat="1">
      <c r="B229" s="77" t="s">
        <v>860</v>
      </c>
      <c r="C229" s="74" t="s">
        <v>861</v>
      </c>
      <c r="D229" s="87" t="s">
        <v>119</v>
      </c>
      <c r="E229" s="87" t="s">
        <v>347</v>
      </c>
      <c r="F229" s="74" t="s">
        <v>620</v>
      </c>
      <c r="G229" s="87" t="s">
        <v>483</v>
      </c>
      <c r="H229" s="74" t="s">
        <v>651</v>
      </c>
      <c r="I229" s="74" t="s">
        <v>159</v>
      </c>
      <c r="J229" s="74"/>
      <c r="K229" s="84">
        <v>7.9700000000000104</v>
      </c>
      <c r="L229" s="87" t="s">
        <v>163</v>
      </c>
      <c r="M229" s="88">
        <v>3.4300000000000004E-2</v>
      </c>
      <c r="N229" s="88">
        <v>0.03</v>
      </c>
      <c r="O229" s="84">
        <v>1955352.564857</v>
      </c>
      <c r="P229" s="86">
        <v>104.5</v>
      </c>
      <c r="Q229" s="74"/>
      <c r="R229" s="84">
        <v>2043.3434304340001</v>
      </c>
      <c r="S229" s="85">
        <v>7.7018771264258708E-3</v>
      </c>
      <c r="T229" s="85">
        <f t="shared" si="4"/>
        <v>2.2222991792124796E-3</v>
      </c>
      <c r="U229" s="85">
        <f>R229/'סכום נכסי הקרן'!$C$42</f>
        <v>2.8193060582516044E-4</v>
      </c>
    </row>
    <row r="230" spans="2:21" s="131" customFormat="1">
      <c r="B230" s="77" t="s">
        <v>862</v>
      </c>
      <c r="C230" s="74" t="s">
        <v>863</v>
      </c>
      <c r="D230" s="87" t="s">
        <v>119</v>
      </c>
      <c r="E230" s="87" t="s">
        <v>347</v>
      </c>
      <c r="F230" s="74" t="s">
        <v>864</v>
      </c>
      <c r="G230" s="87" t="s">
        <v>2609</v>
      </c>
      <c r="H230" s="74" t="s">
        <v>655</v>
      </c>
      <c r="I230" s="74" t="s">
        <v>351</v>
      </c>
      <c r="J230" s="74"/>
      <c r="K230" s="84">
        <v>4.1200000000003856</v>
      </c>
      <c r="L230" s="87" t="s">
        <v>163</v>
      </c>
      <c r="M230" s="88">
        <v>3.9E-2</v>
      </c>
      <c r="N230" s="88">
        <v>4.1600000000005147E-2</v>
      </c>
      <c r="O230" s="84">
        <v>1860156.3984900001</v>
      </c>
      <c r="P230" s="86">
        <v>100.39</v>
      </c>
      <c r="Q230" s="74"/>
      <c r="R230" s="84">
        <v>1867.4110084439999</v>
      </c>
      <c r="S230" s="85">
        <v>4.4195785086127018E-3</v>
      </c>
      <c r="T230" s="85">
        <f t="shared" si="4"/>
        <v>2.0309586188534214E-3</v>
      </c>
      <c r="U230" s="85">
        <f>R230/'סכום נכסי הקרן'!$C$42</f>
        <v>2.5765630441446048E-4</v>
      </c>
    </row>
    <row r="231" spans="2:21" s="131" customFormat="1">
      <c r="B231" s="77" t="s">
        <v>865</v>
      </c>
      <c r="C231" s="74" t="s">
        <v>866</v>
      </c>
      <c r="D231" s="87" t="s">
        <v>119</v>
      </c>
      <c r="E231" s="87" t="s">
        <v>347</v>
      </c>
      <c r="F231" s="74" t="s">
        <v>867</v>
      </c>
      <c r="G231" s="87" t="s">
        <v>190</v>
      </c>
      <c r="H231" s="74" t="s">
        <v>655</v>
      </c>
      <c r="I231" s="74" t="s">
        <v>351</v>
      </c>
      <c r="J231" s="74"/>
      <c r="K231" s="84">
        <v>1.2299999999994586</v>
      </c>
      <c r="L231" s="87" t="s">
        <v>163</v>
      </c>
      <c r="M231" s="88">
        <v>1.44E-2</v>
      </c>
      <c r="N231" s="88">
        <v>2.7399999999983125E-2</v>
      </c>
      <c r="O231" s="84">
        <v>807238.31589800003</v>
      </c>
      <c r="P231" s="86">
        <v>98.42</v>
      </c>
      <c r="Q231" s="74"/>
      <c r="R231" s="84">
        <v>794.48395054100013</v>
      </c>
      <c r="S231" s="85">
        <v>3.6951851162243519E-3</v>
      </c>
      <c r="T231" s="85">
        <f t="shared" si="4"/>
        <v>8.6406475039281505E-4</v>
      </c>
      <c r="U231" s="85">
        <f>R231/'סכום נכסי הקרן'!$C$42</f>
        <v>1.0961903816962197E-4</v>
      </c>
    </row>
    <row r="232" spans="2:21" s="131" customFormat="1">
      <c r="B232" s="77" t="s">
        <v>868</v>
      </c>
      <c r="C232" s="74" t="s">
        <v>869</v>
      </c>
      <c r="D232" s="87" t="s">
        <v>119</v>
      </c>
      <c r="E232" s="87" t="s">
        <v>347</v>
      </c>
      <c r="F232" s="74" t="s">
        <v>867</v>
      </c>
      <c r="G232" s="87" t="s">
        <v>190</v>
      </c>
      <c r="H232" s="74" t="s">
        <v>655</v>
      </c>
      <c r="I232" s="74" t="s">
        <v>351</v>
      </c>
      <c r="J232" s="74"/>
      <c r="K232" s="84">
        <v>2.1700000000001234</v>
      </c>
      <c r="L232" s="87" t="s">
        <v>163</v>
      </c>
      <c r="M232" s="88">
        <v>2.1600000000000001E-2</v>
      </c>
      <c r="N232" s="88">
        <v>1.6000000000001423E-2</v>
      </c>
      <c r="O232" s="84">
        <v>4145677.8961319993</v>
      </c>
      <c r="P232" s="86">
        <v>101.8</v>
      </c>
      <c r="Q232" s="74"/>
      <c r="R232" s="84">
        <v>4220.3000979439994</v>
      </c>
      <c r="S232" s="85">
        <v>4.0612724703800902E-3</v>
      </c>
      <c r="T232" s="85">
        <f t="shared" si="4"/>
        <v>4.5899134252235189E-3</v>
      </c>
      <c r="U232" s="85">
        <f>R232/'סכום נכסי הקרן'!$C$42</f>
        <v>5.8229651739189967E-4</v>
      </c>
    </row>
    <row r="233" spans="2:21" s="131" customFormat="1">
      <c r="B233" s="77" t="s">
        <v>870</v>
      </c>
      <c r="C233" s="74" t="s">
        <v>871</v>
      </c>
      <c r="D233" s="87" t="s">
        <v>119</v>
      </c>
      <c r="E233" s="87" t="s">
        <v>347</v>
      </c>
      <c r="F233" s="74" t="s">
        <v>872</v>
      </c>
      <c r="G233" s="87" t="s">
        <v>873</v>
      </c>
      <c r="H233" s="74" t="s">
        <v>651</v>
      </c>
      <c r="I233" s="74" t="s">
        <v>159</v>
      </c>
      <c r="J233" s="74"/>
      <c r="K233" s="84">
        <v>2.9599999999991824</v>
      </c>
      <c r="L233" s="87" t="s">
        <v>163</v>
      </c>
      <c r="M233" s="88">
        <v>3.2500000000000001E-2</v>
      </c>
      <c r="N233" s="88">
        <v>0.19949999999991308</v>
      </c>
      <c r="O233" s="84">
        <v>314197.81120599998</v>
      </c>
      <c r="P233" s="86">
        <v>62.26</v>
      </c>
      <c r="Q233" s="74"/>
      <c r="R233" s="84">
        <v>195.61955734599999</v>
      </c>
      <c r="S233" s="85">
        <v>4.2942674984555837E-4</v>
      </c>
      <c r="T233" s="85">
        <f t="shared" si="4"/>
        <v>2.1275189243914324E-4</v>
      </c>
      <c r="U233" s="85">
        <f>R233/'סכום נכסי הקרן'!$C$42</f>
        <v>2.699063676344096E-5</v>
      </c>
    </row>
    <row r="234" spans="2:21" s="131" customFormat="1">
      <c r="B234" s="77" t="s">
        <v>874</v>
      </c>
      <c r="C234" s="74" t="s">
        <v>875</v>
      </c>
      <c r="D234" s="87" t="s">
        <v>119</v>
      </c>
      <c r="E234" s="87" t="s">
        <v>347</v>
      </c>
      <c r="F234" s="74" t="s">
        <v>872</v>
      </c>
      <c r="G234" s="87" t="s">
        <v>873</v>
      </c>
      <c r="H234" s="74" t="s">
        <v>651</v>
      </c>
      <c r="I234" s="74" t="s">
        <v>159</v>
      </c>
      <c r="J234" s="74"/>
      <c r="K234" s="84">
        <v>4.6900000000024287</v>
      </c>
      <c r="L234" s="87" t="s">
        <v>163</v>
      </c>
      <c r="M234" s="88">
        <v>2.1600000000000001E-2</v>
      </c>
      <c r="N234" s="88">
        <v>0.13360000000005845</v>
      </c>
      <c r="O234" s="84">
        <v>1587760.25</v>
      </c>
      <c r="P234" s="86">
        <v>58.64</v>
      </c>
      <c r="Q234" s="74"/>
      <c r="R234" s="84">
        <v>931.06257344599987</v>
      </c>
      <c r="S234" s="85">
        <v>6.9328151130245699E-3</v>
      </c>
      <c r="T234" s="85">
        <f t="shared" si="4"/>
        <v>1.0126049111211001E-3</v>
      </c>
      <c r="U234" s="85">
        <f>R234/'סכום נכסי הקרן'!$C$42</f>
        <v>1.2846349345054076E-4</v>
      </c>
    </row>
    <row r="235" spans="2:21" s="131" customFormat="1">
      <c r="B235" s="77" t="s">
        <v>876</v>
      </c>
      <c r="C235" s="74" t="s">
        <v>877</v>
      </c>
      <c r="D235" s="87" t="s">
        <v>119</v>
      </c>
      <c r="E235" s="87" t="s">
        <v>347</v>
      </c>
      <c r="F235" s="74" t="s">
        <v>830</v>
      </c>
      <c r="G235" s="87" t="s">
        <v>150</v>
      </c>
      <c r="H235" s="74" t="s">
        <v>651</v>
      </c>
      <c r="I235" s="74" t="s">
        <v>159</v>
      </c>
      <c r="J235" s="74"/>
      <c r="K235" s="84">
        <v>2.0500000000015883</v>
      </c>
      <c r="L235" s="87" t="s">
        <v>163</v>
      </c>
      <c r="M235" s="88">
        <v>2.4E-2</v>
      </c>
      <c r="N235" s="88">
        <v>5.8100000000018304E-2</v>
      </c>
      <c r="O235" s="84">
        <v>705875.06960899988</v>
      </c>
      <c r="P235" s="86">
        <v>93.65</v>
      </c>
      <c r="Q235" s="74"/>
      <c r="R235" s="84">
        <v>661.05200265899998</v>
      </c>
      <c r="S235" s="85">
        <v>2.3600791252211401E-3</v>
      </c>
      <c r="T235" s="85">
        <f t="shared" si="4"/>
        <v>7.1894685007201087E-4</v>
      </c>
      <c r="U235" s="85">
        <f>R235/'סכום נכסי הקרן'!$C$42</f>
        <v>9.1208745830847845E-5</v>
      </c>
    </row>
    <row r="236" spans="2:21" s="131" customFormat="1">
      <c r="B236" s="77" t="s">
        <v>878</v>
      </c>
      <c r="C236" s="74" t="s">
        <v>879</v>
      </c>
      <c r="D236" s="87" t="s">
        <v>119</v>
      </c>
      <c r="E236" s="87" t="s">
        <v>347</v>
      </c>
      <c r="F236" s="74" t="s">
        <v>880</v>
      </c>
      <c r="G236" s="87" t="s">
        <v>881</v>
      </c>
      <c r="H236" s="74" t="s">
        <v>655</v>
      </c>
      <c r="I236" s="74" t="s">
        <v>351</v>
      </c>
      <c r="J236" s="74"/>
      <c r="K236" s="84">
        <v>4.9000000000018602</v>
      </c>
      <c r="L236" s="87" t="s">
        <v>163</v>
      </c>
      <c r="M236" s="88">
        <v>2.6200000000000001E-2</v>
      </c>
      <c r="N236" s="88">
        <v>1.8500000000011493E-2</v>
      </c>
      <c r="O236" s="84">
        <v>874616.85060000001</v>
      </c>
      <c r="P236" s="86">
        <v>104.45</v>
      </c>
      <c r="Q236" s="74"/>
      <c r="R236" s="84">
        <v>913.53729084700012</v>
      </c>
      <c r="S236" s="85">
        <v>1.8142157677801761E-3</v>
      </c>
      <c r="T236" s="85">
        <f t="shared" si="4"/>
        <v>9.9354476657802053E-4</v>
      </c>
      <c r="U236" s="85">
        <f>R236/'סכום נכסי הקרן'!$C$42</f>
        <v>1.2604544004512586E-4</v>
      </c>
    </row>
    <row r="237" spans="2:21" s="131" customFormat="1">
      <c r="B237" s="77" t="s">
        <v>882</v>
      </c>
      <c r="C237" s="74" t="s">
        <v>883</v>
      </c>
      <c r="D237" s="87" t="s">
        <v>119</v>
      </c>
      <c r="E237" s="87" t="s">
        <v>347</v>
      </c>
      <c r="F237" s="74" t="s">
        <v>880</v>
      </c>
      <c r="G237" s="87" t="s">
        <v>881</v>
      </c>
      <c r="H237" s="74" t="s">
        <v>655</v>
      </c>
      <c r="I237" s="74" t="s">
        <v>351</v>
      </c>
      <c r="J237" s="74"/>
      <c r="K237" s="84">
        <v>2.8899999999998229</v>
      </c>
      <c r="L237" s="87" t="s">
        <v>163</v>
      </c>
      <c r="M237" s="88">
        <v>3.3500000000000002E-2</v>
      </c>
      <c r="N237" s="88">
        <v>1.4700000000000935E-2</v>
      </c>
      <c r="O237" s="84">
        <v>898574.48181400006</v>
      </c>
      <c r="P237" s="86">
        <v>105.47</v>
      </c>
      <c r="Q237" s="84">
        <v>15.051122798999998</v>
      </c>
      <c r="R237" s="84">
        <v>962.77762875300004</v>
      </c>
      <c r="S237" s="85">
        <v>2.1794021531096534E-3</v>
      </c>
      <c r="T237" s="85">
        <f t="shared" si="4"/>
        <v>1.0470975667988855E-3</v>
      </c>
      <c r="U237" s="85">
        <f>R237/'סכום נכסי הקרן'!$C$42</f>
        <v>1.3283938280095794E-4</v>
      </c>
    </row>
    <row r="238" spans="2:21" s="131" customFormat="1">
      <c r="B238" s="77" t="s">
        <v>884</v>
      </c>
      <c r="C238" s="74" t="s">
        <v>885</v>
      </c>
      <c r="D238" s="87" t="s">
        <v>119</v>
      </c>
      <c r="E238" s="87" t="s">
        <v>347</v>
      </c>
      <c r="F238" s="74" t="s">
        <v>650</v>
      </c>
      <c r="G238" s="87" t="s">
        <v>357</v>
      </c>
      <c r="H238" s="74" t="s">
        <v>673</v>
      </c>
      <c r="I238" s="74" t="s">
        <v>159</v>
      </c>
      <c r="J238" s="74"/>
      <c r="K238" s="84">
        <v>0.44000000000230516</v>
      </c>
      <c r="L238" s="87" t="s">
        <v>163</v>
      </c>
      <c r="M238" s="88">
        <v>2.6200000000000001E-2</v>
      </c>
      <c r="N238" s="88">
        <v>3.2700000000072359E-2</v>
      </c>
      <c r="O238" s="84">
        <v>156330.05074000001</v>
      </c>
      <c r="P238" s="86">
        <v>99.9</v>
      </c>
      <c r="Q238" s="74"/>
      <c r="R238" s="84">
        <v>156.173718681</v>
      </c>
      <c r="S238" s="85">
        <v>1.6195306101856456E-3</v>
      </c>
      <c r="T238" s="85">
        <f t="shared" si="4"/>
        <v>1.6985139241406494E-4</v>
      </c>
      <c r="U238" s="85">
        <f>R238/'סכום נכסי הקרן'!$C$42</f>
        <v>2.1548091459275952E-5</v>
      </c>
    </row>
    <row r="239" spans="2:21" s="131" customFormat="1">
      <c r="B239" s="77" t="s">
        <v>886</v>
      </c>
      <c r="C239" s="74" t="s">
        <v>887</v>
      </c>
      <c r="D239" s="87" t="s">
        <v>119</v>
      </c>
      <c r="E239" s="87" t="s">
        <v>347</v>
      </c>
      <c r="F239" s="74" t="s">
        <v>888</v>
      </c>
      <c r="G239" s="87" t="s">
        <v>2609</v>
      </c>
      <c r="H239" s="74" t="s">
        <v>673</v>
      </c>
      <c r="I239" s="74" t="s">
        <v>159</v>
      </c>
      <c r="J239" s="74"/>
      <c r="K239" s="84">
        <v>3.3900000000013417</v>
      </c>
      <c r="L239" s="87" t="s">
        <v>163</v>
      </c>
      <c r="M239" s="88">
        <v>3.95E-2</v>
      </c>
      <c r="N239" s="88">
        <v>0.12150000000004192</v>
      </c>
      <c r="O239" s="84">
        <v>1532850.9151029999</v>
      </c>
      <c r="P239" s="86">
        <v>77.8</v>
      </c>
      <c r="Q239" s="74"/>
      <c r="R239" s="84">
        <v>1192.5580628599998</v>
      </c>
      <c r="S239" s="85">
        <v>2.6110123129857265E-3</v>
      </c>
      <c r="T239" s="85">
        <f t="shared" si="4"/>
        <v>1.2970021410909389E-3</v>
      </c>
      <c r="U239" s="85">
        <f>R239/'סכום נכסי הקרן'!$C$42</f>
        <v>1.6454337148424808E-4</v>
      </c>
    </row>
    <row r="240" spans="2:21" s="131" customFormat="1">
      <c r="B240" s="77" t="s">
        <v>889</v>
      </c>
      <c r="C240" s="74" t="s">
        <v>890</v>
      </c>
      <c r="D240" s="87" t="s">
        <v>119</v>
      </c>
      <c r="E240" s="87" t="s">
        <v>347</v>
      </c>
      <c r="F240" s="74" t="s">
        <v>888</v>
      </c>
      <c r="G240" s="87" t="s">
        <v>2609</v>
      </c>
      <c r="H240" s="74" t="s">
        <v>673</v>
      </c>
      <c r="I240" s="74" t="s">
        <v>159</v>
      </c>
      <c r="J240" s="74"/>
      <c r="K240" s="84">
        <v>3.9200000000000648</v>
      </c>
      <c r="L240" s="87" t="s">
        <v>163</v>
      </c>
      <c r="M240" s="88">
        <v>0.03</v>
      </c>
      <c r="N240" s="88">
        <v>4.2300000000000164E-2</v>
      </c>
      <c r="O240" s="84">
        <v>2594016.201051</v>
      </c>
      <c r="P240" s="86">
        <v>96</v>
      </c>
      <c r="Q240" s="74"/>
      <c r="R240" s="84">
        <v>2490.255466952</v>
      </c>
      <c r="S240" s="85">
        <v>3.162512634794249E-3</v>
      </c>
      <c r="T240" s="85">
        <f t="shared" si="4"/>
        <v>2.7083517130849582E-3</v>
      </c>
      <c r="U240" s="85">
        <f>R240/'סכום נכסי הקרן'!$C$42</f>
        <v>3.4359335880609925E-4</v>
      </c>
    </row>
    <row r="241" spans="2:21" s="131" customFormat="1">
      <c r="B241" s="77" t="s">
        <v>891</v>
      </c>
      <c r="C241" s="74" t="s">
        <v>892</v>
      </c>
      <c r="D241" s="87" t="s">
        <v>119</v>
      </c>
      <c r="E241" s="87" t="s">
        <v>347</v>
      </c>
      <c r="F241" s="74" t="s">
        <v>893</v>
      </c>
      <c r="G241" s="87" t="s">
        <v>483</v>
      </c>
      <c r="H241" s="74" t="s">
        <v>673</v>
      </c>
      <c r="I241" s="74" t="s">
        <v>159</v>
      </c>
      <c r="J241" s="74"/>
      <c r="K241" s="84">
        <v>2.1900000001329976</v>
      </c>
      <c r="L241" s="87" t="s">
        <v>163</v>
      </c>
      <c r="M241" s="88">
        <v>4.3499999999999997E-2</v>
      </c>
      <c r="N241" s="88">
        <v>9.4999999998872896E-3</v>
      </c>
      <c r="O241" s="84">
        <v>4084.8625499999998</v>
      </c>
      <c r="P241" s="86">
        <v>108.6</v>
      </c>
      <c r="Q241" s="74"/>
      <c r="R241" s="84">
        <v>4.4361605390000003</v>
      </c>
      <c r="S241" s="85">
        <v>2.3642671393430762E-5</v>
      </c>
      <c r="T241" s="85">
        <f t="shared" si="4"/>
        <v>4.8246788953047311E-6</v>
      </c>
      <c r="U241" s="85">
        <f>R241/'סכום נכסי הקרן'!$C$42</f>
        <v>6.1207989301744427E-7</v>
      </c>
    </row>
    <row r="242" spans="2:21" s="131" customFormat="1">
      <c r="B242" s="77" t="s">
        <v>894</v>
      </c>
      <c r="C242" s="74" t="s">
        <v>895</v>
      </c>
      <c r="D242" s="87" t="s">
        <v>119</v>
      </c>
      <c r="E242" s="87" t="s">
        <v>347</v>
      </c>
      <c r="F242" s="74" t="s">
        <v>893</v>
      </c>
      <c r="G242" s="87" t="s">
        <v>483</v>
      </c>
      <c r="H242" s="74" t="s">
        <v>673</v>
      </c>
      <c r="I242" s="74" t="s">
        <v>159</v>
      </c>
      <c r="J242" s="74"/>
      <c r="K242" s="84">
        <v>5.1300000000011572</v>
      </c>
      <c r="L242" s="87" t="s">
        <v>163</v>
      </c>
      <c r="M242" s="88">
        <v>3.27E-2</v>
      </c>
      <c r="N242" s="88">
        <v>3.1900000000004328E-2</v>
      </c>
      <c r="O242" s="84">
        <v>840670.91148400004</v>
      </c>
      <c r="P242" s="86">
        <v>101.76</v>
      </c>
      <c r="Q242" s="74"/>
      <c r="R242" s="84">
        <v>855.46671957700005</v>
      </c>
      <c r="S242" s="85">
        <v>3.7698247151748882E-3</v>
      </c>
      <c r="T242" s="85">
        <f t="shared" si="4"/>
        <v>9.3038838231700042E-4</v>
      </c>
      <c r="U242" s="85">
        <f>R242/'סכום נכסי הקרן'!$C$42</f>
        <v>1.1803314456169508E-4</v>
      </c>
    </row>
    <row r="243" spans="2:21" s="131" customFormat="1">
      <c r="B243" s="77" t="s">
        <v>896</v>
      </c>
      <c r="C243" s="74" t="s">
        <v>897</v>
      </c>
      <c r="D243" s="87" t="s">
        <v>119</v>
      </c>
      <c r="E243" s="87" t="s">
        <v>347</v>
      </c>
      <c r="F243" s="74" t="s">
        <v>898</v>
      </c>
      <c r="G243" s="87" t="s">
        <v>189</v>
      </c>
      <c r="H243" s="74" t="s">
        <v>673</v>
      </c>
      <c r="I243" s="74" t="s">
        <v>159</v>
      </c>
      <c r="J243" s="74"/>
      <c r="K243" s="84">
        <v>5.6099999999916568</v>
      </c>
      <c r="L243" s="87" t="s">
        <v>163</v>
      </c>
      <c r="M243" s="88">
        <v>2.0499999999999997E-2</v>
      </c>
      <c r="N243" s="88">
        <v>3.0399999999972904E-2</v>
      </c>
      <c r="O243" s="84">
        <v>294933.45258300001</v>
      </c>
      <c r="P243" s="86">
        <v>95.08</v>
      </c>
      <c r="Q243" s="74"/>
      <c r="R243" s="84">
        <v>280.42273319399999</v>
      </c>
      <c r="S243" s="85">
        <v>6.8993831865733443E-4</v>
      </c>
      <c r="T243" s="85">
        <f t="shared" si="4"/>
        <v>3.0498211926968341E-4</v>
      </c>
      <c r="U243" s="85">
        <f>R243/'סכום נכסי הקרן'!$C$42</f>
        <v>3.869136723616729E-5</v>
      </c>
    </row>
    <row r="244" spans="2:21" s="131" customFormat="1">
      <c r="B244" s="77" t="s">
        <v>899</v>
      </c>
      <c r="C244" s="74" t="s">
        <v>900</v>
      </c>
      <c r="D244" s="87" t="s">
        <v>119</v>
      </c>
      <c r="E244" s="87" t="s">
        <v>347</v>
      </c>
      <c r="F244" s="74" t="s">
        <v>696</v>
      </c>
      <c r="G244" s="87" t="s">
        <v>190</v>
      </c>
      <c r="H244" s="74" t="s">
        <v>681</v>
      </c>
      <c r="I244" s="74" t="s">
        <v>351</v>
      </c>
      <c r="J244" s="74"/>
      <c r="K244" s="84">
        <v>2.6899999999998356</v>
      </c>
      <c r="L244" s="87" t="s">
        <v>163</v>
      </c>
      <c r="M244" s="88">
        <v>4.1399999999999999E-2</v>
      </c>
      <c r="N244" s="88">
        <v>3.5299999999997195E-2</v>
      </c>
      <c r="O244" s="84">
        <v>1005617.082054</v>
      </c>
      <c r="P244" s="86">
        <v>102.69</v>
      </c>
      <c r="Q244" s="74"/>
      <c r="R244" s="84">
        <v>1032.6681814929998</v>
      </c>
      <c r="S244" s="85">
        <v>1.563440103534419E-3</v>
      </c>
      <c r="T244" s="85">
        <f t="shared" si="4"/>
        <v>1.1231091249517991E-3</v>
      </c>
      <c r="U244" s="85">
        <f>R244/'סכום נכסי הקרן'!$C$42</f>
        <v>1.4248254194002558E-4</v>
      </c>
    </row>
    <row r="245" spans="2:21" s="131" customFormat="1">
      <c r="B245" s="77" t="s">
        <v>901</v>
      </c>
      <c r="C245" s="74" t="s">
        <v>902</v>
      </c>
      <c r="D245" s="87" t="s">
        <v>119</v>
      </c>
      <c r="E245" s="87" t="s">
        <v>347</v>
      </c>
      <c r="F245" s="74" t="s">
        <v>696</v>
      </c>
      <c r="G245" s="87" t="s">
        <v>190</v>
      </c>
      <c r="H245" s="74" t="s">
        <v>681</v>
      </c>
      <c r="I245" s="74" t="s">
        <v>351</v>
      </c>
      <c r="J245" s="74"/>
      <c r="K245" s="84">
        <v>5.0600000000002145</v>
      </c>
      <c r="L245" s="87" t="s">
        <v>163</v>
      </c>
      <c r="M245" s="88">
        <v>2.5000000000000001E-2</v>
      </c>
      <c r="N245" s="88">
        <v>4.1300000000004083E-2</v>
      </c>
      <c r="O245" s="84">
        <v>3211042.0310889999</v>
      </c>
      <c r="P245" s="86">
        <v>92.81</v>
      </c>
      <c r="Q245" s="74"/>
      <c r="R245" s="84">
        <v>2980.1680379059999</v>
      </c>
      <c r="S245" s="85">
        <v>5.3253000474401567E-3</v>
      </c>
      <c r="T245" s="85">
        <f t="shared" si="4"/>
        <v>3.24117076254142E-3</v>
      </c>
      <c r="U245" s="85">
        <f>R245/'סכום נכסי הקרן'!$C$42</f>
        <v>4.1118911675516148E-4</v>
      </c>
    </row>
    <row r="246" spans="2:21" s="131" customFormat="1">
      <c r="B246" s="77" t="s">
        <v>903</v>
      </c>
      <c r="C246" s="74" t="s">
        <v>904</v>
      </c>
      <c r="D246" s="87" t="s">
        <v>119</v>
      </c>
      <c r="E246" s="87" t="s">
        <v>347</v>
      </c>
      <c r="F246" s="74" t="s">
        <v>696</v>
      </c>
      <c r="G246" s="87" t="s">
        <v>190</v>
      </c>
      <c r="H246" s="74" t="s">
        <v>681</v>
      </c>
      <c r="I246" s="74" t="s">
        <v>351</v>
      </c>
      <c r="J246" s="74"/>
      <c r="K246" s="84">
        <v>3.6399999999993979</v>
      </c>
      <c r="L246" s="87" t="s">
        <v>163</v>
      </c>
      <c r="M246" s="88">
        <v>3.5499999999999997E-2</v>
      </c>
      <c r="N246" s="88">
        <v>3.9299999999994048E-2</v>
      </c>
      <c r="O246" s="84">
        <v>1400440.4556369998</v>
      </c>
      <c r="P246" s="86">
        <v>99.61</v>
      </c>
      <c r="Q246" s="74"/>
      <c r="R246" s="84">
        <v>1394.978675331</v>
      </c>
      <c r="S246" s="85">
        <v>1.9706916016360037E-3</v>
      </c>
      <c r="T246" s="85">
        <f t="shared" si="4"/>
        <v>1.5171507241680609E-3</v>
      </c>
      <c r="U246" s="85">
        <f>R246/'סכום נכסי הקרן'!$C$42</f>
        <v>1.9247238481380271E-4</v>
      </c>
    </row>
    <row r="247" spans="2:21" s="131" customFormat="1">
      <c r="B247" s="77" t="s">
        <v>905</v>
      </c>
      <c r="C247" s="74" t="s">
        <v>906</v>
      </c>
      <c r="D247" s="87" t="s">
        <v>119</v>
      </c>
      <c r="E247" s="87" t="s">
        <v>347</v>
      </c>
      <c r="F247" s="74" t="s">
        <v>907</v>
      </c>
      <c r="G247" s="87" t="s">
        <v>487</v>
      </c>
      <c r="H247" s="74" t="s">
        <v>700</v>
      </c>
      <c r="I247" s="74" t="s">
        <v>159</v>
      </c>
      <c r="J247" s="74"/>
      <c r="K247" s="84">
        <v>5.0999999999997918</v>
      </c>
      <c r="L247" s="87" t="s">
        <v>163</v>
      </c>
      <c r="M247" s="88">
        <v>4.4500000000000005E-2</v>
      </c>
      <c r="N247" s="88">
        <v>3.0000000000000006E-2</v>
      </c>
      <c r="O247" s="84">
        <v>1760085.678912</v>
      </c>
      <c r="P247" s="86">
        <v>108.72</v>
      </c>
      <c r="Q247" s="74"/>
      <c r="R247" s="84">
        <v>1913.565169754</v>
      </c>
      <c r="S247" s="85">
        <v>6.1517366587630021E-3</v>
      </c>
      <c r="T247" s="85">
        <f t="shared" si="4"/>
        <v>2.0811549555380818E-3</v>
      </c>
      <c r="U247" s="85">
        <f>R247/'סכום נכסי הקרן'!$C$42</f>
        <v>2.6402443150737737E-4</v>
      </c>
    </row>
    <row r="248" spans="2:21" s="131" customFormat="1">
      <c r="B248" s="77" t="s">
        <v>908</v>
      </c>
      <c r="C248" s="74" t="s">
        <v>909</v>
      </c>
      <c r="D248" s="87" t="s">
        <v>119</v>
      </c>
      <c r="E248" s="87" t="s">
        <v>347</v>
      </c>
      <c r="F248" s="74" t="s">
        <v>910</v>
      </c>
      <c r="G248" s="87" t="s">
        <v>189</v>
      </c>
      <c r="H248" s="74" t="s">
        <v>700</v>
      </c>
      <c r="I248" s="74" t="s">
        <v>159</v>
      </c>
      <c r="J248" s="74"/>
      <c r="K248" s="84">
        <v>4.3700000000060299</v>
      </c>
      <c r="L248" s="87" t="s">
        <v>163</v>
      </c>
      <c r="M248" s="88">
        <v>3.4500000000000003E-2</v>
      </c>
      <c r="N248" s="88">
        <v>2.6600000000039734E-2</v>
      </c>
      <c r="O248" s="84">
        <v>276380.06124399998</v>
      </c>
      <c r="P248" s="86">
        <v>103.8</v>
      </c>
      <c r="Q248" s="74"/>
      <c r="R248" s="84">
        <v>286.88249417100002</v>
      </c>
      <c r="S248" s="85">
        <v>1.2449552308288288E-3</v>
      </c>
      <c r="T248" s="85">
        <f t="shared" si="4"/>
        <v>3.1200762526308702E-4</v>
      </c>
      <c r="U248" s="85">
        <f>R248/'סכום נכסי הקרן'!$C$42</f>
        <v>3.9582653692768726E-5</v>
      </c>
    </row>
    <row r="249" spans="2:21" s="131" customFormat="1">
      <c r="B249" s="77" t="s">
        <v>911</v>
      </c>
      <c r="C249" s="74" t="s">
        <v>912</v>
      </c>
      <c r="D249" s="87" t="s">
        <v>119</v>
      </c>
      <c r="E249" s="87" t="s">
        <v>347</v>
      </c>
      <c r="F249" s="74" t="s">
        <v>706</v>
      </c>
      <c r="G249" s="87" t="s">
        <v>487</v>
      </c>
      <c r="H249" s="74" t="s">
        <v>707</v>
      </c>
      <c r="I249" s="74" t="s">
        <v>351</v>
      </c>
      <c r="J249" s="74"/>
      <c r="K249" s="84">
        <v>1.1999999999997988</v>
      </c>
      <c r="L249" s="87" t="s">
        <v>163</v>
      </c>
      <c r="M249" s="88">
        <v>0.06</v>
      </c>
      <c r="N249" s="88">
        <v>6.1599999999998392E-2</v>
      </c>
      <c r="O249" s="84">
        <v>980596.70415799995</v>
      </c>
      <c r="P249" s="86">
        <v>101.4</v>
      </c>
      <c r="Q249" s="74"/>
      <c r="R249" s="84">
        <v>994.32502515099998</v>
      </c>
      <c r="S249" s="85">
        <v>3.5847199615761764E-3</v>
      </c>
      <c r="T249" s="85">
        <f t="shared" si="4"/>
        <v>1.0814078800224806E-3</v>
      </c>
      <c r="U249" s="85">
        <f>R249/'סכום נכסי הקרן'!$C$42</f>
        <v>1.3719213938911772E-4</v>
      </c>
    </row>
    <row r="250" spans="2:21" s="131" customFormat="1">
      <c r="B250" s="77" t="s">
        <v>913</v>
      </c>
      <c r="C250" s="74" t="s">
        <v>914</v>
      </c>
      <c r="D250" s="87" t="s">
        <v>119</v>
      </c>
      <c r="E250" s="87" t="s">
        <v>347</v>
      </c>
      <c r="F250" s="74" t="s">
        <v>706</v>
      </c>
      <c r="G250" s="87" t="s">
        <v>487</v>
      </c>
      <c r="H250" s="74" t="s">
        <v>707</v>
      </c>
      <c r="I250" s="74" t="s">
        <v>351</v>
      </c>
      <c r="J250" s="74"/>
      <c r="K250" s="84">
        <v>2.5099999999922566</v>
      </c>
      <c r="L250" s="87" t="s">
        <v>163</v>
      </c>
      <c r="M250" s="88">
        <v>5.9000000000000004E-2</v>
      </c>
      <c r="N250" s="88">
        <v>4.2299999999931497E-2</v>
      </c>
      <c r="O250" s="84">
        <v>126961.323448</v>
      </c>
      <c r="P250" s="86">
        <v>105.79</v>
      </c>
      <c r="Q250" s="74"/>
      <c r="R250" s="84">
        <v>134.31238380400001</v>
      </c>
      <c r="S250" s="85">
        <v>1.5027115155728042E-4</v>
      </c>
      <c r="T250" s="85">
        <f t="shared" si="4"/>
        <v>1.4607544470500683E-4</v>
      </c>
      <c r="U250" s="85">
        <f>R250/'סכום נכסי הקרן'!$C$42</f>
        <v>1.8531770612657314E-5</v>
      </c>
    </row>
    <row r="251" spans="2:21" s="131" customFormat="1">
      <c r="B251" s="77" t="s">
        <v>915</v>
      </c>
      <c r="C251" s="74" t="s">
        <v>916</v>
      </c>
      <c r="D251" s="87" t="s">
        <v>119</v>
      </c>
      <c r="E251" s="87" t="s">
        <v>347</v>
      </c>
      <c r="F251" s="74" t="s">
        <v>706</v>
      </c>
      <c r="G251" s="87" t="s">
        <v>487</v>
      </c>
      <c r="H251" s="74" t="s">
        <v>707</v>
      </c>
      <c r="I251" s="74" t="s">
        <v>351</v>
      </c>
      <c r="J251" s="74"/>
      <c r="K251" s="84">
        <v>5.3000000000015746</v>
      </c>
      <c r="L251" s="87" t="s">
        <v>163</v>
      </c>
      <c r="M251" s="88">
        <v>2.7000000000000003E-2</v>
      </c>
      <c r="N251" s="88">
        <v>5.6300000000044877E-2</v>
      </c>
      <c r="O251" s="84">
        <v>295381.48677000002</v>
      </c>
      <c r="P251" s="86">
        <v>86</v>
      </c>
      <c r="Q251" s="74"/>
      <c r="R251" s="84">
        <v>254.02807862200001</v>
      </c>
      <c r="S251" s="85">
        <v>4.2190122660401075E-4</v>
      </c>
      <c r="T251" s="85">
        <f t="shared" si="4"/>
        <v>2.7627582432322213E-4</v>
      </c>
      <c r="U251" s="85">
        <f>R251/'סכום נכסי הקרן'!$C$42</f>
        <v>3.5049560947907044E-5</v>
      </c>
    </row>
    <row r="252" spans="2:21" s="131" customFormat="1">
      <c r="B252" s="77" t="s">
        <v>917</v>
      </c>
      <c r="C252" s="74" t="s">
        <v>918</v>
      </c>
      <c r="D252" s="87" t="s">
        <v>119</v>
      </c>
      <c r="E252" s="87" t="s">
        <v>347</v>
      </c>
      <c r="F252" s="74" t="s">
        <v>919</v>
      </c>
      <c r="G252" s="87" t="s">
        <v>2609</v>
      </c>
      <c r="H252" s="74" t="s">
        <v>700</v>
      </c>
      <c r="I252" s="74" t="s">
        <v>159</v>
      </c>
      <c r="J252" s="74"/>
      <c r="K252" s="84">
        <v>2.8700000000007271</v>
      </c>
      <c r="L252" s="87" t="s">
        <v>163</v>
      </c>
      <c r="M252" s="88">
        <v>4.5999999999999999E-2</v>
      </c>
      <c r="N252" s="88">
        <v>0.13420000000005217</v>
      </c>
      <c r="O252" s="84">
        <v>886853.78902599995</v>
      </c>
      <c r="P252" s="86">
        <v>79.12</v>
      </c>
      <c r="Q252" s="74"/>
      <c r="R252" s="84">
        <v>701.67871802699995</v>
      </c>
      <c r="S252" s="85">
        <v>3.7115480660684453E-3</v>
      </c>
      <c r="T252" s="85">
        <f t="shared" si="4"/>
        <v>7.6313164782636049E-4</v>
      </c>
      <c r="U252" s="85">
        <f>R252/'סכום נכסי הקרן'!$C$42</f>
        <v>9.681422276917817E-5</v>
      </c>
    </row>
    <row r="253" spans="2:21" s="131" customFormat="1">
      <c r="B253" s="77" t="s">
        <v>920</v>
      </c>
      <c r="C253" s="74" t="s">
        <v>921</v>
      </c>
      <c r="D253" s="87" t="s">
        <v>119</v>
      </c>
      <c r="E253" s="87" t="s">
        <v>347</v>
      </c>
      <c r="F253" s="74" t="s">
        <v>922</v>
      </c>
      <c r="G253" s="87" t="s">
        <v>487</v>
      </c>
      <c r="H253" s="74" t="s">
        <v>923</v>
      </c>
      <c r="I253" s="74" t="s">
        <v>351</v>
      </c>
      <c r="J253" s="74"/>
      <c r="K253" s="84">
        <v>0.66000000000294823</v>
      </c>
      <c r="L253" s="87" t="s">
        <v>163</v>
      </c>
      <c r="M253" s="88">
        <v>4.7E-2</v>
      </c>
      <c r="N253" s="88">
        <v>7.0400000000068796E-2</v>
      </c>
      <c r="O253" s="84">
        <v>81306.025294000006</v>
      </c>
      <c r="P253" s="86">
        <v>100.12</v>
      </c>
      <c r="Q253" s="74"/>
      <c r="R253" s="84">
        <v>81.403589986</v>
      </c>
      <c r="S253" s="85">
        <v>3.6908967031340791E-3</v>
      </c>
      <c r="T253" s="85">
        <f t="shared" si="4"/>
        <v>8.8532905686056763E-5</v>
      </c>
      <c r="U253" s="85">
        <f>R253/'סכום נכסי הקרן'!$C$42</f>
        <v>1.1231672120932405E-5</v>
      </c>
    </row>
    <row r="254" spans="2:21" s="131" customFormat="1">
      <c r="B254" s="77" t="s">
        <v>927</v>
      </c>
      <c r="C254" s="74" t="s">
        <v>928</v>
      </c>
      <c r="D254" s="87" t="s">
        <v>119</v>
      </c>
      <c r="E254" s="87" t="s">
        <v>347</v>
      </c>
      <c r="F254" s="74" t="s">
        <v>929</v>
      </c>
      <c r="G254" s="87" t="s">
        <v>2609</v>
      </c>
      <c r="H254" s="74" t="s">
        <v>930</v>
      </c>
      <c r="I254" s="74" t="s">
        <v>351</v>
      </c>
      <c r="J254" s="74"/>
      <c r="K254" s="84">
        <v>0.50000000000017941</v>
      </c>
      <c r="L254" s="87" t="s">
        <v>163</v>
      </c>
      <c r="M254" s="88">
        <v>6.0999999999999999E-2</v>
      </c>
      <c r="N254" s="88">
        <v>0.37580000000000913</v>
      </c>
      <c r="O254" s="84">
        <v>3165738.7536729998</v>
      </c>
      <c r="P254" s="86">
        <v>88</v>
      </c>
      <c r="Q254" s="74"/>
      <c r="R254" s="84">
        <v>2785.8499974870001</v>
      </c>
      <c r="S254" s="85">
        <v>4.6719875349365402E-3</v>
      </c>
      <c r="T254" s="85">
        <f t="shared" si="4"/>
        <v>3.0298343737104926E-3</v>
      </c>
      <c r="U254" s="85">
        <f>R254/'סכום נכסי הקרן'!$C$42</f>
        <v>3.8437805697826894E-4</v>
      </c>
    </row>
    <row r="255" spans="2:21" s="131" customFormat="1">
      <c r="B255" s="77" t="s">
        <v>931</v>
      </c>
      <c r="C255" s="74" t="s">
        <v>932</v>
      </c>
      <c r="D255" s="87" t="s">
        <v>119</v>
      </c>
      <c r="E255" s="87" t="s">
        <v>347</v>
      </c>
      <c r="F255" s="74" t="s">
        <v>910</v>
      </c>
      <c r="G255" s="87" t="s">
        <v>189</v>
      </c>
      <c r="H255" s="74" t="s">
        <v>720</v>
      </c>
      <c r="I255" s="74"/>
      <c r="J255" s="74"/>
      <c r="K255" s="84">
        <v>3.7099999999924926</v>
      </c>
      <c r="L255" s="87" t="s">
        <v>163</v>
      </c>
      <c r="M255" s="88">
        <v>4.2500000000000003E-2</v>
      </c>
      <c r="N255" s="88">
        <v>4.1199999999900656E-2</v>
      </c>
      <c r="O255" s="84">
        <v>175498.03015599999</v>
      </c>
      <c r="P255" s="86">
        <v>100.95</v>
      </c>
      <c r="Q255" s="74"/>
      <c r="R255" s="84">
        <v>177.16526352299999</v>
      </c>
      <c r="S255" s="85">
        <v>1.4524976631988412E-3</v>
      </c>
      <c r="T255" s="85">
        <f t="shared" si="4"/>
        <v>1.9268137399130295E-4</v>
      </c>
      <c r="U255" s="85">
        <f>R255/'סכום נכסי הקרן'!$C$42</f>
        <v>2.4444402899812446E-5</v>
      </c>
    </row>
    <row r="256" spans="2:21" s="131" customFormat="1">
      <c r="B256" s="73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84"/>
      <c r="P256" s="86"/>
      <c r="Q256" s="74"/>
      <c r="R256" s="74"/>
      <c r="S256" s="74"/>
      <c r="T256" s="85"/>
      <c r="U256" s="74"/>
    </row>
    <row r="257" spans="2:21" s="131" customFormat="1">
      <c r="B257" s="92" t="s">
        <v>47</v>
      </c>
      <c r="C257" s="72"/>
      <c r="D257" s="72"/>
      <c r="E257" s="72"/>
      <c r="F257" s="72"/>
      <c r="G257" s="72"/>
      <c r="H257" s="72"/>
      <c r="I257" s="72"/>
      <c r="J257" s="72"/>
      <c r="K257" s="81">
        <v>3.5794619269212928</v>
      </c>
      <c r="L257" s="72"/>
      <c r="M257" s="72"/>
      <c r="N257" s="94">
        <v>8.2053673382329481E-2</v>
      </c>
      <c r="O257" s="81"/>
      <c r="P257" s="83"/>
      <c r="Q257" s="72"/>
      <c r="R257" s="81">
        <f>SUM(R258:R263)</f>
        <v>22885.710713461998</v>
      </c>
      <c r="S257" s="72"/>
      <c r="T257" s="82">
        <f t="shared" ref="T257:T263" si="5">R257/$R$11</f>
        <v>2.4890038246492205E-2</v>
      </c>
      <c r="U257" s="82">
        <f>R257/'סכום נכסי הקרן'!$C$42</f>
        <v>3.1576592510517338E-3</v>
      </c>
    </row>
    <row r="258" spans="2:21" s="131" customFormat="1">
      <c r="B258" s="77" t="s">
        <v>933</v>
      </c>
      <c r="C258" s="74" t="s">
        <v>934</v>
      </c>
      <c r="D258" s="87" t="s">
        <v>119</v>
      </c>
      <c r="E258" s="87" t="s">
        <v>347</v>
      </c>
      <c r="F258" s="74" t="s">
        <v>935</v>
      </c>
      <c r="G258" s="87" t="s">
        <v>145</v>
      </c>
      <c r="H258" s="74" t="s">
        <v>451</v>
      </c>
      <c r="I258" s="74" t="s">
        <v>351</v>
      </c>
      <c r="J258" s="74"/>
      <c r="K258" s="84">
        <v>2.5300000000001361</v>
      </c>
      <c r="L258" s="87" t="s">
        <v>163</v>
      </c>
      <c r="M258" s="88">
        <v>3.49E-2</v>
      </c>
      <c r="N258" s="88">
        <v>5.1800000000002372E-2</v>
      </c>
      <c r="O258" s="84">
        <v>10816993.478315001</v>
      </c>
      <c r="P258" s="86">
        <v>96.05</v>
      </c>
      <c r="Q258" s="74"/>
      <c r="R258" s="84">
        <v>10389.721772203</v>
      </c>
      <c r="S258" s="85">
        <v>5.3682972970349246E-3</v>
      </c>
      <c r="T258" s="85">
        <f t="shared" si="5"/>
        <v>1.1299652237954294E-2</v>
      </c>
      <c r="U258" s="85">
        <f>R258/'סכום נכסי הקרן'!$C$42</f>
        <v>1.4335233666373458E-3</v>
      </c>
    </row>
    <row r="259" spans="2:21" s="131" customFormat="1">
      <c r="B259" s="77" t="s">
        <v>936</v>
      </c>
      <c r="C259" s="74" t="s">
        <v>937</v>
      </c>
      <c r="D259" s="87" t="s">
        <v>119</v>
      </c>
      <c r="E259" s="87" t="s">
        <v>347</v>
      </c>
      <c r="F259" s="74" t="s">
        <v>938</v>
      </c>
      <c r="G259" s="87" t="s">
        <v>145</v>
      </c>
      <c r="H259" s="74" t="s">
        <v>651</v>
      </c>
      <c r="I259" s="74" t="s">
        <v>159</v>
      </c>
      <c r="J259" s="74"/>
      <c r="K259" s="84">
        <v>1.679999999992944</v>
      </c>
      <c r="L259" s="87" t="s">
        <v>163</v>
      </c>
      <c r="M259" s="88">
        <v>4.4999999999999998E-2</v>
      </c>
      <c r="N259" s="88">
        <v>0.15239999999920031</v>
      </c>
      <c r="O259" s="84">
        <v>106462.72256900002</v>
      </c>
      <c r="P259" s="86">
        <v>79.87</v>
      </c>
      <c r="Q259" s="74"/>
      <c r="R259" s="84">
        <v>85.031772994999997</v>
      </c>
      <c r="S259" s="85">
        <v>6.9650261112452283E-5</v>
      </c>
      <c r="T259" s="85">
        <f t="shared" si="5"/>
        <v>9.2478844485596108E-5</v>
      </c>
      <c r="U259" s="85">
        <f>R259/'סכום נכסי הקרן'!$C$42</f>
        <v>1.1732271197199611E-5</v>
      </c>
    </row>
    <row r="260" spans="2:21" s="131" customFormat="1">
      <c r="B260" s="77" t="s">
        <v>939</v>
      </c>
      <c r="C260" s="74" t="s">
        <v>940</v>
      </c>
      <c r="D260" s="87" t="s">
        <v>119</v>
      </c>
      <c r="E260" s="87" t="s">
        <v>347</v>
      </c>
      <c r="F260" s="74" t="s">
        <v>941</v>
      </c>
      <c r="G260" s="87" t="s">
        <v>145</v>
      </c>
      <c r="H260" s="74" t="s">
        <v>651</v>
      </c>
      <c r="I260" s="74" t="s">
        <v>159</v>
      </c>
      <c r="J260" s="74"/>
      <c r="K260" s="84">
        <v>4.6299999999997832</v>
      </c>
      <c r="L260" s="87" t="s">
        <v>163</v>
      </c>
      <c r="M260" s="88">
        <v>4.6900000000000004E-2</v>
      </c>
      <c r="N260" s="88">
        <v>0.1159999999999942</v>
      </c>
      <c r="O260" s="84">
        <v>4648780.5281450003</v>
      </c>
      <c r="P260" s="86">
        <v>74.19</v>
      </c>
      <c r="Q260" s="74"/>
      <c r="R260" s="84">
        <v>3448.9302057249997</v>
      </c>
      <c r="S260" s="85">
        <v>2.3614474469776901E-3</v>
      </c>
      <c r="T260" s="85">
        <f t="shared" si="5"/>
        <v>3.7509870593392448E-3</v>
      </c>
      <c r="U260" s="85">
        <f>R260/'סכום נכסי הקרן'!$C$42</f>
        <v>4.7586664476769732E-4</v>
      </c>
    </row>
    <row r="261" spans="2:21" s="131" customFormat="1">
      <c r="B261" s="77" t="s">
        <v>942</v>
      </c>
      <c r="C261" s="74" t="s">
        <v>943</v>
      </c>
      <c r="D261" s="87" t="s">
        <v>119</v>
      </c>
      <c r="E261" s="87" t="s">
        <v>347</v>
      </c>
      <c r="F261" s="74" t="s">
        <v>941</v>
      </c>
      <c r="G261" s="87" t="s">
        <v>145</v>
      </c>
      <c r="H261" s="74" t="s">
        <v>651</v>
      </c>
      <c r="I261" s="74" t="s">
        <v>159</v>
      </c>
      <c r="J261" s="74"/>
      <c r="K261" s="84">
        <v>4.9299999999999686</v>
      </c>
      <c r="L261" s="87" t="s">
        <v>163</v>
      </c>
      <c r="M261" s="88">
        <v>4.6900000000000004E-2</v>
      </c>
      <c r="N261" s="88">
        <v>0.11039999999999832</v>
      </c>
      <c r="O261" s="84">
        <v>9165263.2217399999</v>
      </c>
      <c r="P261" s="86">
        <v>76.150000000000006</v>
      </c>
      <c r="Q261" s="74"/>
      <c r="R261" s="84">
        <v>6979.3474204539998</v>
      </c>
      <c r="S261" s="85">
        <v>5.6820119411816507E-3</v>
      </c>
      <c r="T261" s="85">
        <f t="shared" si="5"/>
        <v>7.5905977492091671E-3</v>
      </c>
      <c r="U261" s="85">
        <f>R261/'סכום נכסי הקרן'!$C$42</f>
        <v>9.629764714074202E-4</v>
      </c>
    </row>
    <row r="262" spans="2:21" s="131" customFormat="1">
      <c r="B262" s="77" t="s">
        <v>944</v>
      </c>
      <c r="C262" s="74" t="s">
        <v>945</v>
      </c>
      <c r="D262" s="87" t="s">
        <v>119</v>
      </c>
      <c r="E262" s="87" t="s">
        <v>347</v>
      </c>
      <c r="F262" s="74" t="s">
        <v>706</v>
      </c>
      <c r="G262" s="87" t="s">
        <v>487</v>
      </c>
      <c r="H262" s="74" t="s">
        <v>707</v>
      </c>
      <c r="I262" s="74" t="s">
        <v>351</v>
      </c>
      <c r="J262" s="74"/>
      <c r="K262" s="84">
        <v>2.0500000000006251</v>
      </c>
      <c r="L262" s="87" t="s">
        <v>163</v>
      </c>
      <c r="M262" s="88">
        <v>6.7000000000000004E-2</v>
      </c>
      <c r="N262" s="88">
        <v>7.7200000000020003E-2</v>
      </c>
      <c r="O262" s="84">
        <v>1310314.6539670001</v>
      </c>
      <c r="P262" s="86">
        <v>91.6</v>
      </c>
      <c r="Q262" s="74"/>
      <c r="R262" s="84">
        <v>1200.2481910049999</v>
      </c>
      <c r="S262" s="85">
        <v>1.1452976990918005E-3</v>
      </c>
      <c r="T262" s="85">
        <f t="shared" si="5"/>
        <v>1.3053657696470268E-3</v>
      </c>
      <c r="U262" s="85">
        <f>R262/'סכום נכסי הקרן'!$C$42</f>
        <v>1.6560441802909273E-4</v>
      </c>
    </row>
    <row r="263" spans="2:21" s="131" customFormat="1">
      <c r="B263" s="77" t="s">
        <v>946</v>
      </c>
      <c r="C263" s="74" t="s">
        <v>947</v>
      </c>
      <c r="D263" s="87" t="s">
        <v>119</v>
      </c>
      <c r="E263" s="87" t="s">
        <v>347</v>
      </c>
      <c r="F263" s="74" t="s">
        <v>706</v>
      </c>
      <c r="G263" s="87" t="s">
        <v>487</v>
      </c>
      <c r="H263" s="74" t="s">
        <v>707</v>
      </c>
      <c r="I263" s="74" t="s">
        <v>351</v>
      </c>
      <c r="J263" s="74"/>
      <c r="K263" s="84">
        <v>3.3899999999997439</v>
      </c>
      <c r="L263" s="87" t="s">
        <v>163</v>
      </c>
      <c r="M263" s="88">
        <v>4.7E-2</v>
      </c>
      <c r="N263" s="88">
        <v>8.1099999999989777E-2</v>
      </c>
      <c r="O263" s="84">
        <v>895435.28450499999</v>
      </c>
      <c r="P263" s="86">
        <v>87.38</v>
      </c>
      <c r="Q263" s="74"/>
      <c r="R263" s="84">
        <v>782.43135108000001</v>
      </c>
      <c r="S263" s="85">
        <v>1.2517854217689404E-3</v>
      </c>
      <c r="T263" s="85">
        <f t="shared" si="5"/>
        <v>8.5095658585687683E-4</v>
      </c>
      <c r="U263" s="85">
        <f>R263/'סכום נכסי הקרן'!$C$42</f>
        <v>1.0795607901297838E-4</v>
      </c>
    </row>
    <row r="264" spans="2:21" s="131" customFormat="1">
      <c r="B264" s="73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84"/>
      <c r="P264" s="86"/>
      <c r="Q264" s="74"/>
      <c r="R264" s="74"/>
      <c r="S264" s="74"/>
      <c r="T264" s="85"/>
      <c r="U264" s="74"/>
    </row>
    <row r="265" spans="2:21" s="131" customFormat="1">
      <c r="B265" s="71" t="s">
        <v>232</v>
      </c>
      <c r="C265" s="72"/>
      <c r="D265" s="72"/>
      <c r="E265" s="72"/>
      <c r="F265" s="72"/>
      <c r="G265" s="72"/>
      <c r="H265" s="72"/>
      <c r="I265" s="72"/>
      <c r="J265" s="72"/>
      <c r="K265" s="81">
        <v>8.2204070639371363</v>
      </c>
      <c r="L265" s="72"/>
      <c r="M265" s="72"/>
      <c r="N265" s="94">
        <v>5.7293181960300428E-2</v>
      </c>
      <c r="O265" s="81"/>
      <c r="P265" s="83"/>
      <c r="Q265" s="72"/>
      <c r="R265" s="81">
        <f>R266+R274</f>
        <v>127352.71552441202</v>
      </c>
      <c r="S265" s="72"/>
      <c r="T265" s="82">
        <f t="shared" ref="T265:T272" si="6">R265/$R$11</f>
        <v>0.13850624959323138</v>
      </c>
      <c r="U265" s="82">
        <f>R265/'סכום נכסי הקרן'!$C$42</f>
        <v>1.7571509373561722E-2</v>
      </c>
    </row>
    <row r="266" spans="2:21" s="131" customFormat="1">
      <c r="B266" s="92" t="s">
        <v>65</v>
      </c>
      <c r="C266" s="72"/>
      <c r="D266" s="72"/>
      <c r="E266" s="72"/>
      <c r="F266" s="72"/>
      <c r="G266" s="72"/>
      <c r="H266" s="72"/>
      <c r="I266" s="72"/>
      <c r="J266" s="72"/>
      <c r="K266" s="81">
        <v>7.0087164992339108</v>
      </c>
      <c r="L266" s="72"/>
      <c r="M266" s="72"/>
      <c r="N266" s="94">
        <v>5.5859874484689896E-2</v>
      </c>
      <c r="O266" s="81"/>
      <c r="P266" s="83"/>
      <c r="Q266" s="72"/>
      <c r="R266" s="81">
        <f>SUM(R267:R272)</f>
        <v>14546.926984655998</v>
      </c>
      <c r="S266" s="72"/>
      <c r="T266" s="82">
        <f t="shared" si="6"/>
        <v>1.5820944935917406E-2</v>
      </c>
      <c r="U266" s="82">
        <f>R266/'סכום נכסי הקרן'!$C$42</f>
        <v>2.0071143580633198E-3</v>
      </c>
    </row>
    <row r="267" spans="2:21" s="131" customFormat="1">
      <c r="B267" s="77" t="s">
        <v>948</v>
      </c>
      <c r="C267" s="74" t="s">
        <v>949</v>
      </c>
      <c r="D267" s="87" t="s">
        <v>28</v>
      </c>
      <c r="E267" s="87" t="s">
        <v>950</v>
      </c>
      <c r="F267" s="74" t="s">
        <v>951</v>
      </c>
      <c r="G267" s="87" t="s">
        <v>952</v>
      </c>
      <c r="H267" s="74" t="s">
        <v>953</v>
      </c>
      <c r="I267" s="74" t="s">
        <v>954</v>
      </c>
      <c r="J267" s="74"/>
      <c r="K267" s="84">
        <v>3.4200000000005564</v>
      </c>
      <c r="L267" s="87" t="s">
        <v>162</v>
      </c>
      <c r="M267" s="88">
        <v>5.0819999999999997E-2</v>
      </c>
      <c r="N267" s="88">
        <v>4.390000000000268E-2</v>
      </c>
      <c r="O267" s="84">
        <v>551149.41598499997</v>
      </c>
      <c r="P267" s="86">
        <v>102.4956</v>
      </c>
      <c r="Q267" s="74"/>
      <c r="R267" s="84">
        <v>2013.882733614</v>
      </c>
      <c r="S267" s="85">
        <v>1.722341924953125E-3</v>
      </c>
      <c r="T267" s="85">
        <f t="shared" si="6"/>
        <v>2.1902583184413619E-3</v>
      </c>
      <c r="U267" s="85">
        <f>R267/'סכום נכסי הקרן'!$C$42</f>
        <v>2.7786576191356704E-4</v>
      </c>
    </row>
    <row r="268" spans="2:21" s="131" customFormat="1">
      <c r="B268" s="77" t="s">
        <v>955</v>
      </c>
      <c r="C268" s="74" t="s">
        <v>956</v>
      </c>
      <c r="D268" s="87" t="s">
        <v>28</v>
      </c>
      <c r="E268" s="87" t="s">
        <v>950</v>
      </c>
      <c r="F268" s="74" t="s">
        <v>951</v>
      </c>
      <c r="G268" s="87" t="s">
        <v>952</v>
      </c>
      <c r="H268" s="74" t="s">
        <v>953</v>
      </c>
      <c r="I268" s="74" t="s">
        <v>954</v>
      </c>
      <c r="J268" s="74"/>
      <c r="K268" s="84">
        <v>4.9200000000000452</v>
      </c>
      <c r="L268" s="87" t="s">
        <v>162</v>
      </c>
      <c r="M268" s="88">
        <v>5.4120000000000001E-2</v>
      </c>
      <c r="N268" s="88">
        <v>6.4700000000000632E-2</v>
      </c>
      <c r="O268" s="84">
        <v>765871.63366799999</v>
      </c>
      <c r="P268" s="86">
        <v>96.352999999999994</v>
      </c>
      <c r="Q268" s="74"/>
      <c r="R268" s="84">
        <v>2630.7571523890001</v>
      </c>
      <c r="S268" s="85">
        <v>2.3933488552124998E-3</v>
      </c>
      <c r="T268" s="85">
        <f t="shared" si="6"/>
        <v>2.8611585176456077E-3</v>
      </c>
      <c r="U268" s="85">
        <f>R268/'סכום נכסי הקרן'!$C$42</f>
        <v>3.6297909920818928E-4</v>
      </c>
    </row>
    <row r="269" spans="2:21" s="131" customFormat="1">
      <c r="B269" s="77" t="s">
        <v>957</v>
      </c>
      <c r="C269" s="74" t="s">
        <v>958</v>
      </c>
      <c r="D269" s="87" t="s">
        <v>28</v>
      </c>
      <c r="E269" s="87" t="s">
        <v>950</v>
      </c>
      <c r="F269" s="74" t="s">
        <v>769</v>
      </c>
      <c r="G269" s="87" t="s">
        <v>543</v>
      </c>
      <c r="H269" s="74" t="s">
        <v>953</v>
      </c>
      <c r="I269" s="74" t="s">
        <v>344</v>
      </c>
      <c r="J269" s="74"/>
      <c r="K269" s="84">
        <v>10.959999999999519</v>
      </c>
      <c r="L269" s="87" t="s">
        <v>162</v>
      </c>
      <c r="M269" s="88">
        <v>6.3750000000000001E-2</v>
      </c>
      <c r="N269" s="88">
        <v>5.4799999999996539E-2</v>
      </c>
      <c r="O269" s="84">
        <v>1187788.44</v>
      </c>
      <c r="P269" s="86">
        <v>112.125</v>
      </c>
      <c r="Q269" s="74"/>
      <c r="R269" s="84">
        <v>4747.8947654680005</v>
      </c>
      <c r="S269" s="85">
        <v>1.9796473999999999E-3</v>
      </c>
      <c r="T269" s="85">
        <f t="shared" si="6"/>
        <v>5.1637147643094497E-3</v>
      </c>
      <c r="U269" s="85">
        <f>R269/'סכום נכסי הקרן'!$C$42</f>
        <v>6.5509146807406313E-4</v>
      </c>
    </row>
    <row r="270" spans="2:21" s="131" customFormat="1">
      <c r="B270" s="77" t="s">
        <v>924</v>
      </c>
      <c r="C270" s="74" t="s">
        <v>2669</v>
      </c>
      <c r="D270" s="87" t="s">
        <v>28</v>
      </c>
      <c r="E270" s="87" t="s">
        <v>347</v>
      </c>
      <c r="F270" s="74" t="s">
        <v>370</v>
      </c>
      <c r="G270" s="87" t="s">
        <v>357</v>
      </c>
      <c r="H270" s="74" t="s">
        <v>925</v>
      </c>
      <c r="I270" s="74" t="s">
        <v>926</v>
      </c>
      <c r="J270" s="74"/>
      <c r="K270" s="84">
        <v>5.2899999999994218</v>
      </c>
      <c r="L270" s="87" t="s">
        <v>162</v>
      </c>
      <c r="M270" s="88">
        <v>3.2750000000000001E-2</v>
      </c>
      <c r="N270" s="88">
        <v>4.9199999999994762E-2</v>
      </c>
      <c r="O270" s="84">
        <v>921090.34227200004</v>
      </c>
      <c r="P270" s="86">
        <v>90.677899999999994</v>
      </c>
      <c r="Q270" s="74"/>
      <c r="R270" s="84">
        <v>2977.5794811679998</v>
      </c>
      <c r="S270" s="85">
        <v>1.2281204563626667E-3</v>
      </c>
      <c r="T270" s="85">
        <f>R270/$R$11</f>
        <v>3.2383555003449027E-3</v>
      </c>
      <c r="U270" s="85">
        <f>R270/'סכום נכסי הקרן'!$C$42</f>
        <v>4.1083196026424199E-4</v>
      </c>
    </row>
    <row r="271" spans="2:21" s="131" customFormat="1">
      <c r="B271" s="77" t="s">
        <v>959</v>
      </c>
      <c r="C271" s="74" t="s">
        <v>960</v>
      </c>
      <c r="D271" s="87" t="s">
        <v>28</v>
      </c>
      <c r="E271" s="87" t="s">
        <v>950</v>
      </c>
      <c r="F271" s="74" t="s">
        <v>961</v>
      </c>
      <c r="G271" s="87" t="s">
        <v>962</v>
      </c>
      <c r="H271" s="74" t="s">
        <v>963</v>
      </c>
      <c r="I271" s="74" t="s">
        <v>344</v>
      </c>
      <c r="J271" s="74"/>
      <c r="K271" s="84">
        <v>4.1700000000004191</v>
      </c>
      <c r="L271" s="87" t="s">
        <v>164</v>
      </c>
      <c r="M271" s="88">
        <v>0.06</v>
      </c>
      <c r="N271" s="88">
        <v>6.3700000000008486E-2</v>
      </c>
      <c r="O271" s="84">
        <v>479074.67080000008</v>
      </c>
      <c r="P271" s="86">
        <v>99.701300000000003</v>
      </c>
      <c r="Q271" s="74"/>
      <c r="R271" s="84">
        <v>1862.954247766</v>
      </c>
      <c r="S271" s="85">
        <v>4.7907467080000009E-4</v>
      </c>
      <c r="T271" s="85">
        <f t="shared" si="6"/>
        <v>2.0261115356616541E-3</v>
      </c>
      <c r="U271" s="85">
        <f>R271/'סכום נכסי הקרן'!$C$42</f>
        <v>2.5704138221428025E-4</v>
      </c>
    </row>
    <row r="272" spans="2:21" s="131" customFormat="1">
      <c r="B272" s="77" t="s">
        <v>964</v>
      </c>
      <c r="C272" s="74" t="s">
        <v>965</v>
      </c>
      <c r="D272" s="87" t="s">
        <v>28</v>
      </c>
      <c r="E272" s="87" t="s">
        <v>950</v>
      </c>
      <c r="F272" s="74" t="s">
        <v>966</v>
      </c>
      <c r="G272" s="87" t="s">
        <v>967</v>
      </c>
      <c r="H272" s="74" t="s">
        <v>720</v>
      </c>
      <c r="I272" s="74"/>
      <c r="J272" s="74"/>
      <c r="K272" s="84">
        <v>4.6200000000012116</v>
      </c>
      <c r="L272" s="87" t="s">
        <v>162</v>
      </c>
      <c r="M272" s="88">
        <v>0</v>
      </c>
      <c r="N272" s="88">
        <v>2.8000000000006374E-2</v>
      </c>
      <c r="O272" s="84">
        <v>100962.0174</v>
      </c>
      <c r="P272" s="86">
        <v>87.2</v>
      </c>
      <c r="Q272" s="74"/>
      <c r="R272" s="84">
        <v>313.85860425099997</v>
      </c>
      <c r="S272" s="85">
        <v>1.7558611721739129E-4</v>
      </c>
      <c r="T272" s="85">
        <f t="shared" si="6"/>
        <v>3.4134629951443227E-4</v>
      </c>
      <c r="U272" s="85">
        <f>R272/'סכום נכסי הקרן'!$C$42</f>
        <v>4.3304686388978408E-5</v>
      </c>
    </row>
    <row r="273" spans="2:21" s="131" customFormat="1">
      <c r="B273" s="73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84"/>
      <c r="P273" s="86"/>
      <c r="Q273" s="74"/>
      <c r="R273" s="74"/>
      <c r="S273" s="74"/>
      <c r="T273" s="85"/>
      <c r="U273" s="74"/>
    </row>
    <row r="274" spans="2:21" s="131" customFormat="1">
      <c r="B274" s="92" t="s">
        <v>64</v>
      </c>
      <c r="C274" s="72"/>
      <c r="D274" s="72"/>
      <c r="E274" s="72"/>
      <c r="F274" s="72"/>
      <c r="G274" s="72"/>
      <c r="H274" s="72"/>
      <c r="I274" s="72"/>
      <c r="J274" s="72"/>
      <c r="K274" s="81">
        <v>8.3540734972359552</v>
      </c>
      <c r="L274" s="72"/>
      <c r="M274" s="72"/>
      <c r="N274" s="94">
        <v>5.745129584157202E-2</v>
      </c>
      <c r="O274" s="81"/>
      <c r="P274" s="83"/>
      <c r="Q274" s="72"/>
      <c r="R274" s="81">
        <f>SUM(R275:R350)</f>
        <v>112805.78853975602</v>
      </c>
      <c r="S274" s="72"/>
      <c r="T274" s="82">
        <f t="shared" ref="T274:T343" si="7">R274/$R$11</f>
        <v>0.12268530465731396</v>
      </c>
      <c r="U274" s="82">
        <f>R274/'סכום נכסי הקרן'!$C$42</f>
        <v>1.5564395015498401E-2</v>
      </c>
    </row>
    <row r="275" spans="2:21" s="131" customFormat="1">
      <c r="B275" s="77" t="s">
        <v>1141</v>
      </c>
      <c r="C275" s="74" t="s">
        <v>1142</v>
      </c>
      <c r="D275" s="87" t="s">
        <v>28</v>
      </c>
      <c r="E275" s="87" t="s">
        <v>950</v>
      </c>
      <c r="F275" s="74"/>
      <c r="G275" s="87" t="s">
        <v>1126</v>
      </c>
      <c r="H275" s="74" t="s">
        <v>343</v>
      </c>
      <c r="I275" s="74" t="s">
        <v>954</v>
      </c>
      <c r="J275" s="74"/>
      <c r="K275" s="84">
        <v>18.53</v>
      </c>
      <c r="L275" s="87" t="s">
        <v>162</v>
      </c>
      <c r="M275" s="88">
        <v>4.2500000000000003E-2</v>
      </c>
      <c r="N275" s="88">
        <v>0.03</v>
      </c>
      <c r="O275" s="84">
        <v>415725.95400000009</v>
      </c>
      <c r="P275" s="86">
        <v>122.9</v>
      </c>
      <c r="Q275" s="74"/>
      <c r="R275" s="84">
        <v>1821.4558703369999</v>
      </c>
      <c r="S275" s="85">
        <v>5.543012720000001E-4</v>
      </c>
      <c r="T275" s="85">
        <f>R275/$R$11</f>
        <v>1.9809787357976932E-3</v>
      </c>
      <c r="U275" s="85">
        <f>R275/'סכום נכסי הקרן'!$C$42</f>
        <v>2.5131563757680922E-4</v>
      </c>
    </row>
    <row r="276" spans="2:21" s="131" customFormat="1">
      <c r="B276" s="77" t="s">
        <v>968</v>
      </c>
      <c r="C276" s="74" t="s">
        <v>969</v>
      </c>
      <c r="D276" s="87" t="s">
        <v>28</v>
      </c>
      <c r="E276" s="87" t="s">
        <v>950</v>
      </c>
      <c r="F276" s="74"/>
      <c r="G276" s="87" t="s">
        <v>970</v>
      </c>
      <c r="H276" s="74" t="s">
        <v>343</v>
      </c>
      <c r="I276" s="74" t="s">
        <v>344</v>
      </c>
      <c r="J276" s="74"/>
      <c r="K276" s="84">
        <v>17.960000000007696</v>
      </c>
      <c r="L276" s="87" t="s">
        <v>162</v>
      </c>
      <c r="M276" s="88">
        <v>4.7500000000000001E-2</v>
      </c>
      <c r="N276" s="88">
        <v>3.0400000000009027E-2</v>
      </c>
      <c r="O276" s="84">
        <v>197964.74</v>
      </c>
      <c r="P276" s="86">
        <v>131.81899999999999</v>
      </c>
      <c r="Q276" s="74"/>
      <c r="R276" s="84">
        <v>930.30488012900003</v>
      </c>
      <c r="S276" s="85">
        <v>8.7984328888888891E-5</v>
      </c>
      <c r="T276" s="85">
        <f t="shared" si="7"/>
        <v>1.0117808591230931E-3</v>
      </c>
      <c r="U276" s="85">
        <f>R276/'סכום נכסי הקרן'!$C$42</f>
        <v>1.2835895060536371E-4</v>
      </c>
    </row>
    <row r="277" spans="2:21" s="131" customFormat="1">
      <c r="B277" s="77" t="s">
        <v>971</v>
      </c>
      <c r="C277" s="74" t="s">
        <v>972</v>
      </c>
      <c r="D277" s="87" t="s">
        <v>28</v>
      </c>
      <c r="E277" s="87" t="s">
        <v>950</v>
      </c>
      <c r="F277" s="74"/>
      <c r="G277" s="87" t="s">
        <v>970</v>
      </c>
      <c r="H277" s="74" t="s">
        <v>343</v>
      </c>
      <c r="I277" s="74" t="s">
        <v>344</v>
      </c>
      <c r="J277" s="74"/>
      <c r="K277" s="84">
        <v>20.739999999998883</v>
      </c>
      <c r="L277" s="87" t="s">
        <v>162</v>
      </c>
      <c r="M277" s="88">
        <v>4.9500000000000002E-2</v>
      </c>
      <c r="N277" s="88">
        <v>3.2199999999999625E-2</v>
      </c>
      <c r="O277" s="84">
        <v>435522.42800000007</v>
      </c>
      <c r="P277" s="86">
        <v>135.3357</v>
      </c>
      <c r="Q277" s="74"/>
      <c r="R277" s="84">
        <v>2101.2735457139997</v>
      </c>
      <c r="S277" s="85">
        <v>4.3552242800000006E-4</v>
      </c>
      <c r="T277" s="85">
        <f t="shared" si="7"/>
        <v>2.2853028063663759E-3</v>
      </c>
      <c r="U277" s="85">
        <f>R277/'סכום נכסי הקרן'!$C$42</f>
        <v>2.8992352187302356E-4</v>
      </c>
    </row>
    <row r="278" spans="2:21" s="131" customFormat="1">
      <c r="B278" s="77" t="s">
        <v>1149</v>
      </c>
      <c r="C278" s="74" t="s">
        <v>1150</v>
      </c>
      <c r="D278" s="87" t="s">
        <v>28</v>
      </c>
      <c r="E278" s="87" t="s">
        <v>950</v>
      </c>
      <c r="F278" s="74"/>
      <c r="G278" s="87" t="s">
        <v>967</v>
      </c>
      <c r="H278" s="74" t="s">
        <v>983</v>
      </c>
      <c r="I278" s="74" t="s">
        <v>344</v>
      </c>
      <c r="J278" s="74"/>
      <c r="K278" s="74">
        <v>20.92</v>
      </c>
      <c r="L278" s="87" t="s">
        <v>162</v>
      </c>
      <c r="M278" s="88">
        <v>3.85E-2</v>
      </c>
      <c r="N278" s="85">
        <v>3.7379999999999997E-2</v>
      </c>
      <c r="O278" s="84">
        <v>534504.79799999995</v>
      </c>
      <c r="P278" s="86">
        <v>101.96</v>
      </c>
      <c r="Q278" s="74"/>
      <c r="R278" s="84">
        <v>1942.857593125</v>
      </c>
      <c r="S278" s="125">
        <f>534504.8/3500000000</f>
        <v>1.5271565714285716E-4</v>
      </c>
      <c r="T278" s="85">
        <f>R278/$R$11</f>
        <v>2.113012805493677E-3</v>
      </c>
      <c r="U278" s="85">
        <f>R278/'סכום נכסי הקרן'!$C$42</f>
        <v>2.6806605786546786E-4</v>
      </c>
    </row>
    <row r="279" spans="2:21" s="131" customFormat="1">
      <c r="B279" s="77" t="s">
        <v>1135</v>
      </c>
      <c r="C279" s="74" t="s">
        <v>1136</v>
      </c>
      <c r="D279" s="87" t="s">
        <v>28</v>
      </c>
      <c r="E279" s="87" t="s">
        <v>950</v>
      </c>
      <c r="F279" s="74"/>
      <c r="G279" s="87" t="s">
        <v>988</v>
      </c>
      <c r="H279" s="74" t="s">
        <v>976</v>
      </c>
      <c r="I279" s="74" t="s">
        <v>954</v>
      </c>
      <c r="J279" s="74"/>
      <c r="K279" s="84">
        <v>8.61</v>
      </c>
      <c r="L279" s="87" t="s">
        <v>162</v>
      </c>
      <c r="M279" s="88">
        <v>3.3750000000000002E-2</v>
      </c>
      <c r="N279" s="88">
        <v>3.1030000000000002E-2</v>
      </c>
      <c r="O279" s="84">
        <v>435522.42800000007</v>
      </c>
      <c r="P279" s="86">
        <v>101.26600000000001</v>
      </c>
      <c r="Q279" s="74"/>
      <c r="R279" s="84">
        <v>1572.2938460109999</v>
      </c>
      <c r="S279" s="125">
        <f>435522/1000000000</f>
        <v>4.3552199999999998E-4</v>
      </c>
      <c r="T279" s="85">
        <f>R279/$R$11</f>
        <v>1.7099951341654493E-3</v>
      </c>
      <c r="U279" s="85">
        <f>R279/'סכום נכסי הקרן'!$C$42</f>
        <v>2.1693747117531868E-4</v>
      </c>
    </row>
    <row r="280" spans="2:21" s="131" customFormat="1">
      <c r="B280" s="77" t="s">
        <v>973</v>
      </c>
      <c r="C280" s="74" t="s">
        <v>974</v>
      </c>
      <c r="D280" s="87" t="s">
        <v>28</v>
      </c>
      <c r="E280" s="87" t="s">
        <v>950</v>
      </c>
      <c r="F280" s="74"/>
      <c r="G280" s="87" t="s">
        <v>975</v>
      </c>
      <c r="H280" s="74" t="s">
        <v>976</v>
      </c>
      <c r="I280" s="74" t="s">
        <v>344</v>
      </c>
      <c r="J280" s="74"/>
      <c r="K280" s="84">
        <v>18.950000000002419</v>
      </c>
      <c r="L280" s="87" t="s">
        <v>162</v>
      </c>
      <c r="M280" s="88">
        <v>4.2000000000000003E-2</v>
      </c>
      <c r="N280" s="88">
        <v>2.7200000000005605E-2</v>
      </c>
      <c r="O280" s="84">
        <v>514708.32400000008</v>
      </c>
      <c r="P280" s="86">
        <v>128.3733</v>
      </c>
      <c r="Q280" s="74"/>
      <c r="R280" s="84">
        <v>2355.5674489940002</v>
      </c>
      <c r="S280" s="85">
        <v>4.1176665920000007E-4</v>
      </c>
      <c r="T280" s="85">
        <f t="shared" si="7"/>
        <v>2.5618677362361695E-3</v>
      </c>
      <c r="U280" s="85">
        <f>R280/'סכום נכסי הקרן'!$C$42</f>
        <v>3.2500976001662723E-4</v>
      </c>
    </row>
    <row r="281" spans="2:21" s="131" customFormat="1">
      <c r="B281" s="77" t="s">
        <v>977</v>
      </c>
      <c r="C281" s="74" t="s">
        <v>978</v>
      </c>
      <c r="D281" s="87" t="s">
        <v>28</v>
      </c>
      <c r="E281" s="87" t="s">
        <v>950</v>
      </c>
      <c r="F281" s="74"/>
      <c r="G281" s="87" t="s">
        <v>979</v>
      </c>
      <c r="H281" s="74" t="s">
        <v>976</v>
      </c>
      <c r="I281" s="74" t="s">
        <v>344</v>
      </c>
      <c r="J281" s="74"/>
      <c r="K281" s="84">
        <v>17.950000000001058</v>
      </c>
      <c r="L281" s="87" t="s">
        <v>162</v>
      </c>
      <c r="M281" s="88">
        <v>4.7E-2</v>
      </c>
      <c r="N281" s="88">
        <v>3.0800000000000844E-2</v>
      </c>
      <c r="O281" s="84">
        <v>514708.32400000008</v>
      </c>
      <c r="P281" s="86">
        <v>128.51240000000001</v>
      </c>
      <c r="Q281" s="74"/>
      <c r="R281" s="84">
        <v>2358.11902801</v>
      </c>
      <c r="S281" s="85">
        <v>2.9411904228571434E-4</v>
      </c>
      <c r="T281" s="85">
        <f t="shared" si="7"/>
        <v>2.564642782206659E-3</v>
      </c>
      <c r="U281" s="85">
        <f>R281/'סכום נכסי הקרן'!$C$42</f>
        <v>3.253618145009969E-4</v>
      </c>
    </row>
    <row r="282" spans="2:21" s="131" customFormat="1">
      <c r="B282" s="77" t="s">
        <v>1016</v>
      </c>
      <c r="C282" s="74" t="s">
        <v>1017</v>
      </c>
      <c r="D282" s="87" t="s">
        <v>28</v>
      </c>
      <c r="E282" s="87" t="s">
        <v>950</v>
      </c>
      <c r="F282" s="74"/>
      <c r="G282" s="87" t="s">
        <v>988</v>
      </c>
      <c r="H282" s="129" t="s">
        <v>983</v>
      </c>
      <c r="I282" s="74" t="s">
        <v>954</v>
      </c>
      <c r="J282" s="74"/>
      <c r="K282" s="74">
        <v>8.51</v>
      </c>
      <c r="L282" s="87" t="s">
        <v>162</v>
      </c>
      <c r="M282" s="88">
        <v>3.6000000000000004E-2</v>
      </c>
      <c r="N282" s="130">
        <v>3.3769999999999994E-2</v>
      </c>
      <c r="O282" s="84">
        <v>395929.48</v>
      </c>
      <c r="P282" s="86">
        <v>101.93</v>
      </c>
      <c r="Q282" s="74"/>
      <c r="R282" s="84">
        <v>1438.7303261070001</v>
      </c>
      <c r="S282" s="125">
        <f>395929/1000000000</f>
        <v>3.95929E-4</v>
      </c>
      <c r="T282" s="85">
        <f>R282/$R$11</f>
        <v>1.5647341387622709E-3</v>
      </c>
      <c r="U282" s="85">
        <f>R282/'סכום נכסי הקרן'!$C$42</f>
        <v>1.9850902516774883E-4</v>
      </c>
    </row>
    <row r="283" spans="2:21" s="131" customFormat="1">
      <c r="B283" s="77" t="s">
        <v>1137</v>
      </c>
      <c r="C283" s="74" t="s">
        <v>1138</v>
      </c>
      <c r="D283" s="87" t="s">
        <v>28</v>
      </c>
      <c r="E283" s="87" t="s">
        <v>950</v>
      </c>
      <c r="F283" s="74"/>
      <c r="G283" s="87" t="s">
        <v>975</v>
      </c>
      <c r="H283" s="74" t="s">
        <v>2670</v>
      </c>
      <c r="I283" s="74" t="s">
        <v>926</v>
      </c>
      <c r="J283" s="74"/>
      <c r="K283" s="134">
        <v>14.57</v>
      </c>
      <c r="L283" s="87" t="s">
        <v>164</v>
      </c>
      <c r="M283" s="88">
        <v>3.7000000000000005E-2</v>
      </c>
      <c r="N283" s="130">
        <v>3.5400000000000001E-2</v>
      </c>
      <c r="O283" s="84">
        <v>257354.16200000004</v>
      </c>
      <c r="P283" s="86">
        <v>102.59</v>
      </c>
      <c r="Q283" s="74"/>
      <c r="R283" s="84">
        <v>1029.7557815940002</v>
      </c>
      <c r="S283" s="125">
        <f>257354/1750000000</f>
        <v>1.4705942857142857E-4</v>
      </c>
      <c r="T283" s="85">
        <f>R283/$R$11</f>
        <v>1.1199416574528527E-3</v>
      </c>
      <c r="U283" s="85">
        <f>R283/'סכום נכסי הקרן'!$C$42</f>
        <v>1.4208070314205331E-4</v>
      </c>
    </row>
    <row r="284" spans="2:21" s="131" customFormat="1">
      <c r="B284" s="77" t="s">
        <v>980</v>
      </c>
      <c r="C284" s="74" t="s">
        <v>981</v>
      </c>
      <c r="D284" s="87" t="s">
        <v>28</v>
      </c>
      <c r="E284" s="87" t="s">
        <v>950</v>
      </c>
      <c r="F284" s="74"/>
      <c r="G284" s="87" t="s">
        <v>982</v>
      </c>
      <c r="H284" s="74" t="s">
        <v>983</v>
      </c>
      <c r="I284" s="74" t="s">
        <v>344</v>
      </c>
      <c r="J284" s="74"/>
      <c r="K284" s="84">
        <v>8.270000000000346</v>
      </c>
      <c r="L284" s="87" t="s">
        <v>162</v>
      </c>
      <c r="M284" s="88">
        <v>3.95E-2</v>
      </c>
      <c r="N284" s="88">
        <v>2.9600000000007134E-2</v>
      </c>
      <c r="O284" s="84">
        <v>277150.636</v>
      </c>
      <c r="P284" s="86">
        <v>107.72490000000001</v>
      </c>
      <c r="Q284" s="74"/>
      <c r="R284" s="84">
        <v>1064.3671650690001</v>
      </c>
      <c r="S284" s="85">
        <v>5.5430127199999999E-4</v>
      </c>
      <c r="T284" s="85">
        <f t="shared" si="7"/>
        <v>1.1575843013384983E-3</v>
      </c>
      <c r="U284" s="85">
        <f>R284/'סכום נכסי הקרן'!$C$42</f>
        <v>1.4685621379102978E-4</v>
      </c>
    </row>
    <row r="285" spans="2:21" s="131" customFormat="1">
      <c r="B285" s="77" t="s">
        <v>984</v>
      </c>
      <c r="C285" s="74" t="s">
        <v>985</v>
      </c>
      <c r="D285" s="87" t="s">
        <v>28</v>
      </c>
      <c r="E285" s="87" t="s">
        <v>950</v>
      </c>
      <c r="F285" s="74"/>
      <c r="G285" s="87" t="s">
        <v>979</v>
      </c>
      <c r="H285" s="74" t="s">
        <v>983</v>
      </c>
      <c r="I285" s="74" t="s">
        <v>344</v>
      </c>
      <c r="J285" s="74"/>
      <c r="K285" s="84">
        <v>14.300000000003921</v>
      </c>
      <c r="L285" s="87" t="s">
        <v>162</v>
      </c>
      <c r="M285" s="88">
        <v>3.7499999999999999E-2</v>
      </c>
      <c r="N285" s="88">
        <v>3.0300000000008626E-2</v>
      </c>
      <c r="O285" s="84">
        <v>326641.821</v>
      </c>
      <c r="P285" s="86">
        <v>109.5137</v>
      </c>
      <c r="Q285" s="74"/>
      <c r="R285" s="84">
        <v>1275.26265603</v>
      </c>
      <c r="S285" s="85">
        <v>4.0830227625000002E-4</v>
      </c>
      <c r="T285" s="85">
        <f t="shared" si="7"/>
        <v>1.3869499916486672E-3</v>
      </c>
      <c r="U285" s="85">
        <f>R285/'סכום נכסי הקרן'!$C$42</f>
        <v>1.7595454970796407E-4</v>
      </c>
    </row>
    <row r="286" spans="2:21" s="131" customFormat="1">
      <c r="B286" s="77" t="s">
        <v>986</v>
      </c>
      <c r="C286" s="74" t="s">
        <v>987</v>
      </c>
      <c r="D286" s="87" t="s">
        <v>28</v>
      </c>
      <c r="E286" s="87" t="s">
        <v>950</v>
      </c>
      <c r="F286" s="74"/>
      <c r="G286" s="87" t="s">
        <v>988</v>
      </c>
      <c r="H286" s="74" t="s">
        <v>983</v>
      </c>
      <c r="I286" s="74" t="s">
        <v>344</v>
      </c>
      <c r="J286" s="74"/>
      <c r="K286" s="84">
        <v>4.0100000018463797</v>
      </c>
      <c r="L286" s="87" t="s">
        <v>162</v>
      </c>
      <c r="M286" s="88">
        <v>4.4999999999999998E-2</v>
      </c>
      <c r="N286" s="88">
        <v>6.66000000341406E-2</v>
      </c>
      <c r="O286" s="84">
        <v>257.35416199999997</v>
      </c>
      <c r="P286" s="86">
        <v>93.861000000000004</v>
      </c>
      <c r="Q286" s="74"/>
      <c r="R286" s="84">
        <v>0.86114444099999998</v>
      </c>
      <c r="S286" s="85">
        <v>5.1470832399999994E-7</v>
      </c>
      <c r="T286" s="85">
        <f t="shared" si="7"/>
        <v>9.365633578351637E-7</v>
      </c>
      <c r="U286" s="85">
        <f>R286/'סכום נכסי הקרן'!$C$42</f>
        <v>1.188165289975424E-7</v>
      </c>
    </row>
    <row r="287" spans="2:21" s="131" customFormat="1">
      <c r="B287" s="77" t="s">
        <v>989</v>
      </c>
      <c r="C287" s="74" t="s">
        <v>990</v>
      </c>
      <c r="D287" s="87" t="s">
        <v>28</v>
      </c>
      <c r="E287" s="87" t="s">
        <v>950</v>
      </c>
      <c r="F287" s="74"/>
      <c r="G287" s="87" t="s">
        <v>988</v>
      </c>
      <c r="H287" s="74" t="s">
        <v>983</v>
      </c>
      <c r="I287" s="74" t="s">
        <v>344</v>
      </c>
      <c r="J287" s="74"/>
      <c r="K287" s="84">
        <v>6.5599999999984462</v>
      </c>
      <c r="L287" s="87" t="s">
        <v>162</v>
      </c>
      <c r="M287" s="88">
        <v>5.1249999999999997E-2</v>
      </c>
      <c r="N287" s="88">
        <v>5.6699999999982438E-2</v>
      </c>
      <c r="O287" s="84">
        <v>238250.56458999999</v>
      </c>
      <c r="P287" s="86">
        <v>99.882599999999996</v>
      </c>
      <c r="Q287" s="74"/>
      <c r="R287" s="84">
        <v>848.36608724699988</v>
      </c>
      <c r="S287" s="85">
        <v>4.7650112917999997E-4</v>
      </c>
      <c r="T287" s="85">
        <f t="shared" si="7"/>
        <v>9.2266587754182537E-4</v>
      </c>
      <c r="U287" s="85">
        <f>R287/'סכום נכסי הקרן'!$C$42</f>
        <v>1.1705343378732296E-4</v>
      </c>
    </row>
    <row r="288" spans="2:21" s="131" customFormat="1">
      <c r="B288" s="77" t="s">
        <v>1143</v>
      </c>
      <c r="C288" s="74" t="s">
        <v>1144</v>
      </c>
      <c r="D288" s="87" t="s">
        <v>28</v>
      </c>
      <c r="E288" s="87" t="s">
        <v>950</v>
      </c>
      <c r="F288" s="74"/>
      <c r="G288" s="87" t="s">
        <v>1145</v>
      </c>
      <c r="H288" s="74" t="s">
        <v>994</v>
      </c>
      <c r="I288" s="74" t="s">
        <v>954</v>
      </c>
      <c r="J288" s="74"/>
      <c r="K288" s="84">
        <v>16.809999999999999</v>
      </c>
      <c r="L288" s="87" t="s">
        <v>162</v>
      </c>
      <c r="M288" s="88">
        <v>5.1249999999999997E-2</v>
      </c>
      <c r="N288" s="88">
        <v>3.9300000000000002E-2</v>
      </c>
      <c r="O288" s="84">
        <v>346438.29499999998</v>
      </c>
      <c r="P288" s="86">
        <v>118.6579</v>
      </c>
      <c r="Q288" s="74"/>
      <c r="R288" s="84">
        <v>1465.487935221</v>
      </c>
      <c r="S288" s="85">
        <v>2.7715063599999999E-4</v>
      </c>
      <c r="T288" s="85">
        <f>R288/$R$11</f>
        <v>1.5938351757617637E-3</v>
      </c>
      <c r="U288" s="85">
        <f>R288/'סכום נכסי הקרן'!$C$42</f>
        <v>2.022009101615213E-4</v>
      </c>
    </row>
    <row r="289" spans="2:21" s="131" customFormat="1">
      <c r="B289" s="77" t="s">
        <v>1146</v>
      </c>
      <c r="C289" s="74" t="s">
        <v>1147</v>
      </c>
      <c r="D289" s="87" t="s">
        <v>28</v>
      </c>
      <c r="E289" s="87" t="s">
        <v>950</v>
      </c>
      <c r="F289" s="74"/>
      <c r="G289" s="87" t="s">
        <v>1148</v>
      </c>
      <c r="H289" s="74" t="s">
        <v>994</v>
      </c>
      <c r="I289" s="74" t="s">
        <v>954</v>
      </c>
      <c r="J289" s="74"/>
      <c r="K289" s="84">
        <v>17.93</v>
      </c>
      <c r="L289" s="87" t="s">
        <v>162</v>
      </c>
      <c r="M289" s="88">
        <v>4.2000000000000003E-2</v>
      </c>
      <c r="N289" s="88">
        <v>3.6000000000000004E-2</v>
      </c>
      <c r="O289" s="84">
        <v>633487.16799999995</v>
      </c>
      <c r="P289" s="86">
        <v>109.762</v>
      </c>
      <c r="Q289" s="74"/>
      <c r="R289" s="84">
        <v>2478.8449807380002</v>
      </c>
      <c r="S289" s="85">
        <v>8.4464955733333329E-4</v>
      </c>
      <c r="T289" s="85">
        <f>R289/$R$11</f>
        <v>2.6959418979897046E-3</v>
      </c>
      <c r="U289" s="85">
        <f>R289/'סכום נכסי הקרן'!$C$42</f>
        <v>3.4201899531773093E-4</v>
      </c>
    </row>
    <row r="290" spans="2:21" s="131" customFormat="1">
      <c r="B290" s="77" t="s">
        <v>991</v>
      </c>
      <c r="C290" s="74" t="s">
        <v>992</v>
      </c>
      <c r="D290" s="87" t="s">
        <v>28</v>
      </c>
      <c r="E290" s="87" t="s">
        <v>950</v>
      </c>
      <c r="F290" s="74"/>
      <c r="G290" s="87" t="s">
        <v>993</v>
      </c>
      <c r="H290" s="74" t="s">
        <v>994</v>
      </c>
      <c r="I290" s="74" t="s">
        <v>954</v>
      </c>
      <c r="J290" s="74"/>
      <c r="K290" s="84">
        <v>7.8099999999999312</v>
      </c>
      <c r="L290" s="87" t="s">
        <v>162</v>
      </c>
      <c r="M290" s="88">
        <v>3.9329999999999997E-2</v>
      </c>
      <c r="N290" s="88">
        <v>4.4800000000000235E-2</v>
      </c>
      <c r="O290" s="84">
        <v>517677.79509999999</v>
      </c>
      <c r="P290" s="86">
        <v>94.868700000000004</v>
      </c>
      <c r="Q290" s="74"/>
      <c r="R290" s="84">
        <v>1750.821180852</v>
      </c>
      <c r="S290" s="85">
        <v>3.4511853006666666E-4</v>
      </c>
      <c r="T290" s="85">
        <f t="shared" si="7"/>
        <v>1.9041578695015644E-3</v>
      </c>
      <c r="U290" s="85">
        <f>R290/'סכום נכסי הקרן'!$C$42</f>
        <v>2.4156980606255006E-4</v>
      </c>
    </row>
    <row r="291" spans="2:21" s="131" customFormat="1">
      <c r="B291" s="77" t="s">
        <v>995</v>
      </c>
      <c r="C291" s="74" t="s">
        <v>996</v>
      </c>
      <c r="D291" s="87" t="s">
        <v>28</v>
      </c>
      <c r="E291" s="87" t="s">
        <v>950</v>
      </c>
      <c r="F291" s="74"/>
      <c r="G291" s="87" t="s">
        <v>993</v>
      </c>
      <c r="H291" s="74" t="s">
        <v>994</v>
      </c>
      <c r="I291" s="74" t="s">
        <v>954</v>
      </c>
      <c r="J291" s="74"/>
      <c r="K291" s="84">
        <v>7.7300000000025291</v>
      </c>
      <c r="L291" s="87" t="s">
        <v>162</v>
      </c>
      <c r="M291" s="88">
        <v>4.1100000000000005E-2</v>
      </c>
      <c r="N291" s="88">
        <v>4.6300000000015773E-2</v>
      </c>
      <c r="O291" s="84">
        <v>435522.42800000007</v>
      </c>
      <c r="P291" s="86">
        <v>94.728499999999997</v>
      </c>
      <c r="Q291" s="74"/>
      <c r="R291" s="84">
        <v>1470.7901723360001</v>
      </c>
      <c r="S291" s="85">
        <v>3.4841794240000006E-4</v>
      </c>
      <c r="T291" s="85">
        <f t="shared" si="7"/>
        <v>1.5996017821056378E-3</v>
      </c>
      <c r="U291" s="85">
        <f>R291/'סכום נכסי הקרן'!$C$42</f>
        <v>2.0293248709557743E-4</v>
      </c>
    </row>
    <row r="292" spans="2:21" s="131" customFormat="1">
      <c r="B292" s="77" t="s">
        <v>997</v>
      </c>
      <c r="C292" s="74" t="s">
        <v>998</v>
      </c>
      <c r="D292" s="87" t="s">
        <v>28</v>
      </c>
      <c r="E292" s="87" t="s">
        <v>950</v>
      </c>
      <c r="F292" s="74"/>
      <c r="G292" s="87" t="s">
        <v>982</v>
      </c>
      <c r="H292" s="74" t="s">
        <v>925</v>
      </c>
      <c r="I292" s="74" t="s">
        <v>926</v>
      </c>
      <c r="J292" s="74"/>
      <c r="K292" s="84">
        <v>15.81000000000086</v>
      </c>
      <c r="L292" s="87" t="s">
        <v>162</v>
      </c>
      <c r="M292" s="88">
        <v>4.4500000000000005E-2</v>
      </c>
      <c r="N292" s="88">
        <v>3.8100000000000252E-2</v>
      </c>
      <c r="O292" s="84">
        <v>610760.815848</v>
      </c>
      <c r="P292" s="86">
        <v>109.70910000000001</v>
      </c>
      <c r="Q292" s="74"/>
      <c r="R292" s="84">
        <v>2388.7648342739999</v>
      </c>
      <c r="S292" s="85">
        <v>3.0538040792399998E-4</v>
      </c>
      <c r="T292" s="85">
        <f t="shared" si="7"/>
        <v>2.5979725441509479E-3</v>
      </c>
      <c r="U292" s="85">
        <f>R292/'סכום נכסי הקרן'!$C$42</f>
        <v>3.2959017405980823E-4</v>
      </c>
    </row>
    <row r="293" spans="2:21" s="131" customFormat="1">
      <c r="B293" s="77" t="s">
        <v>999</v>
      </c>
      <c r="C293" s="74" t="s">
        <v>1000</v>
      </c>
      <c r="D293" s="87" t="s">
        <v>28</v>
      </c>
      <c r="E293" s="87" t="s">
        <v>950</v>
      </c>
      <c r="F293" s="74"/>
      <c r="G293" s="87" t="s">
        <v>975</v>
      </c>
      <c r="H293" s="74" t="s">
        <v>1001</v>
      </c>
      <c r="I293" s="74" t="s">
        <v>344</v>
      </c>
      <c r="J293" s="74"/>
      <c r="K293" s="84">
        <v>15.569999999999396</v>
      </c>
      <c r="L293" s="87" t="s">
        <v>162</v>
      </c>
      <c r="M293" s="88">
        <v>5.5500000000000001E-2</v>
      </c>
      <c r="N293" s="88">
        <v>4.3799999999995981E-2</v>
      </c>
      <c r="O293" s="84">
        <v>494911.85</v>
      </c>
      <c r="P293" s="86">
        <v>118.2829</v>
      </c>
      <c r="Q293" s="74"/>
      <c r="R293" s="84">
        <v>2086.9373502179997</v>
      </c>
      <c r="S293" s="85">
        <v>1.2372796249999999E-4</v>
      </c>
      <c r="T293" s="85">
        <f t="shared" si="7"/>
        <v>2.2697110487551633E-3</v>
      </c>
      <c r="U293" s="85">
        <f>R293/'סכום נכסי הקרן'!$C$42</f>
        <v>2.8794548322263542E-4</v>
      </c>
    </row>
    <row r="294" spans="2:21" s="131" customFormat="1">
      <c r="B294" s="77" t="s">
        <v>1002</v>
      </c>
      <c r="C294" s="74" t="s">
        <v>1003</v>
      </c>
      <c r="D294" s="87" t="s">
        <v>28</v>
      </c>
      <c r="E294" s="87" t="s">
        <v>950</v>
      </c>
      <c r="F294" s="74"/>
      <c r="G294" s="87" t="s">
        <v>1004</v>
      </c>
      <c r="H294" s="74" t="s">
        <v>1001</v>
      </c>
      <c r="I294" s="74" t="s">
        <v>954</v>
      </c>
      <c r="J294" s="74"/>
      <c r="K294" s="84">
        <v>16.719999999998677</v>
      </c>
      <c r="L294" s="87" t="s">
        <v>162</v>
      </c>
      <c r="M294" s="88">
        <v>4.5499999999999999E-2</v>
      </c>
      <c r="N294" s="88">
        <v>4.0099999999998907E-2</v>
      </c>
      <c r="O294" s="84">
        <v>593894.22</v>
      </c>
      <c r="P294" s="86">
        <v>106.9804</v>
      </c>
      <c r="Q294" s="74"/>
      <c r="R294" s="84">
        <v>2265.0245722249997</v>
      </c>
      <c r="S294" s="85">
        <v>2.3808356698275148E-4</v>
      </c>
      <c r="T294" s="85">
        <f t="shared" si="7"/>
        <v>2.4633951262331855E-3</v>
      </c>
      <c r="U294" s="85">
        <f>R294/'סכום נכסי הקרן'!$C$42</f>
        <v>3.1251709347783821E-4</v>
      </c>
    </row>
    <row r="295" spans="2:21" s="131" customFormat="1">
      <c r="B295" s="77" t="s">
        <v>1005</v>
      </c>
      <c r="C295" s="74" t="s">
        <v>1006</v>
      </c>
      <c r="D295" s="87" t="s">
        <v>28</v>
      </c>
      <c r="E295" s="87" t="s">
        <v>950</v>
      </c>
      <c r="F295" s="74"/>
      <c r="G295" s="87" t="s">
        <v>993</v>
      </c>
      <c r="H295" s="74" t="s">
        <v>994</v>
      </c>
      <c r="I295" s="74" t="s">
        <v>954</v>
      </c>
      <c r="J295" s="74"/>
      <c r="K295" s="84">
        <v>8.0099999999992253</v>
      </c>
      <c r="L295" s="87" t="s">
        <v>162</v>
      </c>
      <c r="M295" s="88">
        <v>3.61E-2</v>
      </c>
      <c r="N295" s="88">
        <v>4.5499999999997411E-2</v>
      </c>
      <c r="O295" s="84">
        <v>593894.22</v>
      </c>
      <c r="P295" s="86">
        <v>91.3155</v>
      </c>
      <c r="Q295" s="74"/>
      <c r="R295" s="84">
        <v>1933.36239155</v>
      </c>
      <c r="S295" s="85">
        <v>4.7511537599999998E-4</v>
      </c>
      <c r="T295" s="85">
        <f t="shared" si="7"/>
        <v>2.1026860154140978E-3</v>
      </c>
      <c r="U295" s="85">
        <f>R295/'סכום נכסי הקרן'!$C$42</f>
        <v>2.6675595605262517E-4</v>
      </c>
    </row>
    <row r="296" spans="2:21" s="131" customFormat="1">
      <c r="B296" s="77" t="s">
        <v>1007</v>
      </c>
      <c r="C296" s="74" t="s">
        <v>1008</v>
      </c>
      <c r="D296" s="87" t="s">
        <v>28</v>
      </c>
      <c r="E296" s="87" t="s">
        <v>950</v>
      </c>
      <c r="F296" s="74"/>
      <c r="G296" s="87" t="s">
        <v>993</v>
      </c>
      <c r="H296" s="74" t="s">
        <v>1001</v>
      </c>
      <c r="I296" s="74" t="s">
        <v>344</v>
      </c>
      <c r="J296" s="74"/>
      <c r="K296" s="84">
        <v>3.0400000002476224</v>
      </c>
      <c r="L296" s="87" t="s">
        <v>162</v>
      </c>
      <c r="M296" s="88">
        <v>6.5000000000000002E-2</v>
      </c>
      <c r="N296" s="88">
        <v>5.7800000005542029E-2</v>
      </c>
      <c r="O296" s="84">
        <v>930.43427799999995</v>
      </c>
      <c r="P296" s="86">
        <v>102.2689</v>
      </c>
      <c r="Q296" s="74"/>
      <c r="R296" s="84">
        <v>3.3922586540000004</v>
      </c>
      <c r="S296" s="85">
        <v>3.7217371119999998E-7</v>
      </c>
      <c r="T296" s="85">
        <f t="shared" si="7"/>
        <v>3.6893522205708965E-6</v>
      </c>
      <c r="U296" s="85">
        <f>R296/'סכום נכסי הקרן'!$C$42</f>
        <v>4.6804737920865839E-7</v>
      </c>
    </row>
    <row r="297" spans="2:21" s="131" customFormat="1">
      <c r="B297" s="77" t="s">
        <v>1009</v>
      </c>
      <c r="C297" s="74" t="s">
        <v>1010</v>
      </c>
      <c r="D297" s="87" t="s">
        <v>28</v>
      </c>
      <c r="E297" s="87" t="s">
        <v>950</v>
      </c>
      <c r="F297" s="74"/>
      <c r="G297" s="87" t="s">
        <v>1011</v>
      </c>
      <c r="H297" s="74" t="s">
        <v>1001</v>
      </c>
      <c r="I297" s="74" t="s">
        <v>954</v>
      </c>
      <c r="J297" s="74"/>
      <c r="K297" s="84">
        <v>13.920000000003389</v>
      </c>
      <c r="L297" s="87" t="s">
        <v>162</v>
      </c>
      <c r="M297" s="88">
        <v>5.0999999999999997E-2</v>
      </c>
      <c r="N297" s="88">
        <v>5.0500000000013132E-2</v>
      </c>
      <c r="O297" s="84">
        <v>237557.68799999999</v>
      </c>
      <c r="P297" s="86">
        <v>98.911500000000004</v>
      </c>
      <c r="Q297" s="74"/>
      <c r="R297" s="84">
        <v>837.67472569800009</v>
      </c>
      <c r="S297" s="85">
        <v>3.1674358399999997E-4</v>
      </c>
      <c r="T297" s="85">
        <f t="shared" si="7"/>
        <v>9.110381679551116E-4</v>
      </c>
      <c r="U297" s="85">
        <f>R297/'סכום נכסי הקרן'!$C$42</f>
        <v>1.1557829162878472E-4</v>
      </c>
    </row>
    <row r="298" spans="2:21" s="131" customFormat="1">
      <c r="B298" s="77" t="s">
        <v>1012</v>
      </c>
      <c r="C298" s="74" t="s">
        <v>1013</v>
      </c>
      <c r="D298" s="87" t="s">
        <v>28</v>
      </c>
      <c r="E298" s="87" t="s">
        <v>950</v>
      </c>
      <c r="F298" s="74"/>
      <c r="G298" s="87" t="s">
        <v>988</v>
      </c>
      <c r="H298" s="74" t="s">
        <v>1001</v>
      </c>
      <c r="I298" s="74" t="s">
        <v>344</v>
      </c>
      <c r="J298" s="74"/>
      <c r="K298" s="84">
        <v>6.2699999999991816</v>
      </c>
      <c r="L298" s="87" t="s">
        <v>162</v>
      </c>
      <c r="M298" s="88">
        <v>4.4999999999999998E-2</v>
      </c>
      <c r="N298" s="88">
        <v>7.6599999999997101E-2</v>
      </c>
      <c r="O298" s="84">
        <v>358316.17940000002</v>
      </c>
      <c r="P298" s="86">
        <v>81.34</v>
      </c>
      <c r="Q298" s="74"/>
      <c r="R298" s="84">
        <v>1039.0348658549999</v>
      </c>
      <c r="S298" s="85">
        <v>4.7775490586666672E-4</v>
      </c>
      <c r="T298" s="85">
        <f t="shared" si="7"/>
        <v>1.1300334026925079E-3</v>
      </c>
      <c r="U298" s="85">
        <f>R298/'סכום נכסי הקרן'!$C$42</f>
        <v>1.4336098613718876E-4</v>
      </c>
    </row>
    <row r="299" spans="2:21" s="131" customFormat="1">
      <c r="B299" s="77" t="s">
        <v>1014</v>
      </c>
      <c r="C299" s="74" t="s">
        <v>1015</v>
      </c>
      <c r="D299" s="87" t="s">
        <v>28</v>
      </c>
      <c r="E299" s="87" t="s">
        <v>950</v>
      </c>
      <c r="F299" s="74"/>
      <c r="G299" s="87" t="s">
        <v>988</v>
      </c>
      <c r="H299" s="74" t="s">
        <v>1001</v>
      </c>
      <c r="I299" s="74" t="s">
        <v>344</v>
      </c>
      <c r="J299" s="74"/>
      <c r="K299" s="84">
        <v>4.6099999999990624</v>
      </c>
      <c r="L299" s="87" t="s">
        <v>162</v>
      </c>
      <c r="M299" s="88">
        <v>5.7500000000000002E-2</v>
      </c>
      <c r="N299" s="88">
        <v>5.6899999999986746E-2</v>
      </c>
      <c r="O299" s="84">
        <v>167775.11715000001</v>
      </c>
      <c r="P299" s="86">
        <v>103.4387</v>
      </c>
      <c r="Q299" s="74"/>
      <c r="R299" s="84">
        <v>618.68591947800007</v>
      </c>
      <c r="S299" s="85">
        <v>2.396787387857143E-4</v>
      </c>
      <c r="T299" s="85">
        <f t="shared" si="7"/>
        <v>6.7287035090046114E-4</v>
      </c>
      <c r="U299" s="85">
        <f>R299/'סכום נכסי הקרן'!$C$42</f>
        <v>8.5363279366543546E-5</v>
      </c>
    </row>
    <row r="300" spans="2:21" s="131" customFormat="1">
      <c r="B300" s="77" t="s">
        <v>1018</v>
      </c>
      <c r="C300" s="74" t="s">
        <v>1019</v>
      </c>
      <c r="D300" s="87" t="s">
        <v>28</v>
      </c>
      <c r="E300" s="87" t="s">
        <v>950</v>
      </c>
      <c r="F300" s="74"/>
      <c r="G300" s="87" t="s">
        <v>1020</v>
      </c>
      <c r="H300" s="74" t="s">
        <v>953</v>
      </c>
      <c r="I300" s="74" t="s">
        <v>344</v>
      </c>
      <c r="J300" s="74"/>
      <c r="K300" s="84">
        <v>7.6400000000008941</v>
      </c>
      <c r="L300" s="87" t="s">
        <v>162</v>
      </c>
      <c r="M300" s="88">
        <v>4.2500000000000003E-2</v>
      </c>
      <c r="N300" s="88">
        <v>6.4100000000009691E-2</v>
      </c>
      <c r="O300" s="84">
        <v>435522.42800000007</v>
      </c>
      <c r="P300" s="86">
        <v>86.428600000000003</v>
      </c>
      <c r="Q300" s="74"/>
      <c r="R300" s="84">
        <v>1341.92298837</v>
      </c>
      <c r="S300" s="85">
        <v>7.2587071333333347E-4</v>
      </c>
      <c r="T300" s="85">
        <f>R300/$R$11</f>
        <v>1.4594484271239748E-3</v>
      </c>
      <c r="U300" s="85">
        <f>R300/'סכום נכסי הקרן'!$C$42</f>
        <v>1.8515201871939258E-4</v>
      </c>
    </row>
    <row r="301" spans="2:21" s="131" customFormat="1">
      <c r="B301" s="77" t="s">
        <v>1021</v>
      </c>
      <c r="C301" s="74" t="s">
        <v>1022</v>
      </c>
      <c r="D301" s="87" t="s">
        <v>28</v>
      </c>
      <c r="E301" s="87" t="s">
        <v>950</v>
      </c>
      <c r="F301" s="74"/>
      <c r="G301" s="87" t="s">
        <v>1020</v>
      </c>
      <c r="H301" s="74" t="s">
        <v>953</v>
      </c>
      <c r="I301" s="74" t="s">
        <v>344</v>
      </c>
      <c r="J301" s="74"/>
      <c r="K301" s="84">
        <v>5.3900000000009323</v>
      </c>
      <c r="L301" s="87" t="s">
        <v>162</v>
      </c>
      <c r="M301" s="88">
        <v>5.2499999999999998E-2</v>
      </c>
      <c r="N301" s="88">
        <v>6.1500000000009332E-2</v>
      </c>
      <c r="O301" s="84">
        <v>551509.96916600002</v>
      </c>
      <c r="P301" s="86">
        <v>95.502399999999994</v>
      </c>
      <c r="Q301" s="74"/>
      <c r="R301" s="84">
        <v>1877.7045682749999</v>
      </c>
      <c r="S301" s="85">
        <v>9.1918328194333333E-4</v>
      </c>
      <c r="T301" s="85">
        <f t="shared" si="7"/>
        <v>2.0421536873000152E-3</v>
      </c>
      <c r="U301" s="85">
        <f>R301/'סכום נכסי הקרן'!$C$42</f>
        <v>2.5907655982332974E-4</v>
      </c>
    </row>
    <row r="302" spans="2:21" s="131" customFormat="1">
      <c r="B302" s="77" t="s">
        <v>1023</v>
      </c>
      <c r="C302" s="74" t="s">
        <v>1024</v>
      </c>
      <c r="D302" s="87" t="s">
        <v>28</v>
      </c>
      <c r="E302" s="87" t="s">
        <v>950</v>
      </c>
      <c r="F302" s="74"/>
      <c r="G302" s="87" t="s">
        <v>970</v>
      </c>
      <c r="H302" s="74" t="s">
        <v>953</v>
      </c>
      <c r="I302" s="74" t="s">
        <v>344</v>
      </c>
      <c r="J302" s="74"/>
      <c r="K302" s="84">
        <v>7.1399999999985999</v>
      </c>
      <c r="L302" s="87" t="s">
        <v>162</v>
      </c>
      <c r="M302" s="88">
        <v>4.7500000000000001E-2</v>
      </c>
      <c r="N302" s="88">
        <v>4.5799999999991341E-2</v>
      </c>
      <c r="O302" s="84">
        <v>593894.22</v>
      </c>
      <c r="P302" s="86">
        <v>102.5301</v>
      </c>
      <c r="Q302" s="74"/>
      <c r="R302" s="84">
        <v>2170.8006509860002</v>
      </c>
      <c r="S302" s="85">
        <v>1.9796473999999999E-4</v>
      </c>
      <c r="T302" s="85">
        <f t="shared" si="7"/>
        <v>2.3609190863698643E-3</v>
      </c>
      <c r="U302" s="85">
        <f>R302/'סכום נכסי הקרן'!$C$42</f>
        <v>2.9951653429504283E-4</v>
      </c>
    </row>
    <row r="303" spans="2:21" s="131" customFormat="1">
      <c r="B303" s="77" t="s">
        <v>1025</v>
      </c>
      <c r="C303" s="74" t="s">
        <v>1026</v>
      </c>
      <c r="D303" s="87" t="s">
        <v>28</v>
      </c>
      <c r="E303" s="87" t="s">
        <v>950</v>
      </c>
      <c r="F303" s="74"/>
      <c r="G303" s="87" t="s">
        <v>1027</v>
      </c>
      <c r="H303" s="74" t="s">
        <v>953</v>
      </c>
      <c r="I303" s="74" t="s">
        <v>954</v>
      </c>
      <c r="J303" s="74"/>
      <c r="K303" s="74">
        <v>8.7899999999999991</v>
      </c>
      <c r="L303" s="87" t="s">
        <v>162</v>
      </c>
      <c r="M303" s="88">
        <v>3.3000000000000002E-2</v>
      </c>
      <c r="N303" s="88">
        <v>3.3300000000000003E-2</v>
      </c>
      <c r="O303" s="84">
        <v>336540.05800000002</v>
      </c>
      <c r="P303" s="86">
        <v>99.926000000000002</v>
      </c>
      <c r="Q303" s="74"/>
      <c r="R303" s="84">
        <v>1198.8774804430002</v>
      </c>
      <c r="S303" s="125">
        <f>336540/750000000</f>
        <v>4.4872E-4</v>
      </c>
      <c r="T303" s="85">
        <f t="shared" si="7"/>
        <v>1.3038750124343625E-3</v>
      </c>
      <c r="U303" s="85">
        <f>R303/'סכום נכסי הקרן'!$C$42</f>
        <v>1.6541529404073143E-4</v>
      </c>
    </row>
    <row r="304" spans="2:21" s="131" customFormat="1">
      <c r="B304" s="77" t="s">
        <v>1028</v>
      </c>
      <c r="C304" s="74" t="s">
        <v>1029</v>
      </c>
      <c r="D304" s="87" t="s">
        <v>28</v>
      </c>
      <c r="E304" s="87" t="s">
        <v>950</v>
      </c>
      <c r="F304" s="74"/>
      <c r="G304" s="87" t="s">
        <v>1030</v>
      </c>
      <c r="H304" s="74" t="s">
        <v>953</v>
      </c>
      <c r="I304" s="74" t="s">
        <v>344</v>
      </c>
      <c r="J304" s="74"/>
      <c r="K304" s="84">
        <v>7.5800000000000685</v>
      </c>
      <c r="L304" s="87" t="s">
        <v>162</v>
      </c>
      <c r="M304" s="88">
        <v>5.2999999999999999E-2</v>
      </c>
      <c r="N304" s="88">
        <v>5.3799999999997711E-2</v>
      </c>
      <c r="O304" s="84">
        <v>568158.80379999999</v>
      </c>
      <c r="P304" s="86">
        <v>99.235299999999995</v>
      </c>
      <c r="Q304" s="74"/>
      <c r="R304" s="84">
        <v>2009.9967928670003</v>
      </c>
      <c r="S304" s="85">
        <v>3.2466217360000002E-4</v>
      </c>
      <c r="T304" s="85">
        <f t="shared" si="7"/>
        <v>2.1860320475150436E-3</v>
      </c>
      <c r="U304" s="85">
        <f>R304/'סכום נכסי הקרן'!$C$42</f>
        <v>2.7732959867605896E-4</v>
      </c>
    </row>
    <row r="305" spans="2:21" s="131" customFormat="1">
      <c r="B305" s="77" t="s">
        <v>1031</v>
      </c>
      <c r="C305" s="74" t="s">
        <v>1032</v>
      </c>
      <c r="D305" s="87" t="s">
        <v>28</v>
      </c>
      <c r="E305" s="87" t="s">
        <v>950</v>
      </c>
      <c r="F305" s="74"/>
      <c r="G305" s="87" t="s">
        <v>952</v>
      </c>
      <c r="H305" s="74" t="s">
        <v>953</v>
      </c>
      <c r="I305" s="74" t="s">
        <v>344</v>
      </c>
      <c r="J305" s="74"/>
      <c r="K305" s="84">
        <v>6.9100000000006068</v>
      </c>
      <c r="L305" s="87" t="s">
        <v>162</v>
      </c>
      <c r="M305" s="88">
        <v>5.2499999999999998E-2</v>
      </c>
      <c r="N305" s="88">
        <v>7.8800000000006462E-2</v>
      </c>
      <c r="O305" s="84">
        <v>670229.42374400003</v>
      </c>
      <c r="P305" s="86">
        <v>85.625200000000007</v>
      </c>
      <c r="Q305" s="74"/>
      <c r="R305" s="84">
        <v>2045.902234036</v>
      </c>
      <c r="S305" s="85">
        <v>4.4681961582933338E-4</v>
      </c>
      <c r="T305" s="85">
        <f t="shared" si="7"/>
        <v>2.2250820824972605E-3</v>
      </c>
      <c r="U305" s="85">
        <f>R305/'סכום נכסי הקרן'!$C$42</f>
        <v>2.8228365712283003E-4</v>
      </c>
    </row>
    <row r="306" spans="2:21" s="131" customFormat="1">
      <c r="B306" s="77" t="s">
        <v>1033</v>
      </c>
      <c r="C306" s="74" t="s">
        <v>1034</v>
      </c>
      <c r="D306" s="87" t="s">
        <v>28</v>
      </c>
      <c r="E306" s="87" t="s">
        <v>950</v>
      </c>
      <c r="F306" s="74"/>
      <c r="G306" s="87" t="s">
        <v>1035</v>
      </c>
      <c r="H306" s="74" t="s">
        <v>953</v>
      </c>
      <c r="I306" s="74" t="s">
        <v>344</v>
      </c>
      <c r="J306" s="74"/>
      <c r="K306" s="84">
        <v>4.3000000000004635</v>
      </c>
      <c r="L306" s="87" t="s">
        <v>162</v>
      </c>
      <c r="M306" s="88">
        <v>4.1250000000000002E-2</v>
      </c>
      <c r="N306" s="88">
        <v>9.3500000000026645E-2</v>
      </c>
      <c r="O306" s="84">
        <v>296947.11</v>
      </c>
      <c r="P306" s="86">
        <v>81.523600000000002</v>
      </c>
      <c r="Q306" s="74"/>
      <c r="R306" s="84">
        <v>863.02206152200006</v>
      </c>
      <c r="S306" s="85">
        <v>6.3180236170212766E-4</v>
      </c>
      <c r="T306" s="85">
        <f t="shared" si="7"/>
        <v>9.3860542011542706E-4</v>
      </c>
      <c r="U306" s="85">
        <f>R306/'סכום נכסי הקרן'!$C$42</f>
        <v>1.1907559396106876E-4</v>
      </c>
    </row>
    <row r="307" spans="2:21" s="131" customFormat="1">
      <c r="B307" s="77" t="s">
        <v>1036</v>
      </c>
      <c r="C307" s="74" t="s">
        <v>1037</v>
      </c>
      <c r="D307" s="87" t="s">
        <v>28</v>
      </c>
      <c r="E307" s="87" t="s">
        <v>950</v>
      </c>
      <c r="F307" s="74"/>
      <c r="G307" s="87" t="s">
        <v>1035</v>
      </c>
      <c r="H307" s="74" t="s">
        <v>953</v>
      </c>
      <c r="I307" s="74" t="s">
        <v>344</v>
      </c>
      <c r="J307" s="74"/>
      <c r="K307" s="84">
        <v>4.4499999999996964</v>
      </c>
      <c r="L307" s="87" t="s">
        <v>162</v>
      </c>
      <c r="M307" s="88">
        <v>3.7499999999999999E-2</v>
      </c>
      <c r="N307" s="88">
        <v>5.1199999999997574E-2</v>
      </c>
      <c r="O307" s="84">
        <v>494911.85</v>
      </c>
      <c r="P307" s="86">
        <v>93.449799999999996</v>
      </c>
      <c r="Q307" s="74"/>
      <c r="R307" s="84">
        <v>1648.79217567</v>
      </c>
      <c r="S307" s="85">
        <v>1.3747551388888887E-3</v>
      </c>
      <c r="T307" s="85">
        <f t="shared" si="7"/>
        <v>1.7931931774704916E-3</v>
      </c>
      <c r="U307" s="85">
        <f>R307/'סכום נכסי הקרן'!$C$42</f>
        <v>2.2749233929202775E-4</v>
      </c>
    </row>
    <row r="308" spans="2:21" s="131" customFormat="1">
      <c r="B308" s="77" t="s">
        <v>1038</v>
      </c>
      <c r="C308" s="74" t="s">
        <v>1039</v>
      </c>
      <c r="D308" s="87" t="s">
        <v>28</v>
      </c>
      <c r="E308" s="87" t="s">
        <v>950</v>
      </c>
      <c r="F308" s="74"/>
      <c r="G308" s="87" t="s">
        <v>1040</v>
      </c>
      <c r="H308" s="74" t="s">
        <v>1041</v>
      </c>
      <c r="I308" s="74" t="s">
        <v>926</v>
      </c>
      <c r="J308" s="74"/>
      <c r="K308" s="84">
        <v>8.0299999999983829</v>
      </c>
      <c r="L308" s="87" t="s">
        <v>164</v>
      </c>
      <c r="M308" s="88">
        <v>2.8750000000000001E-2</v>
      </c>
      <c r="N308" s="88">
        <v>3.389999999999594E-2</v>
      </c>
      <c r="O308" s="84">
        <v>407807.36440000008</v>
      </c>
      <c r="P308" s="86">
        <v>97.579400000000007</v>
      </c>
      <c r="Q308" s="74"/>
      <c r="R308" s="84">
        <v>1552.0705517170002</v>
      </c>
      <c r="S308" s="85">
        <v>4.0780736440000008E-4</v>
      </c>
      <c r="T308" s="85">
        <f t="shared" si="7"/>
        <v>1.6880006864181207E-3</v>
      </c>
      <c r="U308" s="85">
        <f>R308/'סכום נכסי הקרן'!$C$42</f>
        <v>2.1414715921543593E-4</v>
      </c>
    </row>
    <row r="309" spans="2:21" s="131" customFormat="1">
      <c r="B309" s="77" t="s">
        <v>1042</v>
      </c>
      <c r="C309" s="74" t="s">
        <v>1043</v>
      </c>
      <c r="D309" s="87" t="s">
        <v>28</v>
      </c>
      <c r="E309" s="87" t="s">
        <v>950</v>
      </c>
      <c r="F309" s="74"/>
      <c r="G309" s="87" t="s">
        <v>975</v>
      </c>
      <c r="H309" s="74" t="s">
        <v>953</v>
      </c>
      <c r="I309" s="74" t="s">
        <v>344</v>
      </c>
      <c r="J309" s="74"/>
      <c r="K309" s="84">
        <v>15.550000000003818</v>
      </c>
      <c r="L309" s="87" t="s">
        <v>162</v>
      </c>
      <c r="M309" s="88">
        <v>4.2000000000000003E-2</v>
      </c>
      <c r="N309" s="88">
        <v>4.7400000000014965E-2</v>
      </c>
      <c r="O309" s="84">
        <v>395929.48</v>
      </c>
      <c r="P309" s="86">
        <v>90.885999999999996</v>
      </c>
      <c r="Q309" s="74"/>
      <c r="R309" s="84">
        <v>1282.8455255420001</v>
      </c>
      <c r="S309" s="85">
        <v>2.1996082222222222E-4</v>
      </c>
      <c r="T309" s="85">
        <f t="shared" si="7"/>
        <v>1.3951969678747899E-3</v>
      </c>
      <c r="U309" s="85">
        <f>R309/'סכום נכסי הקרן'!$C$42</f>
        <v>1.7700079722738241E-4</v>
      </c>
    </row>
    <row r="310" spans="2:21" s="131" customFormat="1">
      <c r="B310" s="77" t="s">
        <v>1044</v>
      </c>
      <c r="C310" s="74" t="s">
        <v>1045</v>
      </c>
      <c r="D310" s="87" t="s">
        <v>28</v>
      </c>
      <c r="E310" s="87" t="s">
        <v>950</v>
      </c>
      <c r="F310" s="74"/>
      <c r="G310" s="87" t="s">
        <v>1030</v>
      </c>
      <c r="H310" s="74" t="s">
        <v>953</v>
      </c>
      <c r="I310" s="74" t="s">
        <v>344</v>
      </c>
      <c r="J310" s="74"/>
      <c r="K310" s="84">
        <v>7.320000000000193</v>
      </c>
      <c r="L310" s="87" t="s">
        <v>162</v>
      </c>
      <c r="M310" s="88">
        <v>4.5999999999999999E-2</v>
      </c>
      <c r="N310" s="88">
        <v>4.0400000000001102E-2</v>
      </c>
      <c r="O310" s="84">
        <v>384823.65808600001</v>
      </c>
      <c r="P310" s="86">
        <v>105.7478</v>
      </c>
      <c r="Q310" s="74"/>
      <c r="R310" s="84">
        <v>1450.749893871</v>
      </c>
      <c r="S310" s="85">
        <v>4.810295726075E-4</v>
      </c>
      <c r="T310" s="85">
        <f t="shared" si="7"/>
        <v>1.5778063786895319E-3</v>
      </c>
      <c r="U310" s="85">
        <f>R310/'סכום נכסי הקרן'!$C$42</f>
        <v>2.0016742677121367E-4</v>
      </c>
    </row>
    <row r="311" spans="2:21" s="131" customFormat="1">
      <c r="B311" s="77" t="s">
        <v>1046</v>
      </c>
      <c r="C311" s="74" t="s">
        <v>1047</v>
      </c>
      <c r="D311" s="87" t="s">
        <v>28</v>
      </c>
      <c r="E311" s="87" t="s">
        <v>950</v>
      </c>
      <c r="F311" s="74"/>
      <c r="G311" s="87" t="s">
        <v>970</v>
      </c>
      <c r="H311" s="74" t="s">
        <v>953</v>
      </c>
      <c r="I311" s="74" t="s">
        <v>344</v>
      </c>
      <c r="J311" s="74"/>
      <c r="K311" s="84">
        <v>7.4700000000018365</v>
      </c>
      <c r="L311" s="87" t="s">
        <v>162</v>
      </c>
      <c r="M311" s="88">
        <v>4.2999999999999997E-2</v>
      </c>
      <c r="N311" s="88">
        <v>3.8200000000009685E-2</v>
      </c>
      <c r="O311" s="84">
        <v>292987.81520000001</v>
      </c>
      <c r="P311" s="86">
        <v>104.7993</v>
      </c>
      <c r="Q311" s="74"/>
      <c r="R311" s="84">
        <v>1094.630672517</v>
      </c>
      <c r="S311" s="85">
        <v>2.9298781520000004E-4</v>
      </c>
      <c r="T311" s="85">
        <f t="shared" si="7"/>
        <v>1.1904982827867839E-3</v>
      </c>
      <c r="U311" s="85">
        <f>R311/'סכום נכסי הקרן'!$C$42</f>
        <v>1.5103182561532143E-4</v>
      </c>
    </row>
    <row r="312" spans="2:21" s="131" customFormat="1">
      <c r="B312" s="77" t="s">
        <v>1048</v>
      </c>
      <c r="C312" s="74" t="s">
        <v>1049</v>
      </c>
      <c r="D312" s="87" t="s">
        <v>28</v>
      </c>
      <c r="E312" s="87" t="s">
        <v>950</v>
      </c>
      <c r="F312" s="74"/>
      <c r="G312" s="87" t="s">
        <v>1035</v>
      </c>
      <c r="H312" s="74" t="s">
        <v>953</v>
      </c>
      <c r="I312" s="74" t="s">
        <v>344</v>
      </c>
      <c r="J312" s="74"/>
      <c r="K312" s="84">
        <v>4.760000000000371</v>
      </c>
      <c r="L312" s="87" t="s">
        <v>162</v>
      </c>
      <c r="M312" s="88">
        <v>3.7499999999999999E-2</v>
      </c>
      <c r="N312" s="88">
        <v>8.0200000000009E-2</v>
      </c>
      <c r="O312" s="84">
        <v>1088806.07</v>
      </c>
      <c r="P312" s="86">
        <v>80.758300000000006</v>
      </c>
      <c r="Q312" s="74"/>
      <c r="R312" s="84">
        <v>3134.7103298089996</v>
      </c>
      <c r="S312" s="85">
        <v>2.1776121400000001E-3</v>
      </c>
      <c r="T312" s="85">
        <f t="shared" si="7"/>
        <v>3.4092478480349272E-3</v>
      </c>
      <c r="U312" s="85">
        <f>R312/'סכום נכסי הקרן'!$C$42</f>
        <v>4.3251211186840454E-4</v>
      </c>
    </row>
    <row r="313" spans="2:21" s="131" customFormat="1">
      <c r="B313" s="77" t="s">
        <v>1050</v>
      </c>
      <c r="C313" s="74" t="s">
        <v>1051</v>
      </c>
      <c r="D313" s="87" t="s">
        <v>28</v>
      </c>
      <c r="E313" s="87" t="s">
        <v>950</v>
      </c>
      <c r="F313" s="74"/>
      <c r="G313" s="87" t="s">
        <v>1052</v>
      </c>
      <c r="H313" s="74" t="s">
        <v>953</v>
      </c>
      <c r="I313" s="74" t="s">
        <v>954</v>
      </c>
      <c r="J313" s="74"/>
      <c r="K313" s="134">
        <v>7.76</v>
      </c>
      <c r="L313" s="87" t="s">
        <v>162</v>
      </c>
      <c r="M313" s="88">
        <v>5.9500000000000004E-2</v>
      </c>
      <c r="N313" s="130">
        <v>5.1360000000000003E-2</v>
      </c>
      <c r="O313" s="84">
        <v>197964.74</v>
      </c>
      <c r="P313" s="86">
        <v>105.812</v>
      </c>
      <c r="Q313" s="74"/>
      <c r="R313" s="84">
        <v>746.76215670599993</v>
      </c>
      <c r="S313" s="125">
        <f>197964/1250000000</f>
        <v>1.5837119999999999E-4</v>
      </c>
      <c r="T313" s="85">
        <f t="shared" si="7"/>
        <v>8.1216348813288109E-4</v>
      </c>
      <c r="U313" s="85">
        <f>R313/'סכום נכסי הקרן'!$C$42</f>
        <v>1.0303461675197151E-4</v>
      </c>
    </row>
    <row r="314" spans="2:21" s="131" customFormat="1">
      <c r="B314" s="77" t="s">
        <v>1053</v>
      </c>
      <c r="C314" s="74" t="s">
        <v>1054</v>
      </c>
      <c r="D314" s="87" t="s">
        <v>28</v>
      </c>
      <c r="E314" s="87" t="s">
        <v>950</v>
      </c>
      <c r="F314" s="74"/>
      <c r="G314" s="87" t="s">
        <v>1055</v>
      </c>
      <c r="H314" s="74" t="s">
        <v>953</v>
      </c>
      <c r="I314" s="74" t="s">
        <v>954</v>
      </c>
      <c r="J314" s="74"/>
      <c r="K314" s="84">
        <v>5.6799999999981647</v>
      </c>
      <c r="L314" s="87" t="s">
        <v>162</v>
      </c>
      <c r="M314" s="88">
        <v>5.2999999999999999E-2</v>
      </c>
      <c r="N314" s="88">
        <v>0.10639999999996758</v>
      </c>
      <c r="O314" s="84">
        <v>612700.87029999995</v>
      </c>
      <c r="P314" s="86">
        <v>72.843800000000002</v>
      </c>
      <c r="Q314" s="74"/>
      <c r="R314" s="84">
        <v>1591.1122649189999</v>
      </c>
      <c r="S314" s="85">
        <v>4.0846724686666663E-4</v>
      </c>
      <c r="T314" s="85">
        <f t="shared" si="7"/>
        <v>1.7304616677253231E-3</v>
      </c>
      <c r="U314" s="85">
        <f>R314/'סכום נכסי הקרן'!$C$42</f>
        <v>2.1953394525029942E-4</v>
      </c>
    </row>
    <row r="315" spans="2:21" s="131" customFormat="1">
      <c r="B315" s="77" t="s">
        <v>1056</v>
      </c>
      <c r="C315" s="74" t="s">
        <v>1057</v>
      </c>
      <c r="D315" s="87" t="s">
        <v>28</v>
      </c>
      <c r="E315" s="87" t="s">
        <v>950</v>
      </c>
      <c r="F315" s="74"/>
      <c r="G315" s="87" t="s">
        <v>1055</v>
      </c>
      <c r="H315" s="74" t="s">
        <v>953</v>
      </c>
      <c r="I315" s="74" t="s">
        <v>954</v>
      </c>
      <c r="J315" s="74"/>
      <c r="K315" s="84">
        <v>5.2300000000002509</v>
      </c>
      <c r="L315" s="87" t="s">
        <v>162</v>
      </c>
      <c r="M315" s="88">
        <v>5.8749999999999997E-2</v>
      </c>
      <c r="N315" s="88">
        <v>9.9900000000007511E-2</v>
      </c>
      <c r="O315" s="84">
        <v>138575.318</v>
      </c>
      <c r="P315" s="86">
        <v>80.807400000000001</v>
      </c>
      <c r="Q315" s="74"/>
      <c r="R315" s="84">
        <v>399.20540903</v>
      </c>
      <c r="S315" s="85">
        <v>1.1547943166666667E-4</v>
      </c>
      <c r="T315" s="85">
        <f t="shared" si="7"/>
        <v>4.3416776622621985E-4</v>
      </c>
      <c r="U315" s="85">
        <f>R315/'סכום נכסי הקרן'!$C$42</f>
        <v>5.5080424142212821E-5</v>
      </c>
    </row>
    <row r="316" spans="2:21" s="131" customFormat="1">
      <c r="B316" s="77" t="s">
        <v>1058</v>
      </c>
      <c r="C316" s="74" t="s">
        <v>1059</v>
      </c>
      <c r="D316" s="87" t="s">
        <v>28</v>
      </c>
      <c r="E316" s="87" t="s">
        <v>950</v>
      </c>
      <c r="F316" s="74"/>
      <c r="G316" s="87" t="s">
        <v>1060</v>
      </c>
      <c r="H316" s="74" t="s">
        <v>953</v>
      </c>
      <c r="I316" s="74" t="s">
        <v>344</v>
      </c>
      <c r="J316" s="74"/>
      <c r="K316" s="84">
        <v>6.7299999999990137</v>
      </c>
      <c r="L316" s="87" t="s">
        <v>164</v>
      </c>
      <c r="M316" s="88">
        <v>4.6249999999999999E-2</v>
      </c>
      <c r="N316" s="88">
        <v>5.7799999999993974E-2</v>
      </c>
      <c r="O316" s="84">
        <v>595873.86739999999</v>
      </c>
      <c r="P316" s="86">
        <v>95.543000000000006</v>
      </c>
      <c r="Q316" s="74"/>
      <c r="R316" s="84">
        <v>2220.5017863030002</v>
      </c>
      <c r="S316" s="85">
        <v>3.9724924493333334E-4</v>
      </c>
      <c r="T316" s="85">
        <f t="shared" si="7"/>
        <v>2.414973040578354E-3</v>
      </c>
      <c r="U316" s="85">
        <f>R316/'סכום נכסי הקרן'!$C$42</f>
        <v>3.0637405564041154E-4</v>
      </c>
    </row>
    <row r="317" spans="2:21" s="131" customFormat="1">
      <c r="B317" s="77" t="s">
        <v>1061</v>
      </c>
      <c r="C317" s="74" t="s">
        <v>1062</v>
      </c>
      <c r="D317" s="87" t="s">
        <v>28</v>
      </c>
      <c r="E317" s="87" t="s">
        <v>950</v>
      </c>
      <c r="F317" s="74"/>
      <c r="G317" s="87" t="s">
        <v>1040</v>
      </c>
      <c r="H317" s="74" t="s">
        <v>1063</v>
      </c>
      <c r="I317" s="74" t="s">
        <v>954</v>
      </c>
      <c r="J317" s="74"/>
      <c r="K317" s="84">
        <v>6.7699999999988387</v>
      </c>
      <c r="L317" s="87" t="s">
        <v>164</v>
      </c>
      <c r="M317" s="88">
        <v>3.125E-2</v>
      </c>
      <c r="N317" s="88">
        <v>4.3099999999993033E-2</v>
      </c>
      <c r="O317" s="84">
        <v>593894.22</v>
      </c>
      <c r="P317" s="86">
        <v>92.938400000000001</v>
      </c>
      <c r="Q317" s="74"/>
      <c r="R317" s="84">
        <v>2152.7921135500001</v>
      </c>
      <c r="S317" s="85">
        <v>7.9185895999999995E-4</v>
      </c>
      <c r="T317" s="85">
        <f t="shared" si="7"/>
        <v>2.341333363594746E-3</v>
      </c>
      <c r="U317" s="85">
        <f>R317/'סכום נכסי הקרן'!$C$42</f>
        <v>2.9703180373348559E-4</v>
      </c>
    </row>
    <row r="318" spans="2:21" s="131" customFormat="1">
      <c r="B318" s="77" t="s">
        <v>1064</v>
      </c>
      <c r="C318" s="74" t="s">
        <v>1065</v>
      </c>
      <c r="D318" s="87" t="s">
        <v>28</v>
      </c>
      <c r="E318" s="87" t="s">
        <v>950</v>
      </c>
      <c r="F318" s="74"/>
      <c r="G318" s="87" t="s">
        <v>952</v>
      </c>
      <c r="H318" s="74" t="s">
        <v>1066</v>
      </c>
      <c r="I318" s="74" t="s">
        <v>926</v>
      </c>
      <c r="J318" s="74"/>
      <c r="K318" s="84">
        <v>7.7700000000016285</v>
      </c>
      <c r="L318" s="87" t="s">
        <v>162</v>
      </c>
      <c r="M318" s="88">
        <v>3.7000000000000005E-2</v>
      </c>
      <c r="N318" s="88">
        <v>7.280000000001996E-2</v>
      </c>
      <c r="O318" s="84">
        <v>306845.34700000001</v>
      </c>
      <c r="P318" s="86">
        <v>76.934100000000001</v>
      </c>
      <c r="Q318" s="74"/>
      <c r="R318" s="84">
        <v>841.58445091900001</v>
      </c>
      <c r="S318" s="85">
        <v>2.0456356466666667E-4</v>
      </c>
      <c r="T318" s="85">
        <f t="shared" si="7"/>
        <v>9.1529030639653306E-4</v>
      </c>
      <c r="U318" s="85">
        <f>R318/'סכום נכסי הקרן'!$C$42</f>
        <v>1.1611773653253852E-4</v>
      </c>
    </row>
    <row r="319" spans="2:21" s="131" customFormat="1">
      <c r="B319" s="77" t="s">
        <v>1067</v>
      </c>
      <c r="C319" s="74" t="s">
        <v>1068</v>
      </c>
      <c r="D319" s="87" t="s">
        <v>28</v>
      </c>
      <c r="E319" s="87" t="s">
        <v>950</v>
      </c>
      <c r="F319" s="74"/>
      <c r="G319" s="87" t="s">
        <v>952</v>
      </c>
      <c r="H319" s="74" t="s">
        <v>1066</v>
      </c>
      <c r="I319" s="74" t="s">
        <v>926</v>
      </c>
      <c r="J319" s="74"/>
      <c r="K319" s="84">
        <v>3.6300000000005159</v>
      </c>
      <c r="L319" s="87" t="s">
        <v>162</v>
      </c>
      <c r="M319" s="88">
        <v>7.0000000000000007E-2</v>
      </c>
      <c r="N319" s="88">
        <v>0.1083000000000074</v>
      </c>
      <c r="O319" s="84">
        <v>571880.540912</v>
      </c>
      <c r="P319" s="86">
        <v>86.64</v>
      </c>
      <c r="Q319" s="74"/>
      <c r="R319" s="84">
        <v>1766.3765768430001</v>
      </c>
      <c r="S319" s="85">
        <v>4.5753005441264712E-4</v>
      </c>
      <c r="T319" s="85">
        <f t="shared" si="7"/>
        <v>1.9210756050267092E-3</v>
      </c>
      <c r="U319" s="85">
        <f>R319/'סכום נכסי הקרן'!$C$42</f>
        <v>2.437160640778566E-4</v>
      </c>
    </row>
    <row r="320" spans="2:21" s="131" customFormat="1">
      <c r="B320" s="77" t="s">
        <v>1069</v>
      </c>
      <c r="C320" s="74" t="s">
        <v>1070</v>
      </c>
      <c r="D320" s="87" t="s">
        <v>28</v>
      </c>
      <c r="E320" s="87" t="s">
        <v>950</v>
      </c>
      <c r="F320" s="74"/>
      <c r="G320" s="87" t="s">
        <v>952</v>
      </c>
      <c r="H320" s="74" t="s">
        <v>1066</v>
      </c>
      <c r="I320" s="74" t="s">
        <v>926</v>
      </c>
      <c r="J320" s="74"/>
      <c r="K320" s="84">
        <v>5.9799999999975562</v>
      </c>
      <c r="L320" s="87" t="s">
        <v>162</v>
      </c>
      <c r="M320" s="88">
        <v>5.1249999999999997E-2</v>
      </c>
      <c r="N320" s="88">
        <v>7.0299999999977894E-2</v>
      </c>
      <c r="O320" s="84">
        <v>267252.39899999998</v>
      </c>
      <c r="P320" s="86">
        <v>89.321299999999994</v>
      </c>
      <c r="Q320" s="74"/>
      <c r="R320" s="84">
        <v>851.01249889600001</v>
      </c>
      <c r="S320" s="85">
        <v>1.7816826599999997E-4</v>
      </c>
      <c r="T320" s="85">
        <f t="shared" si="7"/>
        <v>9.2554406157483555E-4</v>
      </c>
      <c r="U320" s="85">
        <f>R320/'סכום נכסי הקרן'!$C$42</f>
        <v>1.1741857281796887E-4</v>
      </c>
    </row>
    <row r="321" spans="2:21" s="131" customFormat="1">
      <c r="B321" s="77" t="s">
        <v>1071</v>
      </c>
      <c r="C321" s="74" t="s">
        <v>1072</v>
      </c>
      <c r="D321" s="87" t="s">
        <v>28</v>
      </c>
      <c r="E321" s="87" t="s">
        <v>950</v>
      </c>
      <c r="F321" s="74"/>
      <c r="G321" s="87" t="s">
        <v>982</v>
      </c>
      <c r="H321" s="74" t="s">
        <v>1063</v>
      </c>
      <c r="I321" s="74" t="s">
        <v>344</v>
      </c>
      <c r="J321" s="74"/>
      <c r="K321" s="84">
        <v>6.4699999999954043</v>
      </c>
      <c r="L321" s="87" t="s">
        <v>162</v>
      </c>
      <c r="M321" s="88">
        <v>4.6249999999999999E-2</v>
      </c>
      <c r="N321" s="88">
        <v>4.5899999999969729E-2</v>
      </c>
      <c r="O321" s="84">
        <v>98982.37</v>
      </c>
      <c r="P321" s="86">
        <v>101.1186</v>
      </c>
      <c r="Q321" s="74"/>
      <c r="R321" s="84">
        <v>356.81931831200001</v>
      </c>
      <c r="S321" s="85">
        <v>2.828067714285714E-5</v>
      </c>
      <c r="T321" s="85">
        <f t="shared" si="7"/>
        <v>3.8806950726021219E-4</v>
      </c>
      <c r="U321" s="85">
        <f>R321/'סכום נכסי הקרן'!$C$42</f>
        <v>4.923219713509253E-5</v>
      </c>
    </row>
    <row r="322" spans="2:21" s="131" customFormat="1">
      <c r="B322" s="77" t="s">
        <v>1073</v>
      </c>
      <c r="C322" s="74" t="s">
        <v>1074</v>
      </c>
      <c r="D322" s="87" t="s">
        <v>28</v>
      </c>
      <c r="E322" s="87" t="s">
        <v>950</v>
      </c>
      <c r="F322" s="74"/>
      <c r="G322" s="87" t="s">
        <v>967</v>
      </c>
      <c r="H322" s="74" t="s">
        <v>1066</v>
      </c>
      <c r="I322" s="74" t="s">
        <v>926</v>
      </c>
      <c r="J322" s="74"/>
      <c r="K322" s="84">
        <v>6.3099999999972871</v>
      </c>
      <c r="L322" s="87" t="s">
        <v>162</v>
      </c>
      <c r="M322" s="88">
        <v>4.4999999999999998E-2</v>
      </c>
      <c r="N322" s="88">
        <v>4.0799999999980449E-2</v>
      </c>
      <c r="O322" s="84">
        <v>277150.636</v>
      </c>
      <c r="P322" s="86">
        <v>101.45099999999999</v>
      </c>
      <c r="Q322" s="74"/>
      <c r="R322" s="84">
        <v>1002.378507012</v>
      </c>
      <c r="S322" s="85">
        <v>3.6953418133333331E-4</v>
      </c>
      <c r="T322" s="85">
        <f t="shared" si="7"/>
        <v>1.0901666847652064E-3</v>
      </c>
      <c r="U322" s="85">
        <f>R322/'סכום נכסי הקרן'!$C$42</f>
        <v>1.3830331971556505E-4</v>
      </c>
    </row>
    <row r="323" spans="2:21" s="131" customFormat="1">
      <c r="B323" s="77" t="s">
        <v>1075</v>
      </c>
      <c r="C323" s="74" t="s">
        <v>1076</v>
      </c>
      <c r="D323" s="87" t="s">
        <v>28</v>
      </c>
      <c r="E323" s="87" t="s">
        <v>950</v>
      </c>
      <c r="F323" s="74"/>
      <c r="G323" s="87" t="s">
        <v>1055</v>
      </c>
      <c r="H323" s="74" t="s">
        <v>1066</v>
      </c>
      <c r="I323" s="74" t="s">
        <v>926</v>
      </c>
      <c r="J323" s="74"/>
      <c r="K323" s="84">
        <v>5.3699999999995764</v>
      </c>
      <c r="L323" s="87" t="s">
        <v>162</v>
      </c>
      <c r="M323" s="88">
        <v>0.06</v>
      </c>
      <c r="N323" s="88">
        <v>0.11619999999998534</v>
      </c>
      <c r="O323" s="84">
        <v>623786.89573999995</v>
      </c>
      <c r="P323" s="86">
        <v>75.364699999999999</v>
      </c>
      <c r="Q323" s="74"/>
      <c r="R323" s="84">
        <v>1675.959670383</v>
      </c>
      <c r="S323" s="85">
        <v>8.3171586098666663E-4</v>
      </c>
      <c r="T323" s="85">
        <f t="shared" si="7"/>
        <v>1.8227399977958131E-3</v>
      </c>
      <c r="U323" s="85">
        <f>R323/'סכום נכסי הקרן'!$C$42</f>
        <v>2.3124077831070073E-4</v>
      </c>
    </row>
    <row r="324" spans="2:21" s="131" customFormat="1">
      <c r="B324" s="77" t="s">
        <v>1077</v>
      </c>
      <c r="C324" s="74" t="s">
        <v>1078</v>
      </c>
      <c r="D324" s="87" t="s">
        <v>28</v>
      </c>
      <c r="E324" s="87" t="s">
        <v>950</v>
      </c>
      <c r="F324" s="74"/>
      <c r="G324" s="87" t="s">
        <v>952</v>
      </c>
      <c r="H324" s="74" t="s">
        <v>1110</v>
      </c>
      <c r="I324" s="74" t="s">
        <v>926</v>
      </c>
      <c r="J324" s="74"/>
      <c r="K324" s="84">
        <v>6.3400000000013197</v>
      </c>
      <c r="L324" s="87" t="s">
        <v>162</v>
      </c>
      <c r="M324" s="88">
        <v>5.1249999999999997E-2</v>
      </c>
      <c r="N324" s="88">
        <v>0.1054000000000192</v>
      </c>
      <c r="O324" s="84">
        <v>646691.41615800001</v>
      </c>
      <c r="P324" s="86">
        <v>72.316000000000003</v>
      </c>
      <c r="Q324" s="74"/>
      <c r="R324" s="84">
        <v>1667.2121242200001</v>
      </c>
      <c r="S324" s="85">
        <v>1.1758025748327273E-3</v>
      </c>
      <c r="T324" s="85">
        <f t="shared" si="7"/>
        <v>1.8132263426908419E-3</v>
      </c>
      <c r="U324" s="85">
        <f>R324/'סכום נכסי הקרן'!$C$42</f>
        <v>2.3003383436163863E-4</v>
      </c>
    </row>
    <row r="325" spans="2:21" s="131" customFormat="1">
      <c r="B325" s="77" t="s">
        <v>1079</v>
      </c>
      <c r="C325" s="74" t="s">
        <v>1080</v>
      </c>
      <c r="D325" s="87" t="s">
        <v>28</v>
      </c>
      <c r="E325" s="87" t="s">
        <v>950</v>
      </c>
      <c r="F325" s="74"/>
      <c r="G325" s="87" t="s">
        <v>1081</v>
      </c>
      <c r="H325" s="74" t="s">
        <v>1063</v>
      </c>
      <c r="I325" s="74" t="s">
        <v>954</v>
      </c>
      <c r="J325" s="74"/>
      <c r="K325" s="84">
        <v>3.9400000000003095</v>
      </c>
      <c r="L325" s="87" t="s">
        <v>164</v>
      </c>
      <c r="M325" s="88">
        <v>0.03</v>
      </c>
      <c r="N325" s="88">
        <v>6.7100000000004045E-2</v>
      </c>
      <c r="O325" s="84">
        <v>488972.90779999999</v>
      </c>
      <c r="P325" s="86">
        <v>88.165099999999995</v>
      </c>
      <c r="Q325" s="74"/>
      <c r="R325" s="84">
        <v>1681.4330794919999</v>
      </c>
      <c r="S325" s="85">
        <v>9.7794581559999989E-4</v>
      </c>
      <c r="T325" s="85">
        <f t="shared" si="7"/>
        <v>1.8286927673543992E-3</v>
      </c>
      <c r="U325" s="85">
        <f>R325/'סכום נכסי הקרן'!$C$42</f>
        <v>2.3199597272542601E-4</v>
      </c>
    </row>
    <row r="326" spans="2:21" s="131" customFormat="1">
      <c r="B326" s="77" t="s">
        <v>1082</v>
      </c>
      <c r="C326" s="74" t="s">
        <v>1083</v>
      </c>
      <c r="D326" s="87" t="s">
        <v>28</v>
      </c>
      <c r="E326" s="87" t="s">
        <v>950</v>
      </c>
      <c r="F326" s="74"/>
      <c r="G326" s="87" t="s">
        <v>952</v>
      </c>
      <c r="H326" s="74" t="s">
        <v>1098</v>
      </c>
      <c r="I326" s="74" t="s">
        <v>344</v>
      </c>
      <c r="J326" s="74"/>
      <c r="K326" s="84">
        <v>5.2900000000008003</v>
      </c>
      <c r="L326" s="87" t="s">
        <v>162</v>
      </c>
      <c r="M326" s="88">
        <v>6.4899999999999999E-2</v>
      </c>
      <c r="N326" s="88">
        <v>0.12180000000002122</v>
      </c>
      <c r="O326" s="84">
        <v>573404.86941000004</v>
      </c>
      <c r="P326" s="86">
        <v>74.608900000000006</v>
      </c>
      <c r="Q326" s="74"/>
      <c r="R326" s="84">
        <v>1525.145654082</v>
      </c>
      <c r="S326" s="85">
        <v>2.4292390344555866E-4</v>
      </c>
      <c r="T326" s="85">
        <f t="shared" si="7"/>
        <v>1.6587177097909698E-3</v>
      </c>
      <c r="U326" s="85">
        <f>R326/'סכום נכסי הקרן'!$C$42</f>
        <v>2.1043219256374404E-4</v>
      </c>
    </row>
    <row r="327" spans="2:21" s="131" customFormat="1">
      <c r="B327" s="77" t="s">
        <v>1084</v>
      </c>
      <c r="C327" s="74" t="s">
        <v>1085</v>
      </c>
      <c r="D327" s="87" t="s">
        <v>28</v>
      </c>
      <c r="E327" s="87" t="s">
        <v>950</v>
      </c>
      <c r="F327" s="74"/>
      <c r="G327" s="87" t="s">
        <v>993</v>
      </c>
      <c r="H327" s="74" t="s">
        <v>1063</v>
      </c>
      <c r="I327" s="74" t="s">
        <v>954</v>
      </c>
      <c r="J327" s="74"/>
      <c r="K327" s="84">
        <v>4.1700000000005852</v>
      </c>
      <c r="L327" s="87" t="s">
        <v>162</v>
      </c>
      <c r="M327" s="88">
        <v>3.7539999999999997E-2</v>
      </c>
      <c r="N327" s="88">
        <v>5.6600000000010461E-2</v>
      </c>
      <c r="O327" s="84">
        <v>679019.05819999997</v>
      </c>
      <c r="P327" s="86">
        <v>93.200699999999998</v>
      </c>
      <c r="Q327" s="74"/>
      <c r="R327" s="84">
        <v>2256.1130289039997</v>
      </c>
      <c r="S327" s="85">
        <v>9.0535874426666662E-4</v>
      </c>
      <c r="T327" s="85">
        <f t="shared" si="7"/>
        <v>2.4537031111206949E-3</v>
      </c>
      <c r="U327" s="85">
        <f>R327/'סכום נכסי הקרן'!$C$42</f>
        <v>3.1128752199714342E-4</v>
      </c>
    </row>
    <row r="328" spans="2:21" s="131" customFormat="1">
      <c r="B328" s="77" t="s">
        <v>1086</v>
      </c>
      <c r="C328" s="74" t="s">
        <v>1087</v>
      </c>
      <c r="D328" s="87" t="s">
        <v>28</v>
      </c>
      <c r="E328" s="87" t="s">
        <v>950</v>
      </c>
      <c r="F328" s="74"/>
      <c r="G328" s="87" t="s">
        <v>1030</v>
      </c>
      <c r="H328" s="74" t="s">
        <v>1063</v>
      </c>
      <c r="I328" s="74" t="s">
        <v>954</v>
      </c>
      <c r="J328" s="74"/>
      <c r="K328" s="84">
        <v>6.0300000000011904</v>
      </c>
      <c r="L328" s="87" t="s">
        <v>162</v>
      </c>
      <c r="M328" s="88">
        <v>4.8750000000000002E-2</v>
      </c>
      <c r="N328" s="88">
        <v>5.0200000000010576E-2</v>
      </c>
      <c r="O328" s="84">
        <v>356336.53200000001</v>
      </c>
      <c r="P328" s="86">
        <v>99.771000000000001</v>
      </c>
      <c r="Q328" s="74"/>
      <c r="R328" s="84">
        <v>1267.430658583</v>
      </c>
      <c r="S328" s="85">
        <v>5.1611111400787343E-4</v>
      </c>
      <c r="T328" s="85">
        <f t="shared" si="7"/>
        <v>1.3784320688957771E-3</v>
      </c>
      <c r="U328" s="85">
        <f>R328/'סכום נכסי הקרן'!$C$42</f>
        <v>1.7487392872562394E-4</v>
      </c>
    </row>
    <row r="329" spans="2:21" s="131" customFormat="1">
      <c r="B329" s="77" t="s">
        <v>1088</v>
      </c>
      <c r="C329" s="74" t="s">
        <v>1089</v>
      </c>
      <c r="D329" s="87" t="s">
        <v>28</v>
      </c>
      <c r="E329" s="87" t="s">
        <v>950</v>
      </c>
      <c r="F329" s="74"/>
      <c r="G329" s="87" t="s">
        <v>1081</v>
      </c>
      <c r="H329" s="74" t="s">
        <v>1063</v>
      </c>
      <c r="I329" s="74" t="s">
        <v>954</v>
      </c>
      <c r="J329" s="74"/>
      <c r="K329" s="84">
        <v>3.6800000000004696</v>
      </c>
      <c r="L329" s="87" t="s">
        <v>164</v>
      </c>
      <c r="M329" s="88">
        <v>4.2500000000000003E-2</v>
      </c>
      <c r="N329" s="88">
        <v>4.4100000000010714E-2</v>
      </c>
      <c r="O329" s="84">
        <v>197964.74</v>
      </c>
      <c r="P329" s="86">
        <v>99.159400000000005</v>
      </c>
      <c r="Q329" s="74"/>
      <c r="R329" s="84">
        <v>765.63129239800003</v>
      </c>
      <c r="S329" s="85">
        <v>6.5988246666666666E-4</v>
      </c>
      <c r="T329" s="85">
        <f t="shared" si="7"/>
        <v>8.3268518024602449E-4</v>
      </c>
      <c r="U329" s="85">
        <f>R329/'סכום נכסי הקרן'!$C$42</f>
        <v>1.056380884825718E-4</v>
      </c>
    </row>
    <row r="330" spans="2:21" s="131" customFormat="1">
      <c r="B330" s="77" t="s">
        <v>1090</v>
      </c>
      <c r="C330" s="74" t="s">
        <v>1091</v>
      </c>
      <c r="D330" s="87" t="s">
        <v>28</v>
      </c>
      <c r="E330" s="87" t="s">
        <v>950</v>
      </c>
      <c r="F330" s="74"/>
      <c r="G330" s="87" t="s">
        <v>1055</v>
      </c>
      <c r="H330" s="74" t="s">
        <v>1063</v>
      </c>
      <c r="I330" s="74" t="s">
        <v>344</v>
      </c>
      <c r="J330" s="74"/>
      <c r="K330" s="84">
        <v>2.34000000000034</v>
      </c>
      <c r="L330" s="87" t="s">
        <v>162</v>
      </c>
      <c r="M330" s="88">
        <v>4.7500000000000001E-2</v>
      </c>
      <c r="N330" s="88">
        <v>5.8000000000006512E-2</v>
      </c>
      <c r="O330" s="84">
        <v>797718.716304</v>
      </c>
      <c r="P330" s="86">
        <v>97.252700000000004</v>
      </c>
      <c r="Q330" s="74"/>
      <c r="R330" s="84">
        <v>2765.738291659</v>
      </c>
      <c r="S330" s="85">
        <v>8.863541292266667E-4</v>
      </c>
      <c r="T330" s="85">
        <f t="shared" si="7"/>
        <v>3.0079612873323332E-3</v>
      </c>
      <c r="U330" s="85">
        <f>R330/'סכום נכסי הקרן'!$C$42</f>
        <v>3.8160314145314786E-4</v>
      </c>
    </row>
    <row r="331" spans="2:21" s="131" customFormat="1">
      <c r="B331" s="77" t="s">
        <v>1092</v>
      </c>
      <c r="C331" s="74" t="s">
        <v>1093</v>
      </c>
      <c r="D331" s="87" t="s">
        <v>28</v>
      </c>
      <c r="E331" s="87" t="s">
        <v>950</v>
      </c>
      <c r="F331" s="74"/>
      <c r="G331" s="87" t="s">
        <v>967</v>
      </c>
      <c r="H331" s="74" t="s">
        <v>1066</v>
      </c>
      <c r="I331" s="74" t="s">
        <v>926</v>
      </c>
      <c r="J331" s="74"/>
      <c r="K331" s="84">
        <v>1.050000000000191</v>
      </c>
      <c r="L331" s="87" t="s">
        <v>162</v>
      </c>
      <c r="M331" s="88">
        <v>4.6249999999999999E-2</v>
      </c>
      <c r="N331" s="88">
        <v>4.4600000000010881E-2</v>
      </c>
      <c r="O331" s="84">
        <v>581739.18496400001</v>
      </c>
      <c r="P331" s="86">
        <v>101.0461</v>
      </c>
      <c r="Q331" s="74"/>
      <c r="R331" s="84">
        <v>2095.5949188320001</v>
      </c>
      <c r="S331" s="85">
        <v>7.7565224661866672E-4</v>
      </c>
      <c r="T331" s="85">
        <f t="shared" si="7"/>
        <v>2.2791268460892328E-3</v>
      </c>
      <c r="U331" s="85">
        <f>R331/'סכום נכסי הקרן'!$C$42</f>
        <v>2.8914001250633962E-4</v>
      </c>
    </row>
    <row r="332" spans="2:21" s="131" customFormat="1">
      <c r="B332" s="77" t="s">
        <v>1094</v>
      </c>
      <c r="C332" s="74" t="s">
        <v>1095</v>
      </c>
      <c r="D332" s="87" t="s">
        <v>28</v>
      </c>
      <c r="E332" s="87" t="s">
        <v>950</v>
      </c>
      <c r="F332" s="74"/>
      <c r="G332" s="87" t="s">
        <v>1004</v>
      </c>
      <c r="H332" s="74" t="s">
        <v>1063</v>
      </c>
      <c r="I332" s="74" t="s">
        <v>344</v>
      </c>
      <c r="J332" s="74"/>
      <c r="K332" s="84">
        <v>3.7499999999997868</v>
      </c>
      <c r="L332" s="87" t="s">
        <v>162</v>
      </c>
      <c r="M332" s="88">
        <v>6.2539999999999998E-2</v>
      </c>
      <c r="N332" s="88">
        <v>6.6699999999999399E-2</v>
      </c>
      <c r="O332" s="84">
        <v>653283.64199999999</v>
      </c>
      <c r="P332" s="86">
        <v>100.7499</v>
      </c>
      <c r="Q332" s="74"/>
      <c r="R332" s="84">
        <v>2346.4206380420001</v>
      </c>
      <c r="S332" s="85">
        <v>5.0252587846153841E-4</v>
      </c>
      <c r="T332" s="85">
        <f t="shared" si="7"/>
        <v>2.5519198487845116E-3</v>
      </c>
      <c r="U332" s="85">
        <f>R332/'סכום נכסי הקרן'!$C$42</f>
        <v>3.2374772745046292E-4</v>
      </c>
    </row>
    <row r="333" spans="2:21" s="131" customFormat="1">
      <c r="B333" s="77" t="s">
        <v>1096</v>
      </c>
      <c r="C333" s="74" t="s">
        <v>1097</v>
      </c>
      <c r="D333" s="87" t="s">
        <v>28</v>
      </c>
      <c r="E333" s="87" t="s">
        <v>950</v>
      </c>
      <c r="F333" s="74"/>
      <c r="G333" s="87" t="s">
        <v>952</v>
      </c>
      <c r="H333" s="74" t="s">
        <v>1098</v>
      </c>
      <c r="I333" s="74" t="s">
        <v>344</v>
      </c>
      <c r="J333" s="74"/>
      <c r="K333" s="84">
        <v>7.5699999999983607</v>
      </c>
      <c r="L333" s="87" t="s">
        <v>162</v>
      </c>
      <c r="M333" s="88">
        <v>4.4999999999999998E-2</v>
      </c>
      <c r="N333" s="88">
        <v>7.6899999999980734E-2</v>
      </c>
      <c r="O333" s="84">
        <v>635466.81539999996</v>
      </c>
      <c r="P333" s="86">
        <v>79.974999999999994</v>
      </c>
      <c r="Q333" s="74"/>
      <c r="R333" s="84">
        <v>1811.7849978209999</v>
      </c>
      <c r="S333" s="85">
        <v>4.2364454359999996E-4</v>
      </c>
      <c r="T333" s="85">
        <f t="shared" si="7"/>
        <v>1.9704608895392156E-3</v>
      </c>
      <c r="U333" s="85">
        <f>R333/'סכום נכסי הקרן'!$C$42</f>
        <v>2.499812975404333E-4</v>
      </c>
    </row>
    <row r="334" spans="2:21" s="131" customFormat="1">
      <c r="B334" s="77" t="s">
        <v>1099</v>
      </c>
      <c r="C334" s="74" t="s">
        <v>1100</v>
      </c>
      <c r="D334" s="87" t="s">
        <v>28</v>
      </c>
      <c r="E334" s="87" t="s">
        <v>950</v>
      </c>
      <c r="F334" s="74"/>
      <c r="G334" s="87" t="s">
        <v>1055</v>
      </c>
      <c r="H334" s="74" t="s">
        <v>1098</v>
      </c>
      <c r="I334" s="74" t="s">
        <v>954</v>
      </c>
      <c r="J334" s="74"/>
      <c r="K334" s="84">
        <v>6.6699999999956825</v>
      </c>
      <c r="L334" s="87" t="s">
        <v>164</v>
      </c>
      <c r="M334" s="88">
        <v>0.03</v>
      </c>
      <c r="N334" s="88">
        <v>4.0299999999976868E-2</v>
      </c>
      <c r="O334" s="84">
        <v>201924.03479999999</v>
      </c>
      <c r="P334" s="86">
        <v>93.871399999999994</v>
      </c>
      <c r="Q334" s="74"/>
      <c r="R334" s="84">
        <v>739.2977237570002</v>
      </c>
      <c r="S334" s="85">
        <v>4.0384806959999997E-4</v>
      </c>
      <c r="T334" s="85">
        <f t="shared" si="7"/>
        <v>8.040453211283627E-4</v>
      </c>
      <c r="U334" s="85">
        <f>R334/'סכום נכסי הקרן'!$C$42</f>
        <v>1.0200471053449057E-4</v>
      </c>
    </row>
    <row r="335" spans="2:21" s="131" customFormat="1">
      <c r="B335" s="77" t="s">
        <v>1101</v>
      </c>
      <c r="C335" s="74" t="s">
        <v>1102</v>
      </c>
      <c r="D335" s="87" t="s">
        <v>28</v>
      </c>
      <c r="E335" s="87" t="s">
        <v>950</v>
      </c>
      <c r="F335" s="74"/>
      <c r="G335" s="87" t="s">
        <v>1055</v>
      </c>
      <c r="H335" s="74" t="s">
        <v>1098</v>
      </c>
      <c r="I335" s="74" t="s">
        <v>954</v>
      </c>
      <c r="J335" s="74"/>
      <c r="K335" s="84">
        <v>4.9400000000007953</v>
      </c>
      <c r="L335" s="87" t="s">
        <v>165</v>
      </c>
      <c r="M335" s="88">
        <v>0.06</v>
      </c>
      <c r="N335" s="88">
        <v>6.5700000000011416E-2</v>
      </c>
      <c r="O335" s="84">
        <v>469176.4338</v>
      </c>
      <c r="P335" s="86">
        <v>97.538300000000007</v>
      </c>
      <c r="Q335" s="74"/>
      <c r="R335" s="84">
        <v>2012.9175676100001</v>
      </c>
      <c r="S335" s="85">
        <v>3.7534114703999998E-4</v>
      </c>
      <c r="T335" s="85">
        <f t="shared" si="7"/>
        <v>2.1892086233257259E-3</v>
      </c>
      <c r="U335" s="85">
        <f>R335/'סכום נכסי הקרן'!$C$42</f>
        <v>2.777325929943454E-4</v>
      </c>
    </row>
    <row r="336" spans="2:21" s="131" customFormat="1">
      <c r="B336" s="77" t="s">
        <v>1103</v>
      </c>
      <c r="C336" s="74" t="s">
        <v>1104</v>
      </c>
      <c r="D336" s="87" t="s">
        <v>28</v>
      </c>
      <c r="E336" s="87" t="s">
        <v>950</v>
      </c>
      <c r="F336" s="74"/>
      <c r="G336" s="87" t="s">
        <v>1055</v>
      </c>
      <c r="H336" s="74" t="s">
        <v>1098</v>
      </c>
      <c r="I336" s="74" t="s">
        <v>954</v>
      </c>
      <c r="J336" s="74"/>
      <c r="K336" s="84">
        <v>5.1400000000027868</v>
      </c>
      <c r="L336" s="87" t="s">
        <v>164</v>
      </c>
      <c r="M336" s="88">
        <v>0.05</v>
      </c>
      <c r="N336" s="88">
        <v>4.6100000000029139E-2</v>
      </c>
      <c r="O336" s="84">
        <v>197964.74</v>
      </c>
      <c r="P336" s="86">
        <v>102.2456</v>
      </c>
      <c r="Q336" s="74"/>
      <c r="R336" s="84">
        <v>789.4608218699999</v>
      </c>
      <c r="S336" s="85">
        <v>1.9796473999999999E-4</v>
      </c>
      <c r="T336" s="85">
        <f t="shared" si="7"/>
        <v>8.5860169677374153E-4</v>
      </c>
      <c r="U336" s="85">
        <f>R336/'סכום נכסי הקרן'!$C$42</f>
        <v>1.0892597126356006E-4</v>
      </c>
    </row>
    <row r="337" spans="2:21" s="131" customFormat="1">
      <c r="B337" s="77" t="s">
        <v>1105</v>
      </c>
      <c r="C337" s="74" t="s">
        <v>1106</v>
      </c>
      <c r="D337" s="87" t="s">
        <v>28</v>
      </c>
      <c r="E337" s="87" t="s">
        <v>950</v>
      </c>
      <c r="F337" s="74"/>
      <c r="G337" s="87" t="s">
        <v>1035</v>
      </c>
      <c r="H337" s="74" t="s">
        <v>1107</v>
      </c>
      <c r="I337" s="74" t="s">
        <v>926</v>
      </c>
      <c r="J337" s="74"/>
      <c r="K337" s="84">
        <v>8.6800000000004935</v>
      </c>
      <c r="L337" s="87" t="s">
        <v>162</v>
      </c>
      <c r="M337" s="88">
        <v>3.6249999999999998E-2</v>
      </c>
      <c r="N337" s="88">
        <v>4.2800000000001538E-2</v>
      </c>
      <c r="O337" s="84">
        <v>692876.59</v>
      </c>
      <c r="P337" s="86">
        <v>94.824799999999996</v>
      </c>
      <c r="Q337" s="74"/>
      <c r="R337" s="84">
        <v>2342.272304138</v>
      </c>
      <c r="S337" s="85">
        <v>1.7321914749999999E-3</v>
      </c>
      <c r="T337" s="85">
        <f t="shared" si="7"/>
        <v>2.5474082043430287E-3</v>
      </c>
      <c r="U337" s="85">
        <f>R337/'סכום נכסי הקרן'!$C$42</f>
        <v>3.2317536047910586E-4</v>
      </c>
    </row>
    <row r="338" spans="2:21" s="131" customFormat="1">
      <c r="B338" s="77" t="s">
        <v>1108</v>
      </c>
      <c r="C338" s="74" t="s">
        <v>1109</v>
      </c>
      <c r="D338" s="87" t="s">
        <v>28</v>
      </c>
      <c r="E338" s="87" t="s">
        <v>950</v>
      </c>
      <c r="F338" s="74"/>
      <c r="G338" s="87" t="s">
        <v>1060</v>
      </c>
      <c r="H338" s="74" t="s">
        <v>1110</v>
      </c>
      <c r="I338" s="74" t="s">
        <v>926</v>
      </c>
      <c r="J338" s="74"/>
      <c r="K338" s="84">
        <v>4.0700000000001539</v>
      </c>
      <c r="L338" s="87" t="s">
        <v>162</v>
      </c>
      <c r="M338" s="88">
        <v>0.05</v>
      </c>
      <c r="N338" s="88">
        <v>5.8900000000008085E-2</v>
      </c>
      <c r="O338" s="84">
        <v>423644.54359999998</v>
      </c>
      <c r="P338" s="86">
        <v>99.0291</v>
      </c>
      <c r="Q338" s="74"/>
      <c r="R338" s="84">
        <v>1495.6295332110001</v>
      </c>
      <c r="S338" s="85">
        <v>4.2364454359999996E-4</v>
      </c>
      <c r="T338" s="85">
        <f t="shared" si="7"/>
        <v>1.6266165709377584E-3</v>
      </c>
      <c r="U338" s="85">
        <f>R338/'סכום נכסי הקרן'!$C$42</f>
        <v>2.0635970151068489E-4</v>
      </c>
    </row>
    <row r="339" spans="2:21" s="131" customFormat="1">
      <c r="B339" s="77" t="s">
        <v>1111</v>
      </c>
      <c r="C339" s="74" t="s">
        <v>1112</v>
      </c>
      <c r="D339" s="87" t="s">
        <v>28</v>
      </c>
      <c r="E339" s="87" t="s">
        <v>950</v>
      </c>
      <c r="F339" s="74"/>
      <c r="G339" s="87" t="s">
        <v>1004</v>
      </c>
      <c r="H339" s="74" t="s">
        <v>1110</v>
      </c>
      <c r="I339" s="74" t="s">
        <v>926</v>
      </c>
      <c r="J339" s="74"/>
      <c r="K339" s="84">
        <v>6.01999999999944</v>
      </c>
      <c r="L339" s="87" t="s">
        <v>162</v>
      </c>
      <c r="M339" s="88">
        <v>0.04</v>
      </c>
      <c r="N339" s="88">
        <v>4.4699999999996735E-2</v>
      </c>
      <c r="O339" s="84">
        <v>613690.69400000002</v>
      </c>
      <c r="P339" s="86">
        <v>97.9833</v>
      </c>
      <c r="Q339" s="74"/>
      <c r="R339" s="84">
        <v>2143.68654281</v>
      </c>
      <c r="S339" s="85">
        <v>4.9095255520000003E-4</v>
      </c>
      <c r="T339" s="85">
        <f t="shared" si="7"/>
        <v>2.3314303281674288E-3</v>
      </c>
      <c r="U339" s="85">
        <f>R339/'סכום נכסי הקרן'!$C$42</f>
        <v>2.9577546129154627E-4</v>
      </c>
    </row>
    <row r="340" spans="2:21" s="131" customFormat="1">
      <c r="B340" s="77" t="s">
        <v>1113</v>
      </c>
      <c r="C340" s="74" t="s">
        <v>1114</v>
      </c>
      <c r="D340" s="87" t="s">
        <v>28</v>
      </c>
      <c r="E340" s="87" t="s">
        <v>950</v>
      </c>
      <c r="F340" s="74"/>
      <c r="G340" s="87" t="s">
        <v>982</v>
      </c>
      <c r="H340" s="74" t="s">
        <v>963</v>
      </c>
      <c r="I340" s="74" t="s">
        <v>954</v>
      </c>
      <c r="J340" s="74"/>
      <c r="K340" s="84">
        <v>6.6700000000004351</v>
      </c>
      <c r="L340" s="87" t="s">
        <v>162</v>
      </c>
      <c r="M340" s="88">
        <v>5.8749999999999997E-2</v>
      </c>
      <c r="N340" s="88">
        <v>5.3800000000000105E-2</v>
      </c>
      <c r="O340" s="84">
        <v>593894.22</v>
      </c>
      <c r="P340" s="86">
        <v>101.0699</v>
      </c>
      <c r="Q340" s="74"/>
      <c r="R340" s="84">
        <v>2139.8840519209998</v>
      </c>
      <c r="S340" s="85">
        <v>5.9389421999999996E-4</v>
      </c>
      <c r="T340" s="85">
        <f t="shared" si="7"/>
        <v>2.3272948156266939E-3</v>
      </c>
      <c r="U340" s="85">
        <f>R340/'סכום נכסי הקרן'!$C$42</f>
        <v>2.9525081206028479E-4</v>
      </c>
    </row>
    <row r="341" spans="2:21" s="131" customFormat="1">
      <c r="B341" s="77" t="s">
        <v>1115</v>
      </c>
      <c r="C341" s="74" t="s">
        <v>1116</v>
      </c>
      <c r="D341" s="87" t="s">
        <v>28</v>
      </c>
      <c r="E341" s="87" t="s">
        <v>950</v>
      </c>
      <c r="F341" s="74"/>
      <c r="G341" s="87" t="s">
        <v>1035</v>
      </c>
      <c r="H341" s="74" t="s">
        <v>1110</v>
      </c>
      <c r="I341" s="74" t="s">
        <v>926</v>
      </c>
      <c r="J341" s="74"/>
      <c r="K341" s="84">
        <v>5.6600000000019</v>
      </c>
      <c r="L341" s="87" t="s">
        <v>162</v>
      </c>
      <c r="M341" s="88">
        <v>6.5000000000000002E-2</v>
      </c>
      <c r="N341" s="88">
        <v>9.9400000000084657E-2</v>
      </c>
      <c r="O341" s="84">
        <v>39592.947999999997</v>
      </c>
      <c r="P341" s="86">
        <v>82.021199999999993</v>
      </c>
      <c r="Q341" s="74"/>
      <c r="R341" s="84">
        <v>115.771941133</v>
      </c>
      <c r="S341" s="85">
        <v>5.2790597333333331E-5</v>
      </c>
      <c r="T341" s="85">
        <f t="shared" si="7"/>
        <v>1.2591123250439397E-4</v>
      </c>
      <c r="U341" s="85">
        <f>R341/'סכום נכסי הקרן'!$C$42</f>
        <v>1.5973650349245957E-5</v>
      </c>
    </row>
    <row r="342" spans="2:21" s="131" customFormat="1">
      <c r="B342" s="77" t="s">
        <v>1117</v>
      </c>
      <c r="C342" s="74" t="s">
        <v>1118</v>
      </c>
      <c r="D342" s="87" t="s">
        <v>28</v>
      </c>
      <c r="E342" s="87" t="s">
        <v>950</v>
      </c>
      <c r="F342" s="74"/>
      <c r="G342" s="87" t="s">
        <v>1035</v>
      </c>
      <c r="H342" s="74" t="s">
        <v>1110</v>
      </c>
      <c r="I342" s="74" t="s">
        <v>926</v>
      </c>
      <c r="J342" s="74"/>
      <c r="K342" s="84">
        <v>6.3799999999998027</v>
      </c>
      <c r="L342" s="87" t="s">
        <v>162</v>
      </c>
      <c r="M342" s="88">
        <v>6.8750000000000006E-2</v>
      </c>
      <c r="N342" s="88">
        <v>9.9799999999988925E-2</v>
      </c>
      <c r="O342" s="84">
        <v>455318.902</v>
      </c>
      <c r="P342" s="86">
        <v>81.238299999999995</v>
      </c>
      <c r="Q342" s="74"/>
      <c r="R342" s="84">
        <v>1318.669605777</v>
      </c>
      <c r="S342" s="85">
        <v>6.0709186933333333E-4</v>
      </c>
      <c r="T342" s="85">
        <f t="shared" si="7"/>
        <v>1.4341585163431122E-3</v>
      </c>
      <c r="U342" s="85">
        <f>R342/'סכום נכסי הקרן'!$C$42</f>
        <v>1.8194362988749842E-4</v>
      </c>
    </row>
    <row r="343" spans="2:21" s="131" customFormat="1">
      <c r="B343" s="77" t="s">
        <v>1119</v>
      </c>
      <c r="C343" s="74" t="s">
        <v>1120</v>
      </c>
      <c r="D343" s="87" t="s">
        <v>28</v>
      </c>
      <c r="E343" s="87" t="s">
        <v>950</v>
      </c>
      <c r="F343" s="74"/>
      <c r="G343" s="87" t="s">
        <v>1121</v>
      </c>
      <c r="H343" s="74" t="s">
        <v>1110</v>
      </c>
      <c r="I343" s="74" t="s">
        <v>926</v>
      </c>
      <c r="J343" s="74"/>
      <c r="K343" s="84">
        <v>3.0599999999993224</v>
      </c>
      <c r="L343" s="87" t="s">
        <v>162</v>
      </c>
      <c r="M343" s="88">
        <v>4.6249999999999999E-2</v>
      </c>
      <c r="N343" s="88">
        <v>4.1299999999995271E-2</v>
      </c>
      <c r="O343" s="84">
        <v>412261.57105000003</v>
      </c>
      <c r="P343" s="86">
        <v>102.45650000000001</v>
      </c>
      <c r="Q343" s="74"/>
      <c r="R343" s="84">
        <v>1505.8166007670002</v>
      </c>
      <c r="S343" s="85">
        <v>2.7484104736666669E-4</v>
      </c>
      <c r="T343" s="85">
        <f t="shared" si="7"/>
        <v>1.6376958205299196E-3</v>
      </c>
      <c r="U343" s="85">
        <f>R343/'סכום נכסי הקרן'!$C$42</f>
        <v>2.0776526363248393E-4</v>
      </c>
    </row>
    <row r="344" spans="2:21" s="131" customFormat="1">
      <c r="B344" s="77" t="s">
        <v>1122</v>
      </c>
      <c r="C344" s="74" t="s">
        <v>1123</v>
      </c>
      <c r="D344" s="87" t="s">
        <v>28</v>
      </c>
      <c r="E344" s="87" t="s">
        <v>950</v>
      </c>
      <c r="F344" s="74"/>
      <c r="G344" s="87" t="s">
        <v>1121</v>
      </c>
      <c r="H344" s="74" t="s">
        <v>1110</v>
      </c>
      <c r="I344" s="74" t="s">
        <v>926</v>
      </c>
      <c r="J344" s="74"/>
      <c r="K344" s="84">
        <v>1.0900000000029324</v>
      </c>
      <c r="L344" s="87" t="s">
        <v>162</v>
      </c>
      <c r="M344" s="88">
        <v>0</v>
      </c>
      <c r="N344" s="88">
        <v>4.5700000000066507E-2</v>
      </c>
      <c r="O344" s="84">
        <v>77938.718137999997</v>
      </c>
      <c r="P344" s="86">
        <v>100.6378</v>
      </c>
      <c r="Q344" s="74"/>
      <c r="R344" s="84">
        <v>279.62364360200002</v>
      </c>
      <c r="S344" s="85">
        <v>1.5587743627599998E-4</v>
      </c>
      <c r="T344" s="85">
        <f t="shared" ref="T344:T349" si="8">R344/$R$11</f>
        <v>3.0411304551635865E-4</v>
      </c>
      <c r="U344" s="85">
        <f>R344/'סכום נכסי הקרן'!$C$42</f>
        <v>3.8581112733950161E-5</v>
      </c>
    </row>
    <row r="345" spans="2:21" s="131" customFormat="1">
      <c r="B345" s="77" t="s">
        <v>1124</v>
      </c>
      <c r="C345" s="74" t="s">
        <v>1125</v>
      </c>
      <c r="D345" s="87" t="s">
        <v>28</v>
      </c>
      <c r="E345" s="87" t="s">
        <v>950</v>
      </c>
      <c r="F345" s="74"/>
      <c r="G345" s="87" t="s">
        <v>1126</v>
      </c>
      <c r="H345" s="74" t="s">
        <v>963</v>
      </c>
      <c r="I345" s="74" t="s">
        <v>954</v>
      </c>
      <c r="J345" s="74"/>
      <c r="K345" s="84">
        <v>8.3799999999983505</v>
      </c>
      <c r="L345" s="87" t="s">
        <v>162</v>
      </c>
      <c r="M345" s="88">
        <v>0.04</v>
      </c>
      <c r="N345" s="88">
        <v>5.2599999999986054E-2</v>
      </c>
      <c r="O345" s="84">
        <v>494911.85</v>
      </c>
      <c r="P345" s="86">
        <v>89.474900000000005</v>
      </c>
      <c r="Q345" s="74"/>
      <c r="R345" s="84">
        <v>1578.6598161700003</v>
      </c>
      <c r="S345" s="85">
        <v>6.5988246666666666E-4</v>
      </c>
      <c r="T345" s="85">
        <f t="shared" si="8"/>
        <v>1.7169186351533537E-3</v>
      </c>
      <c r="U345" s="85">
        <f>R345/'סכום נכסי הקרן'!$C$42</f>
        <v>2.1781581683021954E-4</v>
      </c>
    </row>
    <row r="346" spans="2:21" s="131" customFormat="1">
      <c r="B346" s="77" t="s">
        <v>1127</v>
      </c>
      <c r="C346" s="74" t="s">
        <v>1128</v>
      </c>
      <c r="D346" s="87" t="s">
        <v>28</v>
      </c>
      <c r="E346" s="87" t="s">
        <v>950</v>
      </c>
      <c r="F346" s="74"/>
      <c r="G346" s="87" t="s">
        <v>979</v>
      </c>
      <c r="H346" s="74" t="s">
        <v>1129</v>
      </c>
      <c r="I346" s="74" t="s">
        <v>926</v>
      </c>
      <c r="J346" s="74"/>
      <c r="K346" s="84">
        <v>8.3300000000055423</v>
      </c>
      <c r="L346" s="87" t="s">
        <v>162</v>
      </c>
      <c r="M346" s="88">
        <v>4.4999999999999998E-2</v>
      </c>
      <c r="N346" s="88">
        <v>4.7500000000036062E-2</v>
      </c>
      <c r="O346" s="84">
        <v>138575.318</v>
      </c>
      <c r="P346" s="86">
        <v>98.239000000000004</v>
      </c>
      <c r="Q346" s="74"/>
      <c r="R346" s="84">
        <v>485.32129870700004</v>
      </c>
      <c r="S346" s="85">
        <v>5.0391024727272726E-5</v>
      </c>
      <c r="T346" s="85">
        <f t="shared" si="8"/>
        <v>5.278256741901797E-4</v>
      </c>
      <c r="U346" s="85">
        <f>R346/'סכום נכסי הקרן'!$C$42</f>
        <v>6.6962276495663063E-5</v>
      </c>
    </row>
    <row r="347" spans="2:21" s="131" customFormat="1">
      <c r="B347" s="77" t="s">
        <v>1130</v>
      </c>
      <c r="C347" s="74" t="s">
        <v>1131</v>
      </c>
      <c r="D347" s="87" t="s">
        <v>28</v>
      </c>
      <c r="E347" s="87" t="s">
        <v>950</v>
      </c>
      <c r="F347" s="74"/>
      <c r="G347" s="87" t="s">
        <v>979</v>
      </c>
      <c r="H347" s="74" t="s">
        <v>1129</v>
      </c>
      <c r="I347" s="74" t="s">
        <v>926</v>
      </c>
      <c r="J347" s="74"/>
      <c r="K347" s="84">
        <v>6.3199999999999825</v>
      </c>
      <c r="L347" s="87" t="s">
        <v>162</v>
      </c>
      <c r="M347" s="88">
        <v>4.7500000000000001E-2</v>
      </c>
      <c r="N347" s="88">
        <v>4.4900000000001009E-2</v>
      </c>
      <c r="O347" s="84">
        <v>633487.16799999995</v>
      </c>
      <c r="P347" s="86">
        <v>97.522599999999997</v>
      </c>
      <c r="Q347" s="74"/>
      <c r="R347" s="84">
        <v>2202.4334823220001</v>
      </c>
      <c r="S347" s="85">
        <v>2.0770071081967212E-4</v>
      </c>
      <c r="T347" s="85">
        <f t="shared" si="8"/>
        <v>2.3953223169120882E-3</v>
      </c>
      <c r="U347" s="85">
        <f>R347/'סכום נכסי הקרן'!$C$42</f>
        <v>3.0388107878114978E-4</v>
      </c>
    </row>
    <row r="348" spans="2:21" s="131" customFormat="1">
      <c r="B348" s="77" t="s">
        <v>1132</v>
      </c>
      <c r="C348" s="74" t="s">
        <v>1133</v>
      </c>
      <c r="D348" s="87" t="s">
        <v>28</v>
      </c>
      <c r="E348" s="87" t="s">
        <v>950</v>
      </c>
      <c r="F348" s="74"/>
      <c r="G348" s="87" t="s">
        <v>952</v>
      </c>
      <c r="H348" s="74" t="s">
        <v>1134</v>
      </c>
      <c r="I348" s="74" t="s">
        <v>954</v>
      </c>
      <c r="J348" s="74"/>
      <c r="K348" s="84">
        <v>2.350000000000489</v>
      </c>
      <c r="L348" s="87" t="s">
        <v>162</v>
      </c>
      <c r="M348" s="88">
        <v>7.7499999999999999E-2</v>
      </c>
      <c r="N348" s="88">
        <v>0.13920000000004301</v>
      </c>
      <c r="O348" s="84">
        <v>319346.82033100002</v>
      </c>
      <c r="P348" s="86">
        <v>89.823599999999999</v>
      </c>
      <c r="Q348" s="74"/>
      <c r="R348" s="84">
        <v>1022.61613613</v>
      </c>
      <c r="S348" s="85">
        <v>7.6034957221666674E-4</v>
      </c>
      <c r="T348" s="85">
        <f t="shared" si="8"/>
        <v>1.1121767227785352E-3</v>
      </c>
      <c r="U348" s="85">
        <f>R348/'סכום נכסי הקרן'!$C$42</f>
        <v>1.4109560952486587E-4</v>
      </c>
    </row>
    <row r="349" spans="2:21" s="131" customFormat="1">
      <c r="B349" s="77" t="s">
        <v>1139</v>
      </c>
      <c r="C349" s="74" t="s">
        <v>1140</v>
      </c>
      <c r="D349" s="87" t="s">
        <v>28</v>
      </c>
      <c r="E349" s="87" t="s">
        <v>950</v>
      </c>
      <c r="F349" s="74"/>
      <c r="G349" s="87" t="s">
        <v>1035</v>
      </c>
      <c r="H349" s="74" t="s">
        <v>720</v>
      </c>
      <c r="I349" s="74"/>
      <c r="J349" s="74"/>
      <c r="K349" s="135">
        <v>4.3</v>
      </c>
      <c r="L349" s="87" t="s">
        <v>162</v>
      </c>
      <c r="M349" s="88">
        <v>4.2500000000000003E-2</v>
      </c>
      <c r="N349" s="88">
        <v>9.5459999999999989E-2</v>
      </c>
      <c r="O349" s="84">
        <v>732469.53799999994</v>
      </c>
      <c r="P349" s="86">
        <v>80.293099999999995</v>
      </c>
      <c r="Q349" s="74"/>
      <c r="R349" s="84">
        <v>2096.6555473930002</v>
      </c>
      <c r="S349" s="85">
        <v>1.5420411326315788E-3</v>
      </c>
      <c r="T349" s="85">
        <f t="shared" si="8"/>
        <v>2.2802803643600499E-3</v>
      </c>
      <c r="U349" s="85">
        <f>R349/'סכום נכסי הקרן'!$C$42</f>
        <v>2.8928635288569265E-4</v>
      </c>
    </row>
    <row r="354" spans="2:11">
      <c r="C354" s="1"/>
      <c r="D354" s="1"/>
      <c r="E354" s="1"/>
      <c r="F354" s="1"/>
    </row>
    <row r="355" spans="2:11">
      <c r="C355" s="1"/>
      <c r="D355" s="1"/>
      <c r="E355" s="1"/>
      <c r="F355" s="1"/>
    </row>
    <row r="356" spans="2:11">
      <c r="C356" s="1"/>
      <c r="D356" s="1"/>
      <c r="E356" s="1"/>
      <c r="F356" s="1"/>
    </row>
    <row r="357" spans="2:11">
      <c r="B357" s="89" t="s">
        <v>256</v>
      </c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2:11">
      <c r="B358" s="89" t="s">
        <v>111</v>
      </c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2:11">
      <c r="B359" s="89" t="s">
        <v>238</v>
      </c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2:11">
      <c r="B360" s="89" t="s">
        <v>246</v>
      </c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2:11">
      <c r="B361" s="151" t="s">
        <v>252</v>
      </c>
      <c r="C361" s="151"/>
      <c r="D361" s="151"/>
      <c r="E361" s="151"/>
      <c r="F361" s="151"/>
      <c r="G361" s="151"/>
      <c r="H361" s="151"/>
      <c r="I361" s="151"/>
      <c r="J361" s="151"/>
      <c r="K361" s="151"/>
    </row>
    <row r="362" spans="2:11">
      <c r="C362" s="1"/>
      <c r="D362" s="1"/>
      <c r="E362" s="1"/>
      <c r="F362" s="1"/>
    </row>
    <row r="363" spans="2:11">
      <c r="C363" s="1"/>
      <c r="D363" s="1"/>
      <c r="E363" s="1"/>
      <c r="F363" s="1"/>
    </row>
    <row r="364" spans="2:11">
      <c r="C364" s="1"/>
      <c r="D364" s="1"/>
      <c r="E364" s="1"/>
      <c r="F364" s="1"/>
    </row>
    <row r="365" spans="2:11">
      <c r="C365" s="1"/>
      <c r="D365" s="1"/>
      <c r="E365" s="1"/>
      <c r="F365" s="1"/>
    </row>
    <row r="366" spans="2:11">
      <c r="C366" s="1"/>
      <c r="D366" s="1"/>
      <c r="E366" s="1"/>
      <c r="F366" s="1"/>
    </row>
    <row r="367" spans="2:11">
      <c r="C367" s="1"/>
      <c r="D367" s="1"/>
      <c r="E367" s="1"/>
      <c r="F367" s="1"/>
    </row>
    <row r="368" spans="2:11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B799" s="42"/>
      <c r="C799" s="1"/>
      <c r="D799" s="1"/>
      <c r="E799" s="1"/>
      <c r="F799" s="1"/>
    </row>
    <row r="800" spans="2:6">
      <c r="B800" s="42"/>
      <c r="C800" s="1"/>
      <c r="D800" s="1"/>
      <c r="E800" s="1"/>
      <c r="F800" s="1"/>
    </row>
    <row r="801" spans="2:6">
      <c r="B801" s="3"/>
      <c r="C801" s="1"/>
      <c r="D801" s="1"/>
      <c r="E801" s="1"/>
      <c r="F801" s="1"/>
    </row>
    <row r="802" spans="2:6">
      <c r="C802" s="1"/>
      <c r="D802" s="1"/>
      <c r="E802" s="1"/>
      <c r="F802" s="1"/>
    </row>
    <row r="803" spans="2:6">
      <c r="C803" s="1"/>
      <c r="D803" s="1"/>
      <c r="E803" s="1"/>
      <c r="F803" s="1"/>
    </row>
    <row r="804" spans="2:6">
      <c r="C804" s="1"/>
      <c r="D804" s="1"/>
      <c r="E804" s="1"/>
      <c r="F804" s="1"/>
    </row>
    <row r="805" spans="2:6">
      <c r="C805" s="1"/>
      <c r="D805" s="1"/>
      <c r="E805" s="1"/>
      <c r="F805" s="1"/>
    </row>
    <row r="806" spans="2:6">
      <c r="C806" s="1"/>
      <c r="D806" s="1"/>
      <c r="E806" s="1"/>
      <c r="F806" s="1"/>
    </row>
    <row r="807" spans="2:6">
      <c r="C807" s="1"/>
      <c r="D807" s="1"/>
      <c r="E807" s="1"/>
      <c r="F807" s="1"/>
    </row>
    <row r="808" spans="2:6">
      <c r="C808" s="1"/>
      <c r="D808" s="1"/>
      <c r="E808" s="1"/>
      <c r="F808" s="1"/>
    </row>
    <row r="809" spans="2:6">
      <c r="C809" s="1"/>
      <c r="D809" s="1"/>
      <c r="E809" s="1"/>
      <c r="F809" s="1"/>
    </row>
    <row r="810" spans="2:6">
      <c r="C810" s="1"/>
      <c r="D810" s="1"/>
      <c r="E810" s="1"/>
      <c r="F810" s="1"/>
    </row>
    <row r="811" spans="2:6">
      <c r="C811" s="1"/>
      <c r="D811" s="1"/>
      <c r="E811" s="1"/>
      <c r="F811" s="1"/>
    </row>
    <row r="812" spans="2:6">
      <c r="C812" s="1"/>
      <c r="D812" s="1"/>
      <c r="E812" s="1"/>
      <c r="F812" s="1"/>
    </row>
    <row r="813" spans="2:6">
      <c r="C813" s="1"/>
      <c r="D813" s="1"/>
      <c r="E813" s="1"/>
      <c r="F813" s="1"/>
    </row>
    <row r="814" spans="2:6">
      <c r="C814" s="1"/>
      <c r="D814" s="1"/>
      <c r="E814" s="1"/>
      <c r="F814" s="1"/>
    </row>
    <row r="815" spans="2:6">
      <c r="C815" s="1"/>
      <c r="D815" s="1"/>
      <c r="E815" s="1"/>
      <c r="F815" s="1"/>
    </row>
    <row r="816" spans="2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  <row r="831" spans="3:6">
      <c r="C831" s="1"/>
      <c r="D831" s="1"/>
      <c r="E831" s="1"/>
      <c r="F831" s="1"/>
    </row>
    <row r="832" spans="3:6">
      <c r="C832" s="1"/>
      <c r="D832" s="1"/>
      <c r="E832" s="1"/>
      <c r="F832" s="1"/>
    </row>
    <row r="833" spans="3:6">
      <c r="C833" s="1"/>
      <c r="D833" s="1"/>
      <c r="E833" s="1"/>
      <c r="F833" s="1"/>
    </row>
  </sheetData>
  <sheetProtection sheet="1" objects="1" scenarios="1"/>
  <mergeCells count="3">
    <mergeCell ref="B6:U6"/>
    <mergeCell ref="B7:U7"/>
    <mergeCell ref="B361:K361"/>
  </mergeCells>
  <phoneticPr fontId="3" type="noConversion"/>
  <conditionalFormatting sqref="B12:B349">
    <cfRule type="cellIs" dxfId="8" priority="2" operator="equal">
      <formula>"NR3"</formula>
    </cfRule>
  </conditionalFormatting>
  <conditionalFormatting sqref="B12:B349">
    <cfRule type="containsText" dxfId="7" priority="1" operator="containsText" text="הפרשה ">
      <formula>NOT(ISERROR(SEARCH("הפרשה ",B12)))</formula>
    </cfRule>
  </conditionalFormatting>
  <dataValidations count="8">
    <dataValidation type="list" allowBlank="1" showInputMessage="1" showErrorMessage="1" sqref="G559:G831">
      <formula1>$BD$7:$BD$24</formula1>
    </dataValidation>
    <dataValidation allowBlank="1" showInputMessage="1" showErrorMessage="1" sqref="H2 B33 Q9 B35 B359 B361"/>
    <dataValidation type="list" allowBlank="1" showInputMessage="1" showErrorMessage="1" sqref="I36:I143 I362:I831 I354:I360 I296:I302 I304:I312 I276:I277 I280:I281 I188:I274 I284:I287 I12:I34 I147:I164 I167:I186 I290:I294 I314:I323 I325 I327:I348">
      <formula1>$BF$7:$BF$10</formula1>
    </dataValidation>
    <dataValidation type="list" allowBlank="1" showInputMessage="1" showErrorMessage="1" sqref="E362:E825 E354:E360 E12:E34 E36:E349">
      <formula1>$BB$7:$BB$24</formula1>
    </dataValidation>
    <dataValidation type="list" allowBlank="1" showInputMessage="1" showErrorMessage="1" sqref="L354:L831 L12:L349">
      <formula1>$BG$7:$BG$20</formula1>
    </dataValidation>
    <dataValidation type="list" allowBlank="1" showInputMessage="1" showErrorMessage="1" sqref="G253 G362:G558 G241:G251 G231:G238 G228:G229 G192:G226 G36:G103 G354:G360 G255:G349 G12:G34 G106:G186 G188:G190">
      <formula1>$BD$7:$BD$29</formula1>
    </dataValidation>
    <dataValidation type="list" allowBlank="1" showInputMessage="1" showErrorMessage="1" sqref="I313 I303 I288:I289 I349 I275 I282">
      <formula1>$BM$7:$BM$10</formula1>
    </dataValidation>
    <dataValidation type="list" allowBlank="1" showInputMessage="1" showErrorMessage="1" sqref="I144:I146 I165:I166 I187 I278 I283 I295 I324 I326">
      <formula1>$BJ$5:$BJ$6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topLeftCell="A107" zoomScale="90" zoomScaleNormal="90" workbookViewId="0">
      <selection activeCell="C125" sqref="C125"/>
    </sheetView>
  </sheetViews>
  <sheetFormatPr defaultColWidth="9.140625" defaultRowHeight="18"/>
  <cols>
    <col min="1" max="1" width="6.28515625" style="1" customWidth="1"/>
    <col min="2" max="2" width="43" style="2" bestFit="1" customWidth="1"/>
    <col min="3" max="3" width="57.140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8.28515625" style="1" bestFit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178</v>
      </c>
      <c r="C1" s="68" t="s" vm="1">
        <v>265</v>
      </c>
    </row>
    <row r="2" spans="2:62">
      <c r="B2" s="47" t="s">
        <v>177</v>
      </c>
      <c r="C2" s="68" t="s">
        <v>266</v>
      </c>
    </row>
    <row r="3" spans="2:62">
      <c r="B3" s="47" t="s">
        <v>179</v>
      </c>
      <c r="C3" s="68" t="s">
        <v>267</v>
      </c>
    </row>
    <row r="4" spans="2:62">
      <c r="B4" s="47" t="s">
        <v>180</v>
      </c>
      <c r="C4" s="68">
        <v>8801</v>
      </c>
    </row>
    <row r="6" spans="2:62" ht="26.25" customHeight="1">
      <c r="B6" s="142" t="s">
        <v>208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  <c r="BJ6" s="3"/>
    </row>
    <row r="7" spans="2:62" ht="26.25" customHeight="1">
      <c r="B7" s="142" t="s">
        <v>91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BF7" s="3"/>
      <c r="BJ7" s="3"/>
    </row>
    <row r="8" spans="2:62" s="3" customFormat="1" ht="78.75">
      <c r="B8" s="22" t="s">
        <v>114</v>
      </c>
      <c r="C8" s="30" t="s">
        <v>45</v>
      </c>
      <c r="D8" s="30" t="s">
        <v>118</v>
      </c>
      <c r="E8" s="30" t="s">
        <v>224</v>
      </c>
      <c r="F8" s="30" t="s">
        <v>116</v>
      </c>
      <c r="G8" s="30" t="s">
        <v>66</v>
      </c>
      <c r="H8" s="30" t="s">
        <v>102</v>
      </c>
      <c r="I8" s="13" t="s">
        <v>240</v>
      </c>
      <c r="J8" s="13" t="s">
        <v>239</v>
      </c>
      <c r="K8" s="30" t="s">
        <v>255</v>
      </c>
      <c r="L8" s="13" t="s">
        <v>62</v>
      </c>
      <c r="M8" s="13" t="s">
        <v>59</v>
      </c>
      <c r="N8" s="13" t="s">
        <v>181</v>
      </c>
      <c r="O8" s="14" t="s">
        <v>183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247</v>
      </c>
      <c r="J9" s="16"/>
      <c r="K9" s="16" t="s">
        <v>243</v>
      </c>
      <c r="L9" s="16" t="s">
        <v>243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69" t="s">
        <v>30</v>
      </c>
      <c r="C11" s="70"/>
      <c r="D11" s="70"/>
      <c r="E11" s="70"/>
      <c r="F11" s="70"/>
      <c r="G11" s="70"/>
      <c r="H11" s="70"/>
      <c r="I11" s="78"/>
      <c r="J11" s="80"/>
      <c r="K11" s="78">
        <v>845.72486275899996</v>
      </c>
      <c r="L11" s="78">
        <v>1360609.0324565002</v>
      </c>
      <c r="M11" s="70"/>
      <c r="N11" s="79">
        <v>1</v>
      </c>
      <c r="O11" s="79">
        <f>L11/'סכום נכסי הקרן'!$C$42</f>
        <v>0.18773022835920025</v>
      </c>
      <c r="BF11" s="1"/>
      <c r="BG11" s="3"/>
      <c r="BH11" s="1"/>
      <c r="BJ11" s="1"/>
    </row>
    <row r="12" spans="2:62" ht="20.25">
      <c r="B12" s="71" t="s">
        <v>233</v>
      </c>
      <c r="C12" s="72"/>
      <c r="D12" s="72"/>
      <c r="E12" s="72"/>
      <c r="F12" s="72"/>
      <c r="G12" s="72"/>
      <c r="H12" s="72"/>
      <c r="I12" s="81"/>
      <c r="J12" s="83"/>
      <c r="K12" s="81">
        <v>459.48722768199997</v>
      </c>
      <c r="L12" s="81">
        <v>873054.779942311</v>
      </c>
      <c r="M12" s="72"/>
      <c r="N12" s="82">
        <v>0.64166469508589219</v>
      </c>
      <c r="O12" s="82">
        <f>L12/'סכום נכסי הקרן'!$C$42</f>
        <v>0.12045985973851114</v>
      </c>
      <c r="BG12" s="4"/>
    </row>
    <row r="13" spans="2:62">
      <c r="B13" s="92" t="s">
        <v>1151</v>
      </c>
      <c r="C13" s="72"/>
      <c r="D13" s="72"/>
      <c r="E13" s="72"/>
      <c r="F13" s="72"/>
      <c r="G13" s="72"/>
      <c r="H13" s="72"/>
      <c r="I13" s="81"/>
      <c r="J13" s="83"/>
      <c r="K13" s="81">
        <v>113.959077569</v>
      </c>
      <c r="L13" s="81">
        <v>566675.30249726097</v>
      </c>
      <c r="M13" s="72"/>
      <c r="N13" s="82">
        <v>0.41648650639497942</v>
      </c>
      <c r="O13" s="82">
        <f>L13/'סכום נכסי הקרן'!$C$42</f>
        <v>7.8187106954055008E-2</v>
      </c>
    </row>
    <row r="14" spans="2:62">
      <c r="B14" s="77" t="s">
        <v>1152</v>
      </c>
      <c r="C14" s="74" t="s">
        <v>1153</v>
      </c>
      <c r="D14" s="87" t="s">
        <v>119</v>
      </c>
      <c r="E14" s="87" t="s">
        <v>347</v>
      </c>
      <c r="F14" s="74" t="s">
        <v>1154</v>
      </c>
      <c r="G14" s="87" t="s">
        <v>189</v>
      </c>
      <c r="H14" s="87" t="s">
        <v>163</v>
      </c>
      <c r="I14" s="84">
        <v>90891.623013000004</v>
      </c>
      <c r="J14" s="86">
        <v>24100</v>
      </c>
      <c r="K14" s="74"/>
      <c r="L14" s="84">
        <v>21904.881175261995</v>
      </c>
      <c r="M14" s="85">
        <v>1.7810832973425984E-3</v>
      </c>
      <c r="N14" s="85">
        <v>1.6099320710604142E-2</v>
      </c>
      <c r="O14" s="85">
        <f>L14/'סכום נכסי הקרן'!$C$42</f>
        <v>3.0223291534297175E-3</v>
      </c>
    </row>
    <row r="15" spans="2:62">
      <c r="B15" s="77" t="s">
        <v>1155</v>
      </c>
      <c r="C15" s="74" t="s">
        <v>1156</v>
      </c>
      <c r="D15" s="87" t="s">
        <v>119</v>
      </c>
      <c r="E15" s="87" t="s">
        <v>347</v>
      </c>
      <c r="F15" s="74">
        <v>1760</v>
      </c>
      <c r="G15" s="87" t="s">
        <v>750</v>
      </c>
      <c r="H15" s="87" t="s">
        <v>163</v>
      </c>
      <c r="I15" s="84">
        <v>6580.8915269999998</v>
      </c>
      <c r="J15" s="86">
        <v>37960</v>
      </c>
      <c r="K15" s="84">
        <v>17.595660551000002</v>
      </c>
      <c r="L15" s="84">
        <v>2515.7020838439998</v>
      </c>
      <c r="M15" s="85">
        <v>6.1626163304308318E-5</v>
      </c>
      <c r="N15" s="85">
        <v>1.8489529496228954E-3</v>
      </c>
      <c r="O15" s="85">
        <f>L15/'סכום נכסי הקרן'!$C$42</f>
        <v>3.4710435945812303E-4</v>
      </c>
    </row>
    <row r="16" spans="2:62" ht="20.25">
      <c r="B16" s="77" t="s">
        <v>1157</v>
      </c>
      <c r="C16" s="74" t="s">
        <v>1158</v>
      </c>
      <c r="D16" s="87" t="s">
        <v>119</v>
      </c>
      <c r="E16" s="87" t="s">
        <v>347</v>
      </c>
      <c r="F16" s="74" t="s">
        <v>450</v>
      </c>
      <c r="G16" s="87" t="s">
        <v>2610</v>
      </c>
      <c r="H16" s="87" t="s">
        <v>163</v>
      </c>
      <c r="I16" s="84">
        <v>254597.49951299999</v>
      </c>
      <c r="J16" s="86">
        <v>5200</v>
      </c>
      <c r="K16" s="74"/>
      <c r="L16" s="84">
        <v>13239.069974676002</v>
      </c>
      <c r="M16" s="85">
        <v>1.9362588838004343E-3</v>
      </c>
      <c r="N16" s="85">
        <v>9.7302528932750303E-3</v>
      </c>
      <c r="O16" s="85">
        <f>L16/'סכום נכסי הקרן'!$C$42</f>
        <v>1.8266625976472908E-3</v>
      </c>
      <c r="BF16" s="4"/>
    </row>
    <row r="17" spans="2:15">
      <c r="B17" s="77" t="s">
        <v>1159</v>
      </c>
      <c r="C17" s="74" t="s">
        <v>1160</v>
      </c>
      <c r="D17" s="87" t="s">
        <v>119</v>
      </c>
      <c r="E17" s="87" t="s">
        <v>347</v>
      </c>
      <c r="F17" s="74" t="s">
        <v>739</v>
      </c>
      <c r="G17" s="87" t="s">
        <v>740</v>
      </c>
      <c r="H17" s="87" t="s">
        <v>163</v>
      </c>
      <c r="I17" s="84">
        <v>66985.462259000007</v>
      </c>
      <c r="J17" s="86">
        <v>46240</v>
      </c>
      <c r="K17" s="74"/>
      <c r="L17" s="84">
        <v>30974.077748410997</v>
      </c>
      <c r="M17" s="85">
        <v>1.5155654582198017E-3</v>
      </c>
      <c r="N17" s="85">
        <v>2.2764862653079046E-2</v>
      </c>
      <c r="O17" s="85">
        <f>L17/'סכום נכסי הקרן'!$C$42</f>
        <v>4.2736528644283589E-3</v>
      </c>
    </row>
    <row r="18" spans="2:15">
      <c r="B18" s="77" t="s">
        <v>1161</v>
      </c>
      <c r="C18" s="74" t="s">
        <v>1162</v>
      </c>
      <c r="D18" s="87" t="s">
        <v>119</v>
      </c>
      <c r="E18" s="87" t="s">
        <v>347</v>
      </c>
      <c r="F18" s="74" t="s">
        <v>848</v>
      </c>
      <c r="G18" s="87" t="s">
        <v>716</v>
      </c>
      <c r="H18" s="87" t="s">
        <v>163</v>
      </c>
      <c r="I18" s="84">
        <v>17919.880835</v>
      </c>
      <c r="J18" s="86">
        <v>148890</v>
      </c>
      <c r="K18" s="74"/>
      <c r="L18" s="84">
        <v>26680.910575640999</v>
      </c>
      <c r="M18" s="85">
        <v>4.7698799337110047E-3</v>
      </c>
      <c r="N18" s="85">
        <v>1.9609535097286669E-2</v>
      </c>
      <c r="O18" s="85">
        <f>L18/'סכום נכסי הקרן'!$C$42</f>
        <v>3.681302501831379E-3</v>
      </c>
    </row>
    <row r="19" spans="2:15">
      <c r="B19" s="77" t="s">
        <v>1163</v>
      </c>
      <c r="C19" s="74" t="s">
        <v>1164</v>
      </c>
      <c r="D19" s="87" t="s">
        <v>119</v>
      </c>
      <c r="E19" s="87" t="s">
        <v>347</v>
      </c>
      <c r="F19" s="74" t="s">
        <v>458</v>
      </c>
      <c r="G19" s="87" t="s">
        <v>2610</v>
      </c>
      <c r="H19" s="87" t="s">
        <v>163</v>
      </c>
      <c r="I19" s="84">
        <v>572375.11510299996</v>
      </c>
      <c r="J19" s="86">
        <v>2100</v>
      </c>
      <c r="K19" s="74"/>
      <c r="L19" s="84">
        <v>12019.877417164</v>
      </c>
      <c r="M19" s="85">
        <v>1.5003668983906366E-3</v>
      </c>
      <c r="N19" s="85">
        <v>8.8341890509596368E-3</v>
      </c>
      <c r="O19" s="85">
        <f>L19/'סכום נכסי הקרן'!$C$42</f>
        <v>1.6584443279049994E-3</v>
      </c>
    </row>
    <row r="20" spans="2:15">
      <c r="B20" s="77" t="s">
        <v>1165</v>
      </c>
      <c r="C20" s="74" t="s">
        <v>1166</v>
      </c>
      <c r="D20" s="87" t="s">
        <v>119</v>
      </c>
      <c r="E20" s="87" t="s">
        <v>347</v>
      </c>
      <c r="F20" s="74" t="s">
        <v>1167</v>
      </c>
      <c r="G20" s="87" t="s">
        <v>145</v>
      </c>
      <c r="H20" s="87" t="s">
        <v>163</v>
      </c>
      <c r="I20" s="84">
        <v>34633.438009999998</v>
      </c>
      <c r="J20" s="86">
        <v>2578</v>
      </c>
      <c r="K20" s="74"/>
      <c r="L20" s="84">
        <v>892.85003190400005</v>
      </c>
      <c r="M20" s="85">
        <v>1.955703550668638E-4</v>
      </c>
      <c r="N20" s="85">
        <v>6.562135121887376E-4</v>
      </c>
      <c r="O20" s="85">
        <f>L20/'סכום נכסי הקרן'!$C$42</f>
        <v>1.2319111249558455E-4</v>
      </c>
    </row>
    <row r="21" spans="2:15">
      <c r="B21" s="77" t="s">
        <v>1168</v>
      </c>
      <c r="C21" s="74" t="s">
        <v>1169</v>
      </c>
      <c r="D21" s="87" t="s">
        <v>119</v>
      </c>
      <c r="E21" s="87" t="s">
        <v>347</v>
      </c>
      <c r="F21" s="74" t="s">
        <v>547</v>
      </c>
      <c r="G21" s="87" t="s">
        <v>190</v>
      </c>
      <c r="H21" s="87" t="s">
        <v>163</v>
      </c>
      <c r="I21" s="84">
        <v>6284976.9941260004</v>
      </c>
      <c r="J21" s="86">
        <v>256.8</v>
      </c>
      <c r="K21" s="74"/>
      <c r="L21" s="84">
        <v>16139.820920999999</v>
      </c>
      <c r="M21" s="85">
        <v>2.2726484804009768E-3</v>
      </c>
      <c r="N21" s="85">
        <v>1.1862203275146935E-2</v>
      </c>
      <c r="O21" s="85">
        <f>L21/'סכום נכסי הקרן'!$C$42</f>
        <v>2.2268941296865875E-3</v>
      </c>
    </row>
    <row r="22" spans="2:15">
      <c r="B22" s="77" t="s">
        <v>1170</v>
      </c>
      <c r="C22" s="74" t="s">
        <v>1171</v>
      </c>
      <c r="D22" s="87" t="s">
        <v>119</v>
      </c>
      <c r="E22" s="87" t="s">
        <v>347</v>
      </c>
      <c r="F22" s="74" t="s">
        <v>364</v>
      </c>
      <c r="G22" s="87" t="s">
        <v>357</v>
      </c>
      <c r="H22" s="87" t="s">
        <v>163</v>
      </c>
      <c r="I22" s="84">
        <v>153077.65080599999</v>
      </c>
      <c r="J22" s="86">
        <v>8676</v>
      </c>
      <c r="K22" s="74"/>
      <c r="L22" s="84">
        <v>13281.016983944</v>
      </c>
      <c r="M22" s="85">
        <v>1.525740952619973E-3</v>
      </c>
      <c r="N22" s="85">
        <v>9.7610824764009542E-3</v>
      </c>
      <c r="O22" s="85">
        <f>L22/'סכום נכסי הקרן'!$C$42</f>
        <v>1.832450242327739E-3</v>
      </c>
    </row>
    <row r="23" spans="2:15">
      <c r="B23" s="77" t="s">
        <v>1172</v>
      </c>
      <c r="C23" s="74" t="s">
        <v>1173</v>
      </c>
      <c r="D23" s="87" t="s">
        <v>119</v>
      </c>
      <c r="E23" s="87" t="s">
        <v>347</v>
      </c>
      <c r="F23" s="74" t="s">
        <v>706</v>
      </c>
      <c r="G23" s="87" t="s">
        <v>487</v>
      </c>
      <c r="H23" s="87" t="s">
        <v>163</v>
      </c>
      <c r="I23" s="84">
        <v>6703448.079601001</v>
      </c>
      <c r="J23" s="86">
        <v>97.1</v>
      </c>
      <c r="K23" s="74"/>
      <c r="L23" s="84">
        <v>6509.0480854750003</v>
      </c>
      <c r="M23" s="85">
        <v>2.0910941676851604E-3</v>
      </c>
      <c r="N23" s="85">
        <v>4.783922442234044E-3</v>
      </c>
      <c r="O23" s="85">
        <f>L23/'סכום נכסי הקרן'!$C$42</f>
        <v>8.9808685253330012E-4</v>
      </c>
    </row>
    <row r="24" spans="2:15">
      <c r="B24" s="77" t="s">
        <v>1174</v>
      </c>
      <c r="C24" s="74" t="s">
        <v>1175</v>
      </c>
      <c r="D24" s="87" t="s">
        <v>119</v>
      </c>
      <c r="E24" s="87" t="s">
        <v>347</v>
      </c>
      <c r="F24" s="74" t="s">
        <v>416</v>
      </c>
      <c r="G24" s="87" t="s">
        <v>357</v>
      </c>
      <c r="H24" s="87" t="s">
        <v>163</v>
      </c>
      <c r="I24" s="84">
        <v>2300886.2531539998</v>
      </c>
      <c r="J24" s="86">
        <v>1050</v>
      </c>
      <c r="K24" s="84">
        <v>96.363417017999993</v>
      </c>
      <c r="L24" s="84">
        <v>24255.669075137001</v>
      </c>
      <c r="M24" s="85">
        <v>1.9766775459385409E-3</v>
      </c>
      <c r="N24" s="85">
        <v>1.7827067509132145E-2</v>
      </c>
      <c r="O24" s="85">
        <f>L24/'סכום נכסי הקרן'!$C$42</f>
        <v>3.3466794544642574E-3</v>
      </c>
    </row>
    <row r="25" spans="2:15">
      <c r="B25" s="77" t="s">
        <v>1176</v>
      </c>
      <c r="C25" s="74" t="s">
        <v>1177</v>
      </c>
      <c r="D25" s="87" t="s">
        <v>119</v>
      </c>
      <c r="E25" s="87" t="s">
        <v>347</v>
      </c>
      <c r="F25" s="74" t="s">
        <v>938</v>
      </c>
      <c r="G25" s="87" t="s">
        <v>145</v>
      </c>
      <c r="H25" s="87" t="s">
        <v>163</v>
      </c>
      <c r="I25" s="84">
        <v>3220900.4659890002</v>
      </c>
      <c r="J25" s="86">
        <v>297</v>
      </c>
      <c r="K25" s="74"/>
      <c r="L25" s="84">
        <v>9566.074384593001</v>
      </c>
      <c r="M25" s="85">
        <v>2.7439599203218697E-3</v>
      </c>
      <c r="N25" s="85">
        <v>7.0307297367576726E-3</v>
      </c>
      <c r="O25" s="85">
        <f>L25/'סכום נכסי הקרן'!$C$42</f>
        <v>1.3198804990133379E-3</v>
      </c>
    </row>
    <row r="26" spans="2:15">
      <c r="B26" s="77" t="s">
        <v>1178</v>
      </c>
      <c r="C26" s="74" t="s">
        <v>1179</v>
      </c>
      <c r="D26" s="87" t="s">
        <v>119</v>
      </c>
      <c r="E26" s="87" t="s">
        <v>347</v>
      </c>
      <c r="F26" s="74" t="s">
        <v>639</v>
      </c>
      <c r="G26" s="87" t="s">
        <v>483</v>
      </c>
      <c r="H26" s="87" t="s">
        <v>163</v>
      </c>
      <c r="I26" s="84">
        <v>536500.64531299996</v>
      </c>
      <c r="J26" s="86">
        <v>1700</v>
      </c>
      <c r="K26" s="74"/>
      <c r="L26" s="84">
        <v>9120.510970329</v>
      </c>
      <c r="M26" s="85">
        <v>2.0944518136297098E-3</v>
      </c>
      <c r="N26" s="85">
        <v>6.7032562277368167E-3</v>
      </c>
      <c r="O26" s="85">
        <f>L26/'סכום נכסי הקרן'!$C$42</f>
        <v>1.2584038223832639E-3</v>
      </c>
    </row>
    <row r="27" spans="2:15">
      <c r="B27" s="77" t="s">
        <v>1180</v>
      </c>
      <c r="C27" s="74" t="s">
        <v>1181</v>
      </c>
      <c r="D27" s="87" t="s">
        <v>119</v>
      </c>
      <c r="E27" s="87" t="s">
        <v>347</v>
      </c>
      <c r="F27" s="74" t="s">
        <v>482</v>
      </c>
      <c r="G27" s="87" t="s">
        <v>483</v>
      </c>
      <c r="H27" s="87" t="s">
        <v>163</v>
      </c>
      <c r="I27" s="84">
        <v>404473.43660800002</v>
      </c>
      <c r="J27" s="86">
        <v>1940</v>
      </c>
      <c r="K27" s="74"/>
      <c r="L27" s="84">
        <v>7846.7846701939998</v>
      </c>
      <c r="M27" s="85">
        <v>1.8867233492748838E-3</v>
      </c>
      <c r="N27" s="85">
        <v>5.7671119939774968E-3</v>
      </c>
      <c r="O27" s="85">
        <f>L27/'סכום נכסי הקרן'!$C$42</f>
        <v>1.0826612516024782E-3</v>
      </c>
    </row>
    <row r="28" spans="2:15">
      <c r="B28" s="77" t="s">
        <v>1182</v>
      </c>
      <c r="C28" s="74" t="s">
        <v>1183</v>
      </c>
      <c r="D28" s="87" t="s">
        <v>119</v>
      </c>
      <c r="E28" s="87" t="s">
        <v>347</v>
      </c>
      <c r="F28" s="74" t="s">
        <v>1184</v>
      </c>
      <c r="G28" s="87" t="s">
        <v>1185</v>
      </c>
      <c r="H28" s="87" t="s">
        <v>163</v>
      </c>
      <c r="I28" s="84">
        <v>106327.496078</v>
      </c>
      <c r="J28" s="86">
        <v>5700</v>
      </c>
      <c r="K28" s="74"/>
      <c r="L28" s="84">
        <v>6060.6672724299997</v>
      </c>
      <c r="M28" s="85">
        <v>9.9550056551905549E-4</v>
      </c>
      <c r="N28" s="85">
        <v>4.45437824375443E-3</v>
      </c>
      <c r="O28" s="85">
        <f>L28/'סכום נכסי הקרן'!$C$42</f>
        <v>8.3622144489827258E-4</v>
      </c>
    </row>
    <row r="29" spans="2:15">
      <c r="B29" s="77" t="s">
        <v>1186</v>
      </c>
      <c r="C29" s="74" t="s">
        <v>1187</v>
      </c>
      <c r="D29" s="87" t="s">
        <v>119</v>
      </c>
      <c r="E29" s="87" t="s">
        <v>347</v>
      </c>
      <c r="F29" s="74" t="s">
        <v>961</v>
      </c>
      <c r="G29" s="87" t="s">
        <v>962</v>
      </c>
      <c r="H29" s="87" t="s">
        <v>163</v>
      </c>
      <c r="I29" s="84">
        <v>226993.19339000003</v>
      </c>
      <c r="J29" s="86">
        <v>3258</v>
      </c>
      <c r="K29" s="74"/>
      <c r="L29" s="84">
        <v>7395.4382406449995</v>
      </c>
      <c r="M29" s="85">
        <v>2.0769383069961609E-4</v>
      </c>
      <c r="N29" s="85">
        <v>5.4353881712022496E-3</v>
      </c>
      <c r="O29" s="85">
        <f>L29/'סכום נכסי הקרן'!$C$42</f>
        <v>1.0203866626006942E-3</v>
      </c>
    </row>
    <row r="30" spans="2:15">
      <c r="B30" s="77" t="s">
        <v>1188</v>
      </c>
      <c r="C30" s="74" t="s">
        <v>1189</v>
      </c>
      <c r="D30" s="87" t="s">
        <v>119</v>
      </c>
      <c r="E30" s="87" t="s">
        <v>347</v>
      </c>
      <c r="F30" s="74" t="s">
        <v>769</v>
      </c>
      <c r="G30" s="87" t="s">
        <v>543</v>
      </c>
      <c r="H30" s="87" t="s">
        <v>163</v>
      </c>
      <c r="I30" s="84">
        <v>2911546.8594269995</v>
      </c>
      <c r="J30" s="86">
        <v>1128</v>
      </c>
      <c r="K30" s="74"/>
      <c r="L30" s="84">
        <v>32842.248574334</v>
      </c>
      <c r="M30" s="85">
        <v>2.2738445478755931E-3</v>
      </c>
      <c r="N30" s="85">
        <v>2.4137902800071259E-2</v>
      </c>
      <c r="O30" s="85">
        <f>L30/'סכום נכסי הקרן'!$C$42</f>
        <v>4.5314140047695564E-3</v>
      </c>
    </row>
    <row r="31" spans="2:15">
      <c r="B31" s="77" t="s">
        <v>1190</v>
      </c>
      <c r="C31" s="74" t="s">
        <v>1191</v>
      </c>
      <c r="D31" s="87" t="s">
        <v>119</v>
      </c>
      <c r="E31" s="87" t="s">
        <v>347</v>
      </c>
      <c r="F31" s="74" t="s">
        <v>370</v>
      </c>
      <c r="G31" s="87" t="s">
        <v>357</v>
      </c>
      <c r="H31" s="87" t="s">
        <v>163</v>
      </c>
      <c r="I31" s="84">
        <v>3379657.0267680003</v>
      </c>
      <c r="J31" s="86">
        <v>1960</v>
      </c>
      <c r="K31" s="74"/>
      <c r="L31" s="84">
        <v>66241.277724661995</v>
      </c>
      <c r="M31" s="85">
        <v>2.3226348714378005E-3</v>
      </c>
      <c r="N31" s="85">
        <v>4.8685019829000573E-2</v>
      </c>
      <c r="O31" s="85">
        <f>L31/'סכום נכסי הקרן'!$C$42</f>
        <v>9.13964989017047E-3</v>
      </c>
    </row>
    <row r="32" spans="2:15">
      <c r="B32" s="77" t="s">
        <v>1192</v>
      </c>
      <c r="C32" s="74" t="s">
        <v>1193</v>
      </c>
      <c r="D32" s="87" t="s">
        <v>119</v>
      </c>
      <c r="E32" s="87" t="s">
        <v>347</v>
      </c>
      <c r="F32" s="74" t="s">
        <v>512</v>
      </c>
      <c r="G32" s="87" t="s">
        <v>2610</v>
      </c>
      <c r="H32" s="87" t="s">
        <v>163</v>
      </c>
      <c r="I32" s="84">
        <v>1460762.5213349997</v>
      </c>
      <c r="J32" s="86">
        <v>771</v>
      </c>
      <c r="K32" s="74"/>
      <c r="L32" s="84">
        <v>11262.479039492</v>
      </c>
      <c r="M32" s="85">
        <v>1.7969091033740918E-3</v>
      </c>
      <c r="N32" s="85">
        <v>8.2775277620774357E-3</v>
      </c>
      <c r="O32" s="85">
        <f>L32/'סכום נכסי הקרן'!$C$42</f>
        <v>1.553942177024417E-3</v>
      </c>
    </row>
    <row r="33" spans="2:15">
      <c r="B33" s="77" t="s">
        <v>1194</v>
      </c>
      <c r="C33" s="74" t="s">
        <v>1195</v>
      </c>
      <c r="D33" s="87" t="s">
        <v>119</v>
      </c>
      <c r="E33" s="87" t="s">
        <v>347</v>
      </c>
      <c r="F33" s="74" t="s">
        <v>375</v>
      </c>
      <c r="G33" s="87" t="s">
        <v>357</v>
      </c>
      <c r="H33" s="87" t="s">
        <v>163</v>
      </c>
      <c r="I33" s="84">
        <v>547366.70442299999</v>
      </c>
      <c r="J33" s="86">
        <v>6623</v>
      </c>
      <c r="K33" s="74"/>
      <c r="L33" s="84">
        <v>36252.096833931995</v>
      </c>
      <c r="M33" s="85">
        <v>2.3291941598103704E-3</v>
      </c>
      <c r="N33" s="85">
        <v>2.6644021882230893E-2</v>
      </c>
      <c r="O33" s="85">
        <f>L33/'סכום נכסי הקרן'!$C$42</f>
        <v>5.0018883123587347E-3</v>
      </c>
    </row>
    <row r="34" spans="2:15">
      <c r="B34" s="77" t="s">
        <v>1196</v>
      </c>
      <c r="C34" s="74" t="s">
        <v>1197</v>
      </c>
      <c r="D34" s="87" t="s">
        <v>119</v>
      </c>
      <c r="E34" s="87" t="s">
        <v>347</v>
      </c>
      <c r="F34" s="74" t="s">
        <v>515</v>
      </c>
      <c r="G34" s="87" t="s">
        <v>2610</v>
      </c>
      <c r="H34" s="87" t="s">
        <v>163</v>
      </c>
      <c r="I34" s="84">
        <v>127547.15028300001</v>
      </c>
      <c r="J34" s="86">
        <v>13830</v>
      </c>
      <c r="K34" s="74"/>
      <c r="L34" s="84">
        <v>17639.770883982001</v>
      </c>
      <c r="M34" s="85">
        <v>2.6886832822855052E-3</v>
      </c>
      <c r="N34" s="85">
        <v>1.2964613980354388E-2</v>
      </c>
      <c r="O34" s="85">
        <f>L34/'סכום נכסי הקרן'!$C$42</f>
        <v>2.4338499431208098E-3</v>
      </c>
    </row>
    <row r="35" spans="2:15">
      <c r="B35" s="77" t="s">
        <v>1198</v>
      </c>
      <c r="C35" s="74" t="s">
        <v>1199</v>
      </c>
      <c r="D35" s="87" t="s">
        <v>119</v>
      </c>
      <c r="E35" s="87" t="s">
        <v>347</v>
      </c>
      <c r="F35" s="74" t="s">
        <v>1200</v>
      </c>
      <c r="G35" s="87" t="s">
        <v>191</v>
      </c>
      <c r="H35" s="87" t="s">
        <v>163</v>
      </c>
      <c r="I35" s="84">
        <v>22370.266843000005</v>
      </c>
      <c r="J35" s="86">
        <v>52350</v>
      </c>
      <c r="K35" s="74"/>
      <c r="L35" s="84">
        <v>11710.834692558998</v>
      </c>
      <c r="M35" s="85">
        <v>3.6003396483213449E-4</v>
      </c>
      <c r="N35" s="85">
        <v>8.6070534688541412E-3</v>
      </c>
      <c r="O35" s="85">
        <f>L35/'סכום נכסי הקרן'!$C$42</f>
        <v>1.6158041132078348E-3</v>
      </c>
    </row>
    <row r="36" spans="2:15">
      <c r="B36" s="77" t="s">
        <v>1201</v>
      </c>
      <c r="C36" s="74" t="s">
        <v>1202</v>
      </c>
      <c r="D36" s="87" t="s">
        <v>119</v>
      </c>
      <c r="E36" s="87" t="s">
        <v>347</v>
      </c>
      <c r="F36" s="74" t="s">
        <v>400</v>
      </c>
      <c r="G36" s="87" t="s">
        <v>357</v>
      </c>
      <c r="H36" s="87" t="s">
        <v>163</v>
      </c>
      <c r="I36" s="84">
        <v>3082301.422206</v>
      </c>
      <c r="J36" s="86">
        <v>2131</v>
      </c>
      <c r="K36" s="74"/>
      <c r="L36" s="84">
        <v>65683.84330701</v>
      </c>
      <c r="M36" s="85">
        <v>2.3081708822173704E-3</v>
      </c>
      <c r="N36" s="85">
        <v>4.827532504941677E-2</v>
      </c>
      <c r="O36" s="85">
        <f>L36/'סכום נכסי הקרן'!$C$42</f>
        <v>9.0627377956416302E-3</v>
      </c>
    </row>
    <row r="37" spans="2:15">
      <c r="B37" s="77" t="s">
        <v>1203</v>
      </c>
      <c r="C37" s="74" t="s">
        <v>1204</v>
      </c>
      <c r="D37" s="87" t="s">
        <v>119</v>
      </c>
      <c r="E37" s="87" t="s">
        <v>347</v>
      </c>
      <c r="F37" s="74" t="s">
        <v>1205</v>
      </c>
      <c r="G37" s="87" t="s">
        <v>962</v>
      </c>
      <c r="H37" s="87" t="s">
        <v>163</v>
      </c>
      <c r="I37" s="84">
        <v>61770.908705000002</v>
      </c>
      <c r="J37" s="86">
        <v>17380</v>
      </c>
      <c r="K37" s="74"/>
      <c r="L37" s="84">
        <v>10735.783932999</v>
      </c>
      <c r="M37" s="85">
        <v>4.5445044903597855E-4</v>
      </c>
      <c r="N37" s="85">
        <v>7.8904252999233496E-3</v>
      </c>
      <c r="O37" s="85">
        <f>L37/'סכום נכסי הקרן'!$C$42</f>
        <v>1.4812713434058217E-3</v>
      </c>
    </row>
    <row r="38" spans="2:15">
      <c r="B38" s="77" t="s">
        <v>1206</v>
      </c>
      <c r="C38" s="74" t="s">
        <v>1207</v>
      </c>
      <c r="D38" s="87" t="s">
        <v>119</v>
      </c>
      <c r="E38" s="87" t="s">
        <v>347</v>
      </c>
      <c r="F38" s="74" t="s">
        <v>435</v>
      </c>
      <c r="G38" s="87" t="s">
        <v>2610</v>
      </c>
      <c r="H38" s="87" t="s">
        <v>163</v>
      </c>
      <c r="I38" s="84">
        <v>221397.43143500001</v>
      </c>
      <c r="J38" s="86">
        <v>20480</v>
      </c>
      <c r="K38" s="74"/>
      <c r="L38" s="84">
        <v>45342.193957903</v>
      </c>
      <c r="M38" s="85">
        <v>1.8256155086682287E-3</v>
      </c>
      <c r="N38" s="85">
        <v>3.3324924997771267E-2</v>
      </c>
      <c r="O38" s="85">
        <f>L38/'סכום נכסי הקרן'!$C$42</f>
        <v>6.2560957798848214E-3</v>
      </c>
    </row>
    <row r="39" spans="2:15">
      <c r="B39" s="77" t="s">
        <v>1208</v>
      </c>
      <c r="C39" s="74" t="s">
        <v>1209</v>
      </c>
      <c r="D39" s="87" t="s">
        <v>119</v>
      </c>
      <c r="E39" s="87" t="s">
        <v>347</v>
      </c>
      <c r="F39" s="74" t="s">
        <v>537</v>
      </c>
      <c r="G39" s="87" t="s">
        <v>150</v>
      </c>
      <c r="H39" s="87" t="s">
        <v>163</v>
      </c>
      <c r="I39" s="84">
        <v>739120.41899499996</v>
      </c>
      <c r="J39" s="86">
        <v>2010</v>
      </c>
      <c r="K39" s="74"/>
      <c r="L39" s="84">
        <v>14856.320422000001</v>
      </c>
      <c r="M39" s="85">
        <v>3.103508322005484E-3</v>
      </c>
      <c r="N39" s="85">
        <v>1.0918875347444798E-2</v>
      </c>
      <c r="O39" s="85">
        <f>L39/'סכום נכסי הקרן'!$C$42</f>
        <v>2.0498029624014544E-3</v>
      </c>
    </row>
    <row r="40" spans="2:15">
      <c r="B40" s="77" t="s">
        <v>1210</v>
      </c>
      <c r="C40" s="74" t="s">
        <v>1211</v>
      </c>
      <c r="D40" s="87" t="s">
        <v>119</v>
      </c>
      <c r="E40" s="87" t="s">
        <v>347</v>
      </c>
      <c r="F40" s="74" t="s">
        <v>749</v>
      </c>
      <c r="G40" s="87" t="s">
        <v>750</v>
      </c>
      <c r="H40" s="87" t="s">
        <v>163</v>
      </c>
      <c r="I40" s="84">
        <v>263335.35768900003</v>
      </c>
      <c r="J40" s="86">
        <v>9250</v>
      </c>
      <c r="K40" s="74"/>
      <c r="L40" s="84">
        <v>24358.520586276998</v>
      </c>
      <c r="M40" s="85">
        <v>2.2740757195848543E-3</v>
      </c>
      <c r="N40" s="85">
        <v>1.7902659768691313E-2</v>
      </c>
      <c r="O40" s="85">
        <f>L40/'סכום נכסי הקרן'!$C$42</f>
        <v>3.3608704066134874E-3</v>
      </c>
    </row>
    <row r="41" spans="2:15">
      <c r="B41" s="77" t="s">
        <v>1212</v>
      </c>
      <c r="C41" s="74" t="s">
        <v>1213</v>
      </c>
      <c r="D41" s="87" t="s">
        <v>119</v>
      </c>
      <c r="E41" s="87" t="s">
        <v>347</v>
      </c>
      <c r="F41" s="74" t="s">
        <v>880</v>
      </c>
      <c r="G41" s="87" t="s">
        <v>881</v>
      </c>
      <c r="H41" s="87" t="s">
        <v>163</v>
      </c>
      <c r="I41" s="84">
        <v>940834.41742900002</v>
      </c>
      <c r="J41" s="86">
        <v>2269</v>
      </c>
      <c r="K41" s="74"/>
      <c r="L41" s="84">
        <v>21347.532931461999</v>
      </c>
      <c r="M41" s="85">
        <v>2.6409615705642723E-3</v>
      </c>
      <c r="N41" s="85">
        <v>1.5689689265784363E-2</v>
      </c>
      <c r="O41" s="85">
        <f>L41/'סכום נכסי הקרן'!$C$42</f>
        <v>2.9454289487505915E-3</v>
      </c>
    </row>
    <row r="42" spans="2:15">
      <c r="B42" s="73"/>
      <c r="C42" s="74"/>
      <c r="D42" s="74"/>
      <c r="E42" s="74"/>
      <c r="F42" s="74"/>
      <c r="G42" s="74"/>
      <c r="H42" s="74"/>
      <c r="I42" s="84"/>
      <c r="J42" s="86"/>
      <c r="K42" s="74"/>
      <c r="L42" s="74"/>
      <c r="M42" s="74"/>
      <c r="N42" s="85"/>
      <c r="O42" s="74"/>
    </row>
    <row r="43" spans="2:15">
      <c r="B43" s="92" t="s">
        <v>1214</v>
      </c>
      <c r="C43" s="72"/>
      <c r="D43" s="72"/>
      <c r="E43" s="72"/>
      <c r="F43" s="72"/>
      <c r="G43" s="72"/>
      <c r="H43" s="72"/>
      <c r="I43" s="81"/>
      <c r="J43" s="83"/>
      <c r="K43" s="81">
        <v>315.95311971900003</v>
      </c>
      <c r="L43" s="81">
        <v>257996.65912696396</v>
      </c>
      <c r="M43" s="72"/>
      <c r="N43" s="82">
        <v>0.18961851124945572</v>
      </c>
      <c r="O43" s="82">
        <f>L43/'סכום נכסי הקרן'!$C$42</f>
        <v>3.5597126417991905E-2</v>
      </c>
    </row>
    <row r="44" spans="2:15">
      <c r="B44" s="77" t="s">
        <v>1215</v>
      </c>
      <c r="C44" s="74" t="s">
        <v>1216</v>
      </c>
      <c r="D44" s="87" t="s">
        <v>119</v>
      </c>
      <c r="E44" s="87" t="s">
        <v>347</v>
      </c>
      <c r="F44" s="74" t="s">
        <v>907</v>
      </c>
      <c r="G44" s="87" t="s">
        <v>487</v>
      </c>
      <c r="H44" s="87" t="s">
        <v>163</v>
      </c>
      <c r="I44" s="84">
        <v>601539.39800399996</v>
      </c>
      <c r="J44" s="86">
        <v>2496</v>
      </c>
      <c r="K44" s="74"/>
      <c r="L44" s="84">
        <v>15014.423374186003</v>
      </c>
      <c r="M44" s="85">
        <v>4.1960184018965847E-3</v>
      </c>
      <c r="N44" s="85">
        <v>1.1035075481660104E-2</v>
      </c>
      <c r="O44" s="85">
        <f>L44/'סכום נכסי הקרן'!$C$42</f>
        <v>2.0716172401330632E-3</v>
      </c>
    </row>
    <row r="45" spans="2:15">
      <c r="B45" s="77" t="s">
        <v>1217</v>
      </c>
      <c r="C45" s="74" t="s">
        <v>1218</v>
      </c>
      <c r="D45" s="87" t="s">
        <v>119</v>
      </c>
      <c r="E45" s="87" t="s">
        <v>347</v>
      </c>
      <c r="F45" s="74" t="s">
        <v>676</v>
      </c>
      <c r="G45" s="87" t="s">
        <v>677</v>
      </c>
      <c r="H45" s="87" t="s">
        <v>163</v>
      </c>
      <c r="I45" s="84">
        <v>520960.87845100003</v>
      </c>
      <c r="J45" s="86">
        <v>585</v>
      </c>
      <c r="K45" s="74"/>
      <c r="L45" s="84">
        <v>3047.621139162</v>
      </c>
      <c r="M45" s="85">
        <v>2.4720512009597483E-3</v>
      </c>
      <c r="N45" s="85">
        <v>2.2398948312578066E-3</v>
      </c>
      <c r="O45" s="85">
        <f>L45/'סכום נכסי הקרן'!$C$42</f>
        <v>4.2049596817262037E-4</v>
      </c>
    </row>
    <row r="46" spans="2:15">
      <c r="B46" s="77" t="s">
        <v>1219</v>
      </c>
      <c r="C46" s="74" t="s">
        <v>1220</v>
      </c>
      <c r="D46" s="87" t="s">
        <v>119</v>
      </c>
      <c r="E46" s="87" t="s">
        <v>347</v>
      </c>
      <c r="F46" s="74" t="s">
        <v>893</v>
      </c>
      <c r="G46" s="87" t="s">
        <v>483</v>
      </c>
      <c r="H46" s="87" t="s">
        <v>163</v>
      </c>
      <c r="I46" s="84">
        <v>33789.542736000003</v>
      </c>
      <c r="J46" s="86">
        <v>9525</v>
      </c>
      <c r="K46" s="74"/>
      <c r="L46" s="84">
        <v>3218.4539455729996</v>
      </c>
      <c r="M46" s="85">
        <v>2.3025378573624253E-3</v>
      </c>
      <c r="N46" s="85">
        <v>2.3654509626194887E-3</v>
      </c>
      <c r="O46" s="85">
        <f>L46/'סכום נכסי הקרן'!$C$42</f>
        <v>4.4406664938504673E-4</v>
      </c>
    </row>
    <row r="47" spans="2:15">
      <c r="B47" s="77" t="s">
        <v>1221</v>
      </c>
      <c r="C47" s="74" t="s">
        <v>1222</v>
      </c>
      <c r="D47" s="87" t="s">
        <v>119</v>
      </c>
      <c r="E47" s="87" t="s">
        <v>347</v>
      </c>
      <c r="F47" s="74" t="s">
        <v>1223</v>
      </c>
      <c r="G47" s="87" t="s">
        <v>881</v>
      </c>
      <c r="H47" s="87" t="s">
        <v>163</v>
      </c>
      <c r="I47" s="84">
        <v>542852.46365599998</v>
      </c>
      <c r="J47" s="86">
        <v>1226</v>
      </c>
      <c r="K47" s="74"/>
      <c r="L47" s="84">
        <v>6655.3712044180002</v>
      </c>
      <c r="M47" s="85">
        <v>4.9887714201534601E-3</v>
      </c>
      <c r="N47" s="85">
        <v>4.8914648114617579E-3</v>
      </c>
      <c r="O47" s="85">
        <f>L47/'סכום נכסי הקרן'!$C$42</f>
        <v>9.1827580606670836E-4</v>
      </c>
    </row>
    <row r="48" spans="2:15">
      <c r="B48" s="77" t="s">
        <v>1224</v>
      </c>
      <c r="C48" s="74" t="s">
        <v>1225</v>
      </c>
      <c r="D48" s="87" t="s">
        <v>119</v>
      </c>
      <c r="E48" s="87" t="s">
        <v>347</v>
      </c>
      <c r="F48" s="74" t="s">
        <v>1226</v>
      </c>
      <c r="G48" s="87" t="s">
        <v>191</v>
      </c>
      <c r="H48" s="87" t="s">
        <v>163</v>
      </c>
      <c r="I48" s="84">
        <v>7100.458756</v>
      </c>
      <c r="J48" s="86">
        <v>3456</v>
      </c>
      <c r="K48" s="74"/>
      <c r="L48" s="84">
        <v>245.39185460300001</v>
      </c>
      <c r="M48" s="85">
        <v>2.0568681969858804E-4</v>
      </c>
      <c r="N48" s="85">
        <v>1.8035442125498706E-4</v>
      </c>
      <c r="O48" s="85">
        <f>L48/'סכום נכסי הקרן'!$C$42</f>
        <v>3.3857976687790124E-5</v>
      </c>
    </row>
    <row r="49" spans="2:15">
      <c r="B49" s="77" t="s">
        <v>1227</v>
      </c>
      <c r="C49" s="74" t="s">
        <v>1228</v>
      </c>
      <c r="D49" s="87" t="s">
        <v>119</v>
      </c>
      <c r="E49" s="87" t="s">
        <v>347</v>
      </c>
      <c r="F49" s="74" t="s">
        <v>910</v>
      </c>
      <c r="G49" s="87" t="s">
        <v>189</v>
      </c>
      <c r="H49" s="87" t="s">
        <v>163</v>
      </c>
      <c r="I49" s="84">
        <v>3066115.5739930002</v>
      </c>
      <c r="J49" s="86">
        <v>356.8</v>
      </c>
      <c r="K49" s="74"/>
      <c r="L49" s="84">
        <v>10939.900368006</v>
      </c>
      <c r="M49" s="85">
        <v>4.0643965627172136E-3</v>
      </c>
      <c r="N49" s="85">
        <v>8.0404437329470377E-3</v>
      </c>
      <c r="O49" s="85">
        <f>L49/'סכום נכסי הקרן'!$C$42</f>
        <v>1.5094343380954479E-3</v>
      </c>
    </row>
    <row r="50" spans="2:15">
      <c r="B50" s="77" t="s">
        <v>1229</v>
      </c>
      <c r="C50" s="74" t="s">
        <v>1230</v>
      </c>
      <c r="D50" s="87" t="s">
        <v>119</v>
      </c>
      <c r="E50" s="87" t="s">
        <v>347</v>
      </c>
      <c r="F50" s="74" t="s">
        <v>898</v>
      </c>
      <c r="G50" s="87" t="s">
        <v>189</v>
      </c>
      <c r="H50" s="87" t="s">
        <v>163</v>
      </c>
      <c r="I50" s="84">
        <v>1413976.280147</v>
      </c>
      <c r="J50" s="86">
        <v>1021</v>
      </c>
      <c r="K50" s="74"/>
      <c r="L50" s="84">
        <v>14436.697820196001</v>
      </c>
      <c r="M50" s="85">
        <v>3.1536193009694645E-3</v>
      </c>
      <c r="N50" s="85">
        <v>1.061046742731921E-2</v>
      </c>
      <c r="O50" s="85">
        <f>L50/'סכום נכסי הקרן'!$C$42</f>
        <v>1.9919054731284912E-3</v>
      </c>
    </row>
    <row r="51" spans="2:15">
      <c r="B51" s="77" t="s">
        <v>1231</v>
      </c>
      <c r="C51" s="74" t="s">
        <v>1232</v>
      </c>
      <c r="D51" s="87" t="s">
        <v>119</v>
      </c>
      <c r="E51" s="87" t="s">
        <v>347</v>
      </c>
      <c r="F51" s="74" t="s">
        <v>1233</v>
      </c>
      <c r="G51" s="87" t="s">
        <v>716</v>
      </c>
      <c r="H51" s="87" t="s">
        <v>163</v>
      </c>
      <c r="I51" s="84">
        <v>31732.971905999999</v>
      </c>
      <c r="J51" s="86">
        <v>6874</v>
      </c>
      <c r="K51" s="74"/>
      <c r="L51" s="84">
        <v>2181.3244888469999</v>
      </c>
      <c r="M51" s="85">
        <v>8.7343975086645609E-4</v>
      </c>
      <c r="N51" s="85">
        <v>1.6031971248263329E-3</v>
      </c>
      <c r="O51" s="85">
        <f>L51/'סכום נכסי הקרן'!$C$42</f>
        <v>3.009685623484608E-4</v>
      </c>
    </row>
    <row r="52" spans="2:15">
      <c r="B52" s="77" t="s">
        <v>1234</v>
      </c>
      <c r="C52" s="74" t="s">
        <v>1235</v>
      </c>
      <c r="D52" s="87" t="s">
        <v>119</v>
      </c>
      <c r="E52" s="87" t="s">
        <v>347</v>
      </c>
      <c r="F52" s="74" t="s">
        <v>1236</v>
      </c>
      <c r="G52" s="87" t="s">
        <v>1237</v>
      </c>
      <c r="H52" s="87" t="s">
        <v>163</v>
      </c>
      <c r="I52" s="84">
        <v>82189.695919999998</v>
      </c>
      <c r="J52" s="86">
        <v>4910</v>
      </c>
      <c r="K52" s="74"/>
      <c r="L52" s="84">
        <v>4035.5140696600001</v>
      </c>
      <c r="M52" s="85">
        <v>3.3233836027795056E-3</v>
      </c>
      <c r="N52" s="85">
        <v>2.9659615461865006E-3</v>
      </c>
      <c r="O52" s="85">
        <f>L52/'סכום נכסי הקרן'!$C$42</f>
        <v>5.5680063837019848E-4</v>
      </c>
    </row>
    <row r="53" spans="2:15">
      <c r="B53" s="77" t="s">
        <v>1238</v>
      </c>
      <c r="C53" s="74" t="s">
        <v>1239</v>
      </c>
      <c r="D53" s="87" t="s">
        <v>119</v>
      </c>
      <c r="E53" s="87" t="s">
        <v>347</v>
      </c>
      <c r="F53" s="74" t="s">
        <v>477</v>
      </c>
      <c r="G53" s="87" t="s">
        <v>2610</v>
      </c>
      <c r="H53" s="87" t="s">
        <v>163</v>
      </c>
      <c r="I53" s="84">
        <v>16022.482277999999</v>
      </c>
      <c r="J53" s="86">
        <v>207340</v>
      </c>
      <c r="K53" s="74"/>
      <c r="L53" s="84">
        <v>33221.014754531003</v>
      </c>
      <c r="M53" s="85">
        <v>7.4985116580983781E-3</v>
      </c>
      <c r="N53" s="85">
        <v>2.4416282680817133E-2</v>
      </c>
      <c r="O53" s="85">
        <f>L53/'סכום נכסי הקרן'!$C$42</f>
        <v>4.5836743233525871E-3</v>
      </c>
    </row>
    <row r="54" spans="2:15">
      <c r="B54" s="77" t="s">
        <v>1240</v>
      </c>
      <c r="C54" s="74" t="s">
        <v>1241</v>
      </c>
      <c r="D54" s="87" t="s">
        <v>119</v>
      </c>
      <c r="E54" s="87" t="s">
        <v>347</v>
      </c>
      <c r="F54" s="74" t="s">
        <v>1242</v>
      </c>
      <c r="G54" s="87" t="s">
        <v>677</v>
      </c>
      <c r="H54" s="87" t="s">
        <v>163</v>
      </c>
      <c r="I54" s="84">
        <v>38328.994605</v>
      </c>
      <c r="J54" s="86">
        <v>9800</v>
      </c>
      <c r="K54" s="74"/>
      <c r="L54" s="84">
        <v>3756.241471285</v>
      </c>
      <c r="M54" s="85">
        <v>2.0488164903959406E-3</v>
      </c>
      <c r="N54" s="85">
        <v>2.7607059645218769E-3</v>
      </c>
      <c r="O54" s="85">
        <f>L54/'סכום נכסי הקרן'!$C$42</f>
        <v>5.1826796115229815E-4</v>
      </c>
    </row>
    <row r="55" spans="2:15">
      <c r="B55" s="77" t="s">
        <v>1243</v>
      </c>
      <c r="C55" s="74" t="s">
        <v>1244</v>
      </c>
      <c r="D55" s="87" t="s">
        <v>119</v>
      </c>
      <c r="E55" s="87" t="s">
        <v>347</v>
      </c>
      <c r="F55" s="74" t="s">
        <v>1245</v>
      </c>
      <c r="G55" s="87" t="s">
        <v>155</v>
      </c>
      <c r="H55" s="87" t="s">
        <v>163</v>
      </c>
      <c r="I55" s="84">
        <v>36270.255018999997</v>
      </c>
      <c r="J55" s="86">
        <v>24770</v>
      </c>
      <c r="K55" s="74"/>
      <c r="L55" s="84">
        <v>8984.1421682870005</v>
      </c>
      <c r="M55" s="85">
        <v>6.8119717484520096E-3</v>
      </c>
      <c r="N55" s="85">
        <v>6.6030299329019266E-3</v>
      </c>
      <c r="O55" s="85">
        <f>L55/'סכום נכסי הקרן'!$C$42</f>
        <v>1.2395883171663136E-3</v>
      </c>
    </row>
    <row r="56" spans="2:15">
      <c r="B56" s="77" t="s">
        <v>1246</v>
      </c>
      <c r="C56" s="74" t="s">
        <v>1247</v>
      </c>
      <c r="D56" s="87" t="s">
        <v>119</v>
      </c>
      <c r="E56" s="87" t="s">
        <v>347</v>
      </c>
      <c r="F56" s="74" t="s">
        <v>1248</v>
      </c>
      <c r="G56" s="87" t="s">
        <v>881</v>
      </c>
      <c r="H56" s="87" t="s">
        <v>163</v>
      </c>
      <c r="I56" s="84">
        <v>73272.834910000005</v>
      </c>
      <c r="J56" s="86">
        <v>5140</v>
      </c>
      <c r="K56" s="74"/>
      <c r="L56" s="84">
        <v>3766.2237143679999</v>
      </c>
      <c r="M56" s="85">
        <v>5.2167624324764399E-3</v>
      </c>
      <c r="N56" s="85">
        <v>2.7680425636806942E-3</v>
      </c>
      <c r="O56" s="85">
        <f>L56/'סכום נכסי הקרן'!$C$42</f>
        <v>5.1964526258776284E-4</v>
      </c>
    </row>
    <row r="57" spans="2:15">
      <c r="B57" s="77" t="s">
        <v>1249</v>
      </c>
      <c r="C57" s="74" t="s">
        <v>1250</v>
      </c>
      <c r="D57" s="87" t="s">
        <v>119</v>
      </c>
      <c r="E57" s="87" t="s">
        <v>347</v>
      </c>
      <c r="F57" s="74" t="s">
        <v>1251</v>
      </c>
      <c r="G57" s="87" t="s">
        <v>1252</v>
      </c>
      <c r="H57" s="87" t="s">
        <v>163</v>
      </c>
      <c r="I57" s="84">
        <v>32483.126489999999</v>
      </c>
      <c r="J57" s="86">
        <v>23400</v>
      </c>
      <c r="K57" s="74"/>
      <c r="L57" s="84">
        <v>7601.0515986129994</v>
      </c>
      <c r="M57" s="85">
        <v>4.7750694935062071E-3</v>
      </c>
      <c r="N57" s="85">
        <v>5.5865067901906722E-3</v>
      </c>
      <c r="O57" s="85">
        <f>L57/'סכום נכסי הקרן'!$C$42</f>
        <v>1.0487561954527179E-3</v>
      </c>
    </row>
    <row r="58" spans="2:15">
      <c r="B58" s="77" t="s">
        <v>1253</v>
      </c>
      <c r="C58" s="74" t="s">
        <v>1254</v>
      </c>
      <c r="D58" s="87" t="s">
        <v>119</v>
      </c>
      <c r="E58" s="87" t="s">
        <v>347</v>
      </c>
      <c r="F58" s="74" t="s">
        <v>1255</v>
      </c>
      <c r="G58" s="87" t="s">
        <v>1252</v>
      </c>
      <c r="H58" s="87" t="s">
        <v>163</v>
      </c>
      <c r="I58" s="84">
        <v>94012.950899999996</v>
      </c>
      <c r="J58" s="86">
        <v>11160</v>
      </c>
      <c r="K58" s="74"/>
      <c r="L58" s="84">
        <v>10491.845320490002</v>
      </c>
      <c r="M58" s="85">
        <v>4.1741463903247379E-3</v>
      </c>
      <c r="N58" s="85">
        <v>7.7111389607252478E-3</v>
      </c>
      <c r="O58" s="85">
        <f>L58/'סכום נכסי הקרן'!$C$42</f>
        <v>1.4476138780064769E-3</v>
      </c>
    </row>
    <row r="59" spans="2:15">
      <c r="B59" s="77" t="s">
        <v>1256</v>
      </c>
      <c r="C59" s="74" t="s">
        <v>1257</v>
      </c>
      <c r="D59" s="87" t="s">
        <v>119</v>
      </c>
      <c r="E59" s="87" t="s">
        <v>347</v>
      </c>
      <c r="F59" s="74" t="s">
        <v>766</v>
      </c>
      <c r="G59" s="87" t="s">
        <v>156</v>
      </c>
      <c r="H59" s="87" t="s">
        <v>163</v>
      </c>
      <c r="I59" s="84">
        <v>592201.53464800003</v>
      </c>
      <c r="J59" s="86">
        <v>950.5</v>
      </c>
      <c r="K59" s="74"/>
      <c r="L59" s="84">
        <v>5628.8755869910001</v>
      </c>
      <c r="M59" s="85">
        <v>2.9610076732400001E-3</v>
      </c>
      <c r="N59" s="85">
        <v>4.1370264732319122E-3</v>
      </c>
      <c r="O59" s="85">
        <f>L59/'סכום נכסי הקרן'!$C$42</f>
        <v>7.7664492454788384E-4</v>
      </c>
    </row>
    <row r="60" spans="2:15">
      <c r="B60" s="77" t="s">
        <v>1258</v>
      </c>
      <c r="C60" s="74" t="s">
        <v>1259</v>
      </c>
      <c r="D60" s="87" t="s">
        <v>119</v>
      </c>
      <c r="E60" s="87" t="s">
        <v>347</v>
      </c>
      <c r="F60" s="74" t="s">
        <v>935</v>
      </c>
      <c r="G60" s="87" t="s">
        <v>145</v>
      </c>
      <c r="H60" s="87" t="s">
        <v>163</v>
      </c>
      <c r="I60" s="84">
        <v>41556714.888028003</v>
      </c>
      <c r="J60" s="86">
        <v>33</v>
      </c>
      <c r="K60" s="74"/>
      <c r="L60" s="84">
        <v>13713.715913189999</v>
      </c>
      <c r="M60" s="85">
        <v>8.0211164839833465E-3</v>
      </c>
      <c r="N60" s="85">
        <v>1.0079101039356386E-2</v>
      </c>
      <c r="O60" s="85">
        <f>L60/'סכום נכסי הקרן'!$C$42</f>
        <v>1.8921519397738272E-3</v>
      </c>
    </row>
    <row r="61" spans="2:15">
      <c r="B61" s="77" t="s">
        <v>1260</v>
      </c>
      <c r="C61" s="74" t="s">
        <v>1261</v>
      </c>
      <c r="D61" s="87" t="s">
        <v>119</v>
      </c>
      <c r="E61" s="87" t="s">
        <v>347</v>
      </c>
      <c r="F61" s="74" t="s">
        <v>494</v>
      </c>
      <c r="G61" s="87" t="s">
        <v>2610</v>
      </c>
      <c r="H61" s="87" t="s">
        <v>163</v>
      </c>
      <c r="I61" s="84">
        <v>7284.1038399999998</v>
      </c>
      <c r="J61" s="86">
        <v>64800</v>
      </c>
      <c r="K61" s="84">
        <v>58.272830722000009</v>
      </c>
      <c r="L61" s="84">
        <v>4778.3721192200001</v>
      </c>
      <c r="M61" s="85">
        <v>1.3479356079391608E-3</v>
      </c>
      <c r="N61" s="85">
        <v>3.5119362030053029E-3</v>
      </c>
      <c r="O61" s="85">
        <f>L61/'סכום נכסי הקרן'!$C$42</f>
        <v>6.592965853731282E-4</v>
      </c>
    </row>
    <row r="62" spans="2:15">
      <c r="B62" s="77" t="s">
        <v>1262</v>
      </c>
      <c r="C62" s="74" t="s">
        <v>1263</v>
      </c>
      <c r="D62" s="87" t="s">
        <v>119</v>
      </c>
      <c r="E62" s="87" t="s">
        <v>347</v>
      </c>
      <c r="F62" s="74" t="s">
        <v>1264</v>
      </c>
      <c r="G62" s="87" t="s">
        <v>483</v>
      </c>
      <c r="H62" s="87" t="s">
        <v>163</v>
      </c>
      <c r="I62" s="84">
        <v>121996.120241</v>
      </c>
      <c r="J62" s="86">
        <v>2959</v>
      </c>
      <c r="K62" s="74"/>
      <c r="L62" s="84">
        <v>3609.8651980169998</v>
      </c>
      <c r="M62" s="85">
        <v>1.8034793422093652E-3</v>
      </c>
      <c r="N62" s="85">
        <v>2.6531245287263741E-3</v>
      </c>
      <c r="O62" s="85">
        <f>L62/'סכום נכסי הקרן'!$C$42</f>
        <v>4.9807167364319775E-4</v>
      </c>
    </row>
    <row r="63" spans="2:15">
      <c r="B63" s="77" t="s">
        <v>1265</v>
      </c>
      <c r="C63" s="74" t="s">
        <v>1266</v>
      </c>
      <c r="D63" s="87" t="s">
        <v>119</v>
      </c>
      <c r="E63" s="87" t="s">
        <v>347</v>
      </c>
      <c r="F63" s="74" t="s">
        <v>1267</v>
      </c>
      <c r="G63" s="87" t="s">
        <v>150</v>
      </c>
      <c r="H63" s="87" t="s">
        <v>163</v>
      </c>
      <c r="I63" s="84">
        <v>16313.487562</v>
      </c>
      <c r="J63" s="86">
        <v>14030</v>
      </c>
      <c r="K63" s="74"/>
      <c r="L63" s="84">
        <v>2288.7823048820001</v>
      </c>
      <c r="M63" s="85">
        <v>1.2842525383953503E-3</v>
      </c>
      <c r="N63" s="85">
        <v>1.6821748572032754E-3</v>
      </c>
      <c r="O63" s="85">
        <f>L63/'סכום נכסי הקרן'!$C$42</f>
        <v>3.1579507008287598E-4</v>
      </c>
    </row>
    <row r="64" spans="2:15">
      <c r="B64" s="77" t="s">
        <v>1268</v>
      </c>
      <c r="C64" s="74" t="s">
        <v>1269</v>
      </c>
      <c r="D64" s="87" t="s">
        <v>119</v>
      </c>
      <c r="E64" s="87" t="s">
        <v>347</v>
      </c>
      <c r="F64" s="74" t="s">
        <v>601</v>
      </c>
      <c r="G64" s="87" t="s">
        <v>2610</v>
      </c>
      <c r="H64" s="87" t="s">
        <v>163</v>
      </c>
      <c r="I64" s="84">
        <v>37356.587868000002</v>
      </c>
      <c r="J64" s="86">
        <v>8629</v>
      </c>
      <c r="K64" s="84">
        <v>30.847137487000001</v>
      </c>
      <c r="L64" s="84">
        <v>3254.3471046580007</v>
      </c>
      <c r="M64" s="85">
        <v>1.0284599956391076E-3</v>
      </c>
      <c r="N64" s="85">
        <v>2.3918311778237038E-3</v>
      </c>
      <c r="O64" s="85">
        <f>L64/'סכום נכסי הקרן'!$C$42</f>
        <v>4.4901901320949881E-4</v>
      </c>
    </row>
    <row r="65" spans="2:15">
      <c r="B65" s="77" t="s">
        <v>1270</v>
      </c>
      <c r="C65" s="74" t="s">
        <v>1271</v>
      </c>
      <c r="D65" s="87" t="s">
        <v>119</v>
      </c>
      <c r="E65" s="87" t="s">
        <v>347</v>
      </c>
      <c r="F65" s="74" t="s">
        <v>1272</v>
      </c>
      <c r="G65" s="87" t="s">
        <v>1252</v>
      </c>
      <c r="H65" s="87" t="s">
        <v>163</v>
      </c>
      <c r="I65" s="84">
        <v>269223.74385199999</v>
      </c>
      <c r="J65" s="86">
        <v>5810</v>
      </c>
      <c r="K65" s="74"/>
      <c r="L65" s="84">
        <v>15641.899517794001</v>
      </c>
      <c r="M65" s="85">
        <v>4.3327505480035677E-3</v>
      </c>
      <c r="N65" s="85">
        <v>1.1496248477458263E-2</v>
      </c>
      <c r="O65" s="85">
        <f>L65/'סכום נכסי הקרן'!$C$42</f>
        <v>2.1581933519473481E-3</v>
      </c>
    </row>
    <row r="66" spans="2:15">
      <c r="B66" s="77" t="s">
        <v>1273</v>
      </c>
      <c r="C66" s="74" t="s">
        <v>1274</v>
      </c>
      <c r="D66" s="87" t="s">
        <v>119</v>
      </c>
      <c r="E66" s="87" t="s">
        <v>347</v>
      </c>
      <c r="F66" s="74" t="s">
        <v>1275</v>
      </c>
      <c r="G66" s="87" t="s">
        <v>1237</v>
      </c>
      <c r="H66" s="87" t="s">
        <v>163</v>
      </c>
      <c r="I66" s="84">
        <v>495149.68212999997</v>
      </c>
      <c r="J66" s="86">
        <v>2236</v>
      </c>
      <c r="K66" s="74"/>
      <c r="L66" s="84">
        <v>11071.546892581</v>
      </c>
      <c r="M66" s="85">
        <v>4.5827258780898059E-3</v>
      </c>
      <c r="N66" s="85">
        <v>8.1371993191842688E-3</v>
      </c>
      <c r="O66" s="85">
        <f>L66/'סכום נכסי הקרן'!$C$42</f>
        <v>1.5275982863947916E-3</v>
      </c>
    </row>
    <row r="67" spans="2:15">
      <c r="B67" s="77" t="s">
        <v>1276</v>
      </c>
      <c r="C67" s="74" t="s">
        <v>1277</v>
      </c>
      <c r="D67" s="87" t="s">
        <v>119</v>
      </c>
      <c r="E67" s="87" t="s">
        <v>347</v>
      </c>
      <c r="F67" s="74" t="s">
        <v>1278</v>
      </c>
      <c r="G67" s="87" t="s">
        <v>881</v>
      </c>
      <c r="H67" s="87" t="s">
        <v>163</v>
      </c>
      <c r="I67" s="84">
        <v>27962.470173999998</v>
      </c>
      <c r="J67" s="86">
        <v>8896</v>
      </c>
      <c r="K67" s="74"/>
      <c r="L67" s="84">
        <v>2487.5413466480004</v>
      </c>
      <c r="M67" s="85">
        <v>3.1601074809500551E-3</v>
      </c>
      <c r="N67" s="85">
        <v>1.8282557937726531E-3</v>
      </c>
      <c r="O67" s="85">
        <f>L67/'סכום נכסי הקרן'!$C$42</f>
        <v>3.4321887766397113E-4</v>
      </c>
    </row>
    <row r="68" spans="2:15">
      <c r="B68" s="77" t="s">
        <v>1279</v>
      </c>
      <c r="C68" s="74" t="s">
        <v>1280</v>
      </c>
      <c r="D68" s="87" t="s">
        <v>119</v>
      </c>
      <c r="E68" s="87" t="s">
        <v>347</v>
      </c>
      <c r="F68" s="74" t="s">
        <v>620</v>
      </c>
      <c r="G68" s="87" t="s">
        <v>483</v>
      </c>
      <c r="H68" s="87" t="s">
        <v>163</v>
      </c>
      <c r="I68" s="84">
        <v>112494.74359200001</v>
      </c>
      <c r="J68" s="86">
        <v>4006</v>
      </c>
      <c r="K68" s="74"/>
      <c r="L68" s="84">
        <v>4506.5394282940006</v>
      </c>
      <c r="M68" s="85">
        <v>1.7779565411398621E-3</v>
      </c>
      <c r="N68" s="85">
        <v>3.3121486928230268E-3</v>
      </c>
      <c r="O68" s="85">
        <f>L68/'סכום נכסי הקרן'!$C$42</f>
        <v>6.2179043046329348E-4</v>
      </c>
    </row>
    <row r="69" spans="2:15">
      <c r="B69" s="77" t="s">
        <v>1281</v>
      </c>
      <c r="C69" s="74" t="s">
        <v>1282</v>
      </c>
      <c r="D69" s="87" t="s">
        <v>119</v>
      </c>
      <c r="E69" s="87" t="s">
        <v>347</v>
      </c>
      <c r="F69" s="74" t="s">
        <v>1283</v>
      </c>
      <c r="G69" s="87" t="s">
        <v>1185</v>
      </c>
      <c r="H69" s="87" t="s">
        <v>163</v>
      </c>
      <c r="I69" s="84">
        <v>21386.683018</v>
      </c>
      <c r="J69" s="86">
        <v>11700</v>
      </c>
      <c r="K69" s="74"/>
      <c r="L69" s="84">
        <v>2502.241913115</v>
      </c>
      <c r="M69" s="85">
        <v>7.6365691275432355E-4</v>
      </c>
      <c r="N69" s="85">
        <v>1.8390601954165688E-3</v>
      </c>
      <c r="O69" s="85">
        <f>L69/'סכום נכסי הקרן'!$C$42</f>
        <v>3.4524719045186795E-4</v>
      </c>
    </row>
    <row r="70" spans="2:15">
      <c r="B70" s="77" t="s">
        <v>1284</v>
      </c>
      <c r="C70" s="74" t="s">
        <v>1285</v>
      </c>
      <c r="D70" s="87" t="s">
        <v>119</v>
      </c>
      <c r="E70" s="87" t="s">
        <v>347</v>
      </c>
      <c r="F70" s="74" t="s">
        <v>1286</v>
      </c>
      <c r="G70" s="87" t="s">
        <v>145</v>
      </c>
      <c r="H70" s="87" t="s">
        <v>163</v>
      </c>
      <c r="I70" s="84">
        <v>327366.36299200001</v>
      </c>
      <c r="J70" s="86">
        <v>1260</v>
      </c>
      <c r="K70" s="74"/>
      <c r="L70" s="84">
        <v>4124.8161737959999</v>
      </c>
      <c r="M70" s="85">
        <v>3.3344268911575646E-3</v>
      </c>
      <c r="N70" s="85">
        <v>3.0315954660016368E-3</v>
      </c>
      <c r="O70" s="85">
        <f>L70/'סכום נכסי הקרן'!$C$42</f>
        <v>5.6912210912520337E-4</v>
      </c>
    </row>
    <row r="71" spans="2:15">
      <c r="B71" s="77" t="s">
        <v>1287</v>
      </c>
      <c r="C71" s="74" t="s">
        <v>1288</v>
      </c>
      <c r="D71" s="87" t="s">
        <v>119</v>
      </c>
      <c r="E71" s="87" t="s">
        <v>347</v>
      </c>
      <c r="F71" s="74" t="s">
        <v>696</v>
      </c>
      <c r="G71" s="87" t="s">
        <v>190</v>
      </c>
      <c r="H71" s="87" t="s">
        <v>163</v>
      </c>
      <c r="I71" s="84">
        <v>282926.403781</v>
      </c>
      <c r="J71" s="86">
        <v>1040</v>
      </c>
      <c r="K71" s="74"/>
      <c r="L71" s="84">
        <v>2942.434599319</v>
      </c>
      <c r="M71" s="85">
        <v>1.8966912435269552E-3</v>
      </c>
      <c r="N71" s="85">
        <v>2.1625864073580386E-3</v>
      </c>
      <c r="O71" s="85">
        <f>L71/'סכום נכסי הקרן'!$C$42</f>
        <v>4.059828400998271E-4</v>
      </c>
    </row>
    <row r="72" spans="2:15">
      <c r="B72" s="77" t="s">
        <v>1289</v>
      </c>
      <c r="C72" s="74" t="s">
        <v>1290</v>
      </c>
      <c r="D72" s="87" t="s">
        <v>119</v>
      </c>
      <c r="E72" s="87" t="s">
        <v>347</v>
      </c>
      <c r="F72" s="74" t="s">
        <v>1291</v>
      </c>
      <c r="G72" s="87" t="s">
        <v>150</v>
      </c>
      <c r="H72" s="87" t="s">
        <v>163</v>
      </c>
      <c r="I72" s="84">
        <v>44290.292477000003</v>
      </c>
      <c r="J72" s="86">
        <v>5784</v>
      </c>
      <c r="K72" s="74"/>
      <c r="L72" s="84">
        <v>2561.7505168710004</v>
      </c>
      <c r="M72" s="85">
        <v>4.0656152814169287E-3</v>
      </c>
      <c r="N72" s="85">
        <v>1.8827969356089819E-3</v>
      </c>
      <c r="O72" s="85">
        <f>L72/'סכום נכסי הקרן'!$C$42</f>
        <v>3.5345789867587666E-4</v>
      </c>
    </row>
    <row r="73" spans="2:15">
      <c r="B73" s="77" t="s">
        <v>1292</v>
      </c>
      <c r="C73" s="74" t="s">
        <v>1293</v>
      </c>
      <c r="D73" s="87" t="s">
        <v>119</v>
      </c>
      <c r="E73" s="87" t="s">
        <v>347</v>
      </c>
      <c r="F73" s="74" t="s">
        <v>1294</v>
      </c>
      <c r="G73" s="87" t="s">
        <v>716</v>
      </c>
      <c r="H73" s="87" t="s">
        <v>163</v>
      </c>
      <c r="I73" s="84">
        <v>18469.763537999999</v>
      </c>
      <c r="J73" s="86">
        <v>25990</v>
      </c>
      <c r="K73" s="74"/>
      <c r="L73" s="84">
        <v>4800.2915433959997</v>
      </c>
      <c r="M73" s="85">
        <v>2.3970546009826361E-3</v>
      </c>
      <c r="N73" s="85">
        <v>3.5280462123122567E-3</v>
      </c>
      <c r="O73" s="85">
        <f>L73/'סכום נכסי הקרן'!$C$42</f>
        <v>6.6232092109919148E-4</v>
      </c>
    </row>
    <row r="74" spans="2:15">
      <c r="B74" s="77" t="s">
        <v>1295</v>
      </c>
      <c r="C74" s="74" t="s">
        <v>1296</v>
      </c>
      <c r="D74" s="87" t="s">
        <v>119</v>
      </c>
      <c r="E74" s="87" t="s">
        <v>347</v>
      </c>
      <c r="F74" s="74" t="s">
        <v>1297</v>
      </c>
      <c r="G74" s="87" t="s">
        <v>186</v>
      </c>
      <c r="H74" s="87" t="s">
        <v>163</v>
      </c>
      <c r="I74" s="84">
        <v>6426.2246740000001</v>
      </c>
      <c r="J74" s="86">
        <v>11790</v>
      </c>
      <c r="K74" s="74"/>
      <c r="L74" s="84">
        <v>757.65188908499999</v>
      </c>
      <c r="M74" s="85">
        <v>4.7543770027001938E-4</v>
      </c>
      <c r="N74" s="85">
        <v>5.5684761089458868E-4</v>
      </c>
      <c r="O74" s="85">
        <f>L74/'סכום נכסי הקרן'!$C$42</f>
        <v>1.0453712915451623E-4</v>
      </c>
    </row>
    <row r="75" spans="2:15">
      <c r="B75" s="77" t="s">
        <v>1298</v>
      </c>
      <c r="C75" s="74" t="s">
        <v>1299</v>
      </c>
      <c r="D75" s="87" t="s">
        <v>119</v>
      </c>
      <c r="E75" s="87" t="s">
        <v>347</v>
      </c>
      <c r="F75" s="74" t="s">
        <v>634</v>
      </c>
      <c r="G75" s="87" t="s">
        <v>487</v>
      </c>
      <c r="H75" s="87" t="s">
        <v>163</v>
      </c>
      <c r="I75" s="84">
        <v>47645.173405999994</v>
      </c>
      <c r="J75" s="86">
        <v>29840</v>
      </c>
      <c r="K75" s="74"/>
      <c r="L75" s="84">
        <v>14217.319744395001</v>
      </c>
      <c r="M75" s="85">
        <v>4.6807101613038854E-3</v>
      </c>
      <c r="N75" s="85">
        <v>1.0449232222666095E-2</v>
      </c>
      <c r="O75" s="85">
        <f>L75/'סכום נכסי הקרן'!$C$42</f>
        <v>1.9616367513394196E-3</v>
      </c>
    </row>
    <row r="76" spans="2:15">
      <c r="B76" s="77" t="s">
        <v>1300</v>
      </c>
      <c r="C76" s="74" t="s">
        <v>1301</v>
      </c>
      <c r="D76" s="87" t="s">
        <v>119</v>
      </c>
      <c r="E76" s="87" t="s">
        <v>347</v>
      </c>
      <c r="F76" s="74" t="s">
        <v>1302</v>
      </c>
      <c r="G76" s="87" t="s">
        <v>543</v>
      </c>
      <c r="H76" s="87" t="s">
        <v>163</v>
      </c>
      <c r="I76" s="84">
        <v>26817.795927999996</v>
      </c>
      <c r="J76" s="86">
        <v>11670</v>
      </c>
      <c r="K76" s="74"/>
      <c r="L76" s="84">
        <v>3129.6367847510001</v>
      </c>
      <c r="M76" s="85">
        <v>2.8087476248055206E-3</v>
      </c>
      <c r="N76" s="85">
        <v>2.3001734591608755E-3</v>
      </c>
      <c r="O76" s="85">
        <f>L76/'סכום נכסי הקרן'!$C$42</f>
        <v>4.3181208875404275E-4</v>
      </c>
    </row>
    <row r="77" spans="2:15">
      <c r="B77" s="77" t="s">
        <v>1303</v>
      </c>
      <c r="C77" s="74" t="s">
        <v>1304</v>
      </c>
      <c r="D77" s="87" t="s">
        <v>119</v>
      </c>
      <c r="E77" s="87" t="s">
        <v>347</v>
      </c>
      <c r="F77" s="74" t="s">
        <v>867</v>
      </c>
      <c r="G77" s="87" t="s">
        <v>190</v>
      </c>
      <c r="H77" s="87" t="s">
        <v>163</v>
      </c>
      <c r="I77" s="84">
        <v>379968.39590099995</v>
      </c>
      <c r="J77" s="86">
        <v>1323</v>
      </c>
      <c r="K77" s="74"/>
      <c r="L77" s="84">
        <v>5026.9818777740002</v>
      </c>
      <c r="M77" s="85">
        <v>2.0699862257707227E-3</v>
      </c>
      <c r="N77" s="85">
        <v>3.6946556709961552E-3</v>
      </c>
      <c r="O77" s="85">
        <f>L77/'סכום נכסי הקרן'!$C$42</f>
        <v>6.9359855282472244E-4</v>
      </c>
    </row>
    <row r="78" spans="2:15">
      <c r="B78" s="77" t="s">
        <v>1305</v>
      </c>
      <c r="C78" s="74" t="s">
        <v>1306</v>
      </c>
      <c r="D78" s="87" t="s">
        <v>119</v>
      </c>
      <c r="E78" s="87" t="s">
        <v>347</v>
      </c>
      <c r="F78" s="74" t="s">
        <v>1307</v>
      </c>
      <c r="G78" s="87" t="s">
        <v>1308</v>
      </c>
      <c r="H78" s="87" t="s">
        <v>163</v>
      </c>
      <c r="I78" s="84">
        <v>33264.369920999998</v>
      </c>
      <c r="J78" s="86">
        <v>2149</v>
      </c>
      <c r="K78" s="74"/>
      <c r="L78" s="84">
        <v>714.85130959399999</v>
      </c>
      <c r="M78" s="85">
        <v>7.4718201408866273E-4</v>
      </c>
      <c r="N78" s="85">
        <v>5.2539068354072124E-4</v>
      </c>
      <c r="O78" s="85">
        <f>L78/'סכום נכסי הקרן'!$C$42</f>
        <v>9.8631712998895911E-5</v>
      </c>
    </row>
    <row r="79" spans="2:15">
      <c r="B79" s="77" t="s">
        <v>1309</v>
      </c>
      <c r="C79" s="74" t="s">
        <v>1310</v>
      </c>
      <c r="D79" s="87" t="s">
        <v>119</v>
      </c>
      <c r="E79" s="87" t="s">
        <v>347</v>
      </c>
      <c r="F79" s="74" t="s">
        <v>1311</v>
      </c>
      <c r="G79" s="87" t="s">
        <v>1185</v>
      </c>
      <c r="H79" s="87" t="s">
        <v>163</v>
      </c>
      <c r="I79" s="84">
        <v>29654.470926999998</v>
      </c>
      <c r="J79" s="86">
        <v>3075</v>
      </c>
      <c r="K79" s="74"/>
      <c r="L79" s="84">
        <v>911.87498099599998</v>
      </c>
      <c r="M79" s="85">
        <v>7.7162419909222269E-4</v>
      </c>
      <c r="N79" s="85">
        <v>6.701961836528918E-4</v>
      </c>
      <c r="O79" s="85">
        <f>L79/'סכום נכסי הקרן'!$C$42</f>
        <v>1.2581608260262188E-4</v>
      </c>
    </row>
    <row r="80" spans="2:15">
      <c r="B80" s="77" t="s">
        <v>1312</v>
      </c>
      <c r="C80" s="74" t="s">
        <v>1313</v>
      </c>
      <c r="D80" s="87" t="s">
        <v>119</v>
      </c>
      <c r="E80" s="87" t="s">
        <v>347</v>
      </c>
      <c r="F80" s="74" t="s">
        <v>1314</v>
      </c>
      <c r="G80" s="87" t="s">
        <v>750</v>
      </c>
      <c r="H80" s="87" t="s">
        <v>163</v>
      </c>
      <c r="I80" s="84">
        <v>43406.099537000002</v>
      </c>
      <c r="J80" s="86">
        <v>8571</v>
      </c>
      <c r="K80" s="84">
        <v>137.79892911499999</v>
      </c>
      <c r="L80" s="84">
        <v>3858.1357203930002</v>
      </c>
      <c r="M80" s="85">
        <v>3.4510818684330333E-3</v>
      </c>
      <c r="N80" s="85">
        <v>2.8355946700040356E-3</v>
      </c>
      <c r="O80" s="85">
        <f>L80/'סכום נכסי הקרן'!$C$42</f>
        <v>5.3232683493398877E-4</v>
      </c>
    </row>
    <row r="81" spans="2:15">
      <c r="B81" s="77" t="s">
        <v>1315</v>
      </c>
      <c r="C81" s="74" t="s">
        <v>1316</v>
      </c>
      <c r="D81" s="87" t="s">
        <v>119</v>
      </c>
      <c r="E81" s="87" t="s">
        <v>347</v>
      </c>
      <c r="F81" s="74" t="s">
        <v>530</v>
      </c>
      <c r="G81" s="87" t="s">
        <v>2610</v>
      </c>
      <c r="H81" s="87" t="s">
        <v>163</v>
      </c>
      <c r="I81" s="84">
        <v>523730.71997099998</v>
      </c>
      <c r="J81" s="86">
        <v>1726</v>
      </c>
      <c r="K81" s="84">
        <v>89.034222395</v>
      </c>
      <c r="L81" s="84">
        <v>9128.6264491000002</v>
      </c>
      <c r="M81" s="85">
        <v>2.9349184122102567E-3</v>
      </c>
      <c r="N81" s="85">
        <v>6.7092208204871297E-3</v>
      </c>
      <c r="O81" s="85">
        <f>L81/'סכום נכסי הקרן'!$C$42</f>
        <v>1.2595235567423497E-3</v>
      </c>
    </row>
    <row r="82" spans="2:15">
      <c r="B82" s="77" t="s">
        <v>1317</v>
      </c>
      <c r="C82" s="74" t="s">
        <v>1318</v>
      </c>
      <c r="D82" s="87" t="s">
        <v>119</v>
      </c>
      <c r="E82" s="87" t="s">
        <v>347</v>
      </c>
      <c r="F82" s="74" t="s">
        <v>1319</v>
      </c>
      <c r="G82" s="87" t="s">
        <v>150</v>
      </c>
      <c r="H82" s="87" t="s">
        <v>163</v>
      </c>
      <c r="I82" s="84">
        <v>28732.937486999999</v>
      </c>
      <c r="J82" s="86">
        <v>19640</v>
      </c>
      <c r="K82" s="74"/>
      <c r="L82" s="84">
        <v>5643.1489225160003</v>
      </c>
      <c r="M82" s="85">
        <v>2.0857874027545692E-3</v>
      </c>
      <c r="N82" s="85">
        <v>4.1475168750920496E-3</v>
      </c>
      <c r="O82" s="85">
        <f>L82/'סכום נכסי הקרן'!$C$42</f>
        <v>7.7861429008466707E-4</v>
      </c>
    </row>
    <row r="83" spans="2:15">
      <c r="B83" s="77" t="s">
        <v>1320</v>
      </c>
      <c r="C83" s="74" t="s">
        <v>1321</v>
      </c>
      <c r="D83" s="87" t="s">
        <v>119</v>
      </c>
      <c r="E83" s="87" t="s">
        <v>347</v>
      </c>
      <c r="F83" s="74" t="s">
        <v>1322</v>
      </c>
      <c r="G83" s="87" t="s">
        <v>145</v>
      </c>
      <c r="H83" s="87" t="s">
        <v>163</v>
      </c>
      <c r="I83" s="84">
        <v>3122048.335796</v>
      </c>
      <c r="J83" s="86">
        <v>99.3</v>
      </c>
      <c r="K83" s="74"/>
      <c r="L83" s="84">
        <v>3100.1939973629997</v>
      </c>
      <c r="M83" s="85">
        <v>2.7780747242516111E-3</v>
      </c>
      <c r="N83" s="85">
        <v>2.2785340413077962E-3</v>
      </c>
      <c r="O83" s="85">
        <f>L83/'סכום נכסי הקרן'!$C$42</f>
        <v>4.2774971589892402E-4</v>
      </c>
    </row>
    <row r="84" spans="2:15">
      <c r="B84" s="73"/>
      <c r="C84" s="74"/>
      <c r="D84" s="74"/>
      <c r="E84" s="74"/>
      <c r="F84" s="74"/>
      <c r="G84" s="74"/>
      <c r="H84" s="74"/>
      <c r="I84" s="84"/>
      <c r="J84" s="86"/>
      <c r="K84" s="74"/>
      <c r="L84" s="74"/>
      <c r="M84" s="74"/>
      <c r="N84" s="85"/>
      <c r="O84" s="74"/>
    </row>
    <row r="85" spans="2:15">
      <c r="B85" s="92" t="s">
        <v>29</v>
      </c>
      <c r="C85" s="72"/>
      <c r="D85" s="72"/>
      <c r="E85" s="72"/>
      <c r="F85" s="72"/>
      <c r="G85" s="72"/>
      <c r="H85" s="72"/>
      <c r="I85" s="81"/>
      <c r="J85" s="83"/>
      <c r="K85" s="81">
        <v>29.575030394000002</v>
      </c>
      <c r="L85" s="81">
        <v>48382.818318086036</v>
      </c>
      <c r="M85" s="72"/>
      <c r="N85" s="82">
        <v>3.5559677441456994E-2</v>
      </c>
      <c r="O85" s="82">
        <f>L85/'סכום נכסי הקרן'!$C$42</f>
        <v>6.6756263664642232E-3</v>
      </c>
    </row>
    <row r="86" spans="2:15">
      <c r="B86" s="77" t="s">
        <v>1323</v>
      </c>
      <c r="C86" s="74" t="s">
        <v>1324</v>
      </c>
      <c r="D86" s="87" t="s">
        <v>119</v>
      </c>
      <c r="E86" s="87" t="s">
        <v>347</v>
      </c>
      <c r="F86" s="74" t="s">
        <v>1325</v>
      </c>
      <c r="G86" s="87" t="s">
        <v>1326</v>
      </c>
      <c r="H86" s="87" t="s">
        <v>163</v>
      </c>
      <c r="I86" s="84">
        <v>1212397.9319770001</v>
      </c>
      <c r="J86" s="86">
        <v>223.5</v>
      </c>
      <c r="K86" s="74"/>
      <c r="L86" s="84">
        <v>2709.709378219</v>
      </c>
      <c r="M86" s="85">
        <v>4.0841680421376909E-3</v>
      </c>
      <c r="N86" s="85">
        <v>1.9915415182323007E-3</v>
      </c>
      <c r="O86" s="85">
        <f>L86/'סכום נכסי הקרן'!$C$42</f>
        <v>3.7387254400457817E-4</v>
      </c>
    </row>
    <row r="87" spans="2:15">
      <c r="B87" s="77" t="s">
        <v>1327</v>
      </c>
      <c r="C87" s="74" t="s">
        <v>1328</v>
      </c>
      <c r="D87" s="87" t="s">
        <v>119</v>
      </c>
      <c r="E87" s="87" t="s">
        <v>347</v>
      </c>
      <c r="F87" s="74" t="s">
        <v>1329</v>
      </c>
      <c r="G87" s="87" t="s">
        <v>1237</v>
      </c>
      <c r="H87" s="87" t="s">
        <v>163</v>
      </c>
      <c r="I87" s="84">
        <v>16738.066576000001</v>
      </c>
      <c r="J87" s="86">
        <v>2400</v>
      </c>
      <c r="K87" s="74"/>
      <c r="L87" s="84">
        <v>401.71359782999997</v>
      </c>
      <c r="M87" s="85">
        <v>3.4725645208137281E-3</v>
      </c>
      <c r="N87" s="85">
        <v>2.9524542925070071E-4</v>
      </c>
      <c r="O87" s="85">
        <f>L87/'סכום נכסי הקרן'!$C$42</f>
        <v>5.542649185524415E-5</v>
      </c>
    </row>
    <row r="88" spans="2:15">
      <c r="B88" s="77" t="s">
        <v>1330</v>
      </c>
      <c r="C88" s="74" t="s">
        <v>1331</v>
      </c>
      <c r="D88" s="87" t="s">
        <v>119</v>
      </c>
      <c r="E88" s="87" t="s">
        <v>347</v>
      </c>
      <c r="F88" s="74" t="s">
        <v>1332</v>
      </c>
      <c r="G88" s="87" t="s">
        <v>155</v>
      </c>
      <c r="H88" s="87" t="s">
        <v>163</v>
      </c>
      <c r="I88" s="84">
        <v>218784.44857899996</v>
      </c>
      <c r="J88" s="86">
        <v>259.3</v>
      </c>
      <c r="K88" s="74"/>
      <c r="L88" s="84">
        <v>567.30807506500003</v>
      </c>
      <c r="M88" s="85">
        <v>3.9787743954397235E-3</v>
      </c>
      <c r="N88" s="85">
        <v>4.1695157207707081E-4</v>
      </c>
      <c r="O88" s="85">
        <f>L88/'סכום נכסי הקרן'!$C$42</f>
        <v>7.8274413840756046E-5</v>
      </c>
    </row>
    <row r="89" spans="2:15">
      <c r="B89" s="77" t="s">
        <v>1333</v>
      </c>
      <c r="C89" s="74" t="s">
        <v>1334</v>
      </c>
      <c r="D89" s="87" t="s">
        <v>119</v>
      </c>
      <c r="E89" s="87" t="s">
        <v>347</v>
      </c>
      <c r="F89" s="74" t="s">
        <v>1335</v>
      </c>
      <c r="G89" s="87" t="s">
        <v>155</v>
      </c>
      <c r="H89" s="87" t="s">
        <v>163</v>
      </c>
      <c r="I89" s="84">
        <v>69641.884896000003</v>
      </c>
      <c r="J89" s="86">
        <v>1423</v>
      </c>
      <c r="K89" s="74"/>
      <c r="L89" s="84">
        <v>991.00402207599996</v>
      </c>
      <c r="M89" s="85">
        <v>5.2461926129219174E-3</v>
      </c>
      <c r="N89" s="85">
        <v>7.283532583102142E-4</v>
      </c>
      <c r="O89" s="85">
        <f>L89/'סכום נכסי הקרן'!$C$42</f>
        <v>1.3673392350874411E-4</v>
      </c>
    </row>
    <row r="90" spans="2:15">
      <c r="B90" s="77" t="s">
        <v>1336</v>
      </c>
      <c r="C90" s="74" t="s">
        <v>1337</v>
      </c>
      <c r="D90" s="87" t="s">
        <v>119</v>
      </c>
      <c r="E90" s="87" t="s">
        <v>347</v>
      </c>
      <c r="F90" s="74" t="s">
        <v>1338</v>
      </c>
      <c r="G90" s="87" t="s">
        <v>150</v>
      </c>
      <c r="H90" s="87" t="s">
        <v>163</v>
      </c>
      <c r="I90" s="84">
        <v>7519.6747730000006</v>
      </c>
      <c r="J90" s="86">
        <v>9999</v>
      </c>
      <c r="K90" s="74"/>
      <c r="L90" s="84">
        <v>751.89228052999999</v>
      </c>
      <c r="M90" s="85">
        <v>7.4934477060288997E-4</v>
      </c>
      <c r="N90" s="85">
        <v>5.5261450026720927E-4</v>
      </c>
      <c r="O90" s="85">
        <f>L90/'סכום נכסי הקרן'!$C$42</f>
        <v>1.0374244632976854E-4</v>
      </c>
    </row>
    <row r="91" spans="2:15">
      <c r="B91" s="77" t="s">
        <v>1339</v>
      </c>
      <c r="C91" s="74" t="s">
        <v>1340</v>
      </c>
      <c r="D91" s="87" t="s">
        <v>119</v>
      </c>
      <c r="E91" s="87" t="s">
        <v>347</v>
      </c>
      <c r="F91" s="74" t="s">
        <v>1341</v>
      </c>
      <c r="G91" s="87" t="s">
        <v>1342</v>
      </c>
      <c r="H91" s="87" t="s">
        <v>163</v>
      </c>
      <c r="I91" s="84">
        <v>1027271.607626</v>
      </c>
      <c r="J91" s="86">
        <v>140</v>
      </c>
      <c r="K91" s="74"/>
      <c r="L91" s="84">
        <v>1438.180250676</v>
      </c>
      <c r="M91" s="85">
        <v>2.4279468141766543E-3</v>
      </c>
      <c r="N91" s="85">
        <v>1.0570121293987367E-3</v>
      </c>
      <c r="O91" s="85">
        <f>L91/'סכום נכסי הקרן'!$C$42</f>
        <v>1.9843312843046936E-4</v>
      </c>
    </row>
    <row r="92" spans="2:15">
      <c r="B92" s="77" t="s">
        <v>1343</v>
      </c>
      <c r="C92" s="74" t="s">
        <v>1344</v>
      </c>
      <c r="D92" s="87" t="s">
        <v>119</v>
      </c>
      <c r="E92" s="87" t="s">
        <v>347</v>
      </c>
      <c r="F92" s="74" t="s">
        <v>1345</v>
      </c>
      <c r="G92" s="87" t="s">
        <v>1346</v>
      </c>
      <c r="H92" s="87" t="s">
        <v>163</v>
      </c>
      <c r="I92" s="84">
        <v>109618.021534</v>
      </c>
      <c r="J92" s="86">
        <v>274.39999999999998</v>
      </c>
      <c r="K92" s="74"/>
      <c r="L92" s="84">
        <v>300.79185118999999</v>
      </c>
      <c r="M92" s="85">
        <v>5.6787086715995617E-3</v>
      </c>
      <c r="N92" s="85">
        <v>2.2107147903239907E-4</v>
      </c>
      <c r="O92" s="85">
        <f>L92/'סכום נכסי הקרן'!$C$42</f>
        <v>4.1501799242458431E-5</v>
      </c>
    </row>
    <row r="93" spans="2:15">
      <c r="B93" s="77" t="s">
        <v>1347</v>
      </c>
      <c r="C93" s="74" t="s">
        <v>1348</v>
      </c>
      <c r="D93" s="87" t="s">
        <v>119</v>
      </c>
      <c r="E93" s="87" t="s">
        <v>347</v>
      </c>
      <c r="F93" s="74" t="s">
        <v>1349</v>
      </c>
      <c r="G93" s="87" t="s">
        <v>188</v>
      </c>
      <c r="H93" s="87" t="s">
        <v>163</v>
      </c>
      <c r="I93" s="84">
        <v>65792.439335000003</v>
      </c>
      <c r="J93" s="86">
        <v>556.70000000000005</v>
      </c>
      <c r="K93" s="74"/>
      <c r="L93" s="84">
        <v>366.266509848</v>
      </c>
      <c r="M93" s="85">
        <v>1.5277307763782058E-3</v>
      </c>
      <c r="N93" s="85">
        <v>2.6919306068895281E-4</v>
      </c>
      <c r="O93" s="85">
        <f>L93/'סכום נכסי הקרן'!$C$42</f>
        <v>5.053567475584916E-5</v>
      </c>
    </row>
    <row r="94" spans="2:15">
      <c r="B94" s="77" t="s">
        <v>1350</v>
      </c>
      <c r="C94" s="74" t="s">
        <v>1351</v>
      </c>
      <c r="D94" s="87" t="s">
        <v>119</v>
      </c>
      <c r="E94" s="87" t="s">
        <v>347</v>
      </c>
      <c r="F94" s="74" t="s">
        <v>1352</v>
      </c>
      <c r="G94" s="87" t="s">
        <v>716</v>
      </c>
      <c r="H94" s="87" t="s">
        <v>163</v>
      </c>
      <c r="I94" s="84">
        <v>68970.106767000005</v>
      </c>
      <c r="J94" s="86">
        <v>1103</v>
      </c>
      <c r="K94" s="74"/>
      <c r="L94" s="84">
        <v>760.74027763999993</v>
      </c>
      <c r="M94" s="85">
        <v>2.463765934775354E-3</v>
      </c>
      <c r="N94" s="85">
        <v>5.5911746834910226E-4</v>
      </c>
      <c r="O94" s="85">
        <f>L94/'סכום נכסי הקרן'!$C$42</f>
        <v>1.049632500127949E-4</v>
      </c>
    </row>
    <row r="95" spans="2:15">
      <c r="B95" s="77" t="s">
        <v>1353</v>
      </c>
      <c r="C95" s="74" t="s">
        <v>1354</v>
      </c>
      <c r="D95" s="87" t="s">
        <v>119</v>
      </c>
      <c r="E95" s="87" t="s">
        <v>347</v>
      </c>
      <c r="F95" s="74" t="s">
        <v>1355</v>
      </c>
      <c r="G95" s="87" t="s">
        <v>155</v>
      </c>
      <c r="H95" s="87" t="s">
        <v>163</v>
      </c>
      <c r="I95" s="84">
        <v>36819.035048999998</v>
      </c>
      <c r="J95" s="86">
        <v>1674</v>
      </c>
      <c r="K95" s="74"/>
      <c r="L95" s="84">
        <v>616.35064672199996</v>
      </c>
      <c r="M95" s="85">
        <v>5.5346911944693725E-3</v>
      </c>
      <c r="N95" s="85">
        <v>4.5299614512275788E-4</v>
      </c>
      <c r="O95" s="85">
        <f>L95/'סכום נכסי הקרן'!$C$42</f>
        <v>8.5041069769732758E-5</v>
      </c>
    </row>
    <row r="96" spans="2:15">
      <c r="B96" s="77" t="s">
        <v>1356</v>
      </c>
      <c r="C96" s="74" t="s">
        <v>1357</v>
      </c>
      <c r="D96" s="87" t="s">
        <v>119</v>
      </c>
      <c r="E96" s="87" t="s">
        <v>347</v>
      </c>
      <c r="F96" s="74" t="s">
        <v>1358</v>
      </c>
      <c r="G96" s="87" t="s">
        <v>1346</v>
      </c>
      <c r="H96" s="87" t="s">
        <v>163</v>
      </c>
      <c r="I96" s="84">
        <v>16051.806348000002</v>
      </c>
      <c r="J96" s="86">
        <v>12180</v>
      </c>
      <c r="K96" s="74"/>
      <c r="L96" s="84">
        <v>1955.1100132669999</v>
      </c>
      <c r="M96" s="85">
        <v>3.1739258701806742E-3</v>
      </c>
      <c r="N96" s="85">
        <v>1.4369374056977726E-3</v>
      </c>
      <c r="O96" s="85">
        <f>L96/'סכום נכסי הקרן'!$C$42</f>
        <v>2.6975658730951966E-4</v>
      </c>
    </row>
    <row r="97" spans="2:15">
      <c r="B97" s="77" t="s">
        <v>1359</v>
      </c>
      <c r="C97" s="74" t="s">
        <v>1360</v>
      </c>
      <c r="D97" s="87" t="s">
        <v>119</v>
      </c>
      <c r="E97" s="87" t="s">
        <v>347</v>
      </c>
      <c r="F97" s="74" t="s">
        <v>1361</v>
      </c>
      <c r="G97" s="87" t="s">
        <v>677</v>
      </c>
      <c r="H97" s="87" t="s">
        <v>163</v>
      </c>
      <c r="I97" s="84">
        <v>40259.924428999999</v>
      </c>
      <c r="J97" s="86">
        <v>8198</v>
      </c>
      <c r="K97" s="74"/>
      <c r="L97" s="84">
        <v>3300.5086047160003</v>
      </c>
      <c r="M97" s="85">
        <v>3.1842298253431634E-3</v>
      </c>
      <c r="N97" s="85">
        <v>2.4257582641187708E-3</v>
      </c>
      <c r="O97" s="85">
        <f>L97/'סכום נכסי הקרן'!$C$42</f>
        <v>4.5538815286723405E-4</v>
      </c>
    </row>
    <row r="98" spans="2:15">
      <c r="B98" s="77" t="s">
        <v>1362</v>
      </c>
      <c r="C98" s="74" t="s">
        <v>1363</v>
      </c>
      <c r="D98" s="87" t="s">
        <v>119</v>
      </c>
      <c r="E98" s="87" t="s">
        <v>347</v>
      </c>
      <c r="F98" s="74" t="s">
        <v>1364</v>
      </c>
      <c r="G98" s="87" t="s">
        <v>881</v>
      </c>
      <c r="H98" s="87" t="s">
        <v>163</v>
      </c>
      <c r="I98" s="84">
        <v>6119.3810039999998</v>
      </c>
      <c r="J98" s="86">
        <v>0</v>
      </c>
      <c r="K98" s="74"/>
      <c r="L98" s="84">
        <v>6.015E-6</v>
      </c>
      <c r="M98" s="85">
        <v>3.8707451520654601E-3</v>
      </c>
      <c r="N98" s="85">
        <v>4.420814397461605E-12</v>
      </c>
      <c r="O98" s="85">
        <f>L98/'סכום נכסי הקרן'!$C$42</f>
        <v>8.2992049636910741E-13</v>
      </c>
    </row>
    <row r="99" spans="2:15">
      <c r="B99" s="77" t="s">
        <v>1365</v>
      </c>
      <c r="C99" s="74" t="s">
        <v>1366</v>
      </c>
      <c r="D99" s="87" t="s">
        <v>119</v>
      </c>
      <c r="E99" s="87" t="s">
        <v>347</v>
      </c>
      <c r="F99" s="74" t="s">
        <v>1367</v>
      </c>
      <c r="G99" s="87" t="s">
        <v>1342</v>
      </c>
      <c r="H99" s="87" t="s">
        <v>163</v>
      </c>
      <c r="I99" s="84">
        <v>68556.305873999998</v>
      </c>
      <c r="J99" s="86">
        <v>569.5</v>
      </c>
      <c r="K99" s="74"/>
      <c r="L99" s="84">
        <v>390.42816231500001</v>
      </c>
      <c r="M99" s="85">
        <v>2.5314805562881176E-3</v>
      </c>
      <c r="N99" s="85">
        <v>2.8695102928289747E-4</v>
      </c>
      <c r="O99" s="85">
        <f>L99/'סכום נכסי הקרן'!$C$42</f>
        <v>5.3869382255185908E-5</v>
      </c>
    </row>
    <row r="100" spans="2:15">
      <c r="B100" s="77" t="s">
        <v>1368</v>
      </c>
      <c r="C100" s="74" t="s">
        <v>1369</v>
      </c>
      <c r="D100" s="87" t="s">
        <v>119</v>
      </c>
      <c r="E100" s="87" t="s">
        <v>347</v>
      </c>
      <c r="F100" s="74" t="s">
        <v>1370</v>
      </c>
      <c r="G100" s="87" t="s">
        <v>186</v>
      </c>
      <c r="H100" s="87" t="s">
        <v>163</v>
      </c>
      <c r="I100" s="84">
        <v>42410.536678999997</v>
      </c>
      <c r="J100" s="86">
        <v>358</v>
      </c>
      <c r="K100" s="74"/>
      <c r="L100" s="84">
        <v>151.82972130899998</v>
      </c>
      <c r="M100" s="85">
        <v>7.0302904842467779E-3</v>
      </c>
      <c r="N100" s="85">
        <v>1.1158952916465671E-4</v>
      </c>
      <c r="O100" s="85">
        <f>L100/'סכום נכסי הקרן'!$C$42</f>
        <v>2.0948727792576642E-5</v>
      </c>
    </row>
    <row r="101" spans="2:15">
      <c r="B101" s="77" t="s">
        <v>1371</v>
      </c>
      <c r="C101" s="74" t="s">
        <v>1372</v>
      </c>
      <c r="D101" s="87" t="s">
        <v>119</v>
      </c>
      <c r="E101" s="87" t="s">
        <v>347</v>
      </c>
      <c r="F101" s="74" t="s">
        <v>1373</v>
      </c>
      <c r="G101" s="87" t="s">
        <v>189</v>
      </c>
      <c r="H101" s="87" t="s">
        <v>163</v>
      </c>
      <c r="I101" s="84">
        <v>96907.381878</v>
      </c>
      <c r="J101" s="86">
        <v>440.9</v>
      </c>
      <c r="K101" s="74"/>
      <c r="L101" s="84">
        <v>427.26464665399999</v>
      </c>
      <c r="M101" s="85">
        <v>6.2731012094575881E-3</v>
      </c>
      <c r="N101" s="85">
        <v>3.1402455552025744E-4</v>
      </c>
      <c r="O101" s="85">
        <f>L101/'סכום נכסי הקרן'!$C$42</f>
        <v>5.8951901518214286E-5</v>
      </c>
    </row>
    <row r="102" spans="2:15">
      <c r="B102" s="77" t="s">
        <v>1374</v>
      </c>
      <c r="C102" s="74" t="s">
        <v>1375</v>
      </c>
      <c r="D102" s="87" t="s">
        <v>119</v>
      </c>
      <c r="E102" s="87" t="s">
        <v>347</v>
      </c>
      <c r="F102" s="74" t="s">
        <v>1376</v>
      </c>
      <c r="G102" s="87" t="s">
        <v>543</v>
      </c>
      <c r="H102" s="87" t="s">
        <v>163</v>
      </c>
      <c r="I102" s="84">
        <v>135663.031529</v>
      </c>
      <c r="J102" s="86">
        <v>535</v>
      </c>
      <c r="K102" s="74"/>
      <c r="L102" s="84">
        <v>725.79721923</v>
      </c>
      <c r="M102" s="85">
        <v>3.963065948401602E-3</v>
      </c>
      <c r="N102" s="85">
        <v>5.3343554387524201E-4</v>
      </c>
      <c r="O102" s="85">
        <f>L102/'סכום נכסי הקרן'!$C$42</f>
        <v>1.0014197646661338E-4</v>
      </c>
    </row>
    <row r="103" spans="2:15">
      <c r="B103" s="77" t="s">
        <v>1377</v>
      </c>
      <c r="C103" s="74" t="s">
        <v>1378</v>
      </c>
      <c r="D103" s="87" t="s">
        <v>119</v>
      </c>
      <c r="E103" s="87" t="s">
        <v>347</v>
      </c>
      <c r="F103" s="74" t="s">
        <v>1379</v>
      </c>
      <c r="G103" s="87" t="s">
        <v>543</v>
      </c>
      <c r="H103" s="87" t="s">
        <v>163</v>
      </c>
      <c r="I103" s="84">
        <v>84697.724407000002</v>
      </c>
      <c r="J103" s="86">
        <v>1216</v>
      </c>
      <c r="K103" s="74"/>
      <c r="L103" s="84">
        <v>1029.9243287919999</v>
      </c>
      <c r="M103" s="85">
        <v>5.5796458804011949E-3</v>
      </c>
      <c r="N103" s="85">
        <v>7.5695832103402365E-4</v>
      </c>
      <c r="O103" s="85">
        <f>L103/'סכום נכסי הקרן'!$C$42</f>
        <v>1.421039584661141E-4</v>
      </c>
    </row>
    <row r="104" spans="2:15">
      <c r="B104" s="77" t="s">
        <v>1380</v>
      </c>
      <c r="C104" s="74" t="s">
        <v>1381</v>
      </c>
      <c r="D104" s="87" t="s">
        <v>119</v>
      </c>
      <c r="E104" s="87" t="s">
        <v>347</v>
      </c>
      <c r="F104" s="74" t="s">
        <v>1382</v>
      </c>
      <c r="G104" s="87" t="s">
        <v>487</v>
      </c>
      <c r="H104" s="87" t="s">
        <v>163</v>
      </c>
      <c r="I104" s="84">
        <v>4561489.6803750005</v>
      </c>
      <c r="J104" s="86">
        <v>70</v>
      </c>
      <c r="K104" s="74"/>
      <c r="L104" s="84">
        <v>3193.0427762620002</v>
      </c>
      <c r="M104" s="85">
        <v>4.8353514073375915E-3</v>
      </c>
      <c r="N104" s="85">
        <v>2.3467746428944012E-3</v>
      </c>
      <c r="O104" s="85">
        <f>L104/'סכום נכסי הקרן'!$C$42</f>
        <v>4.405605396181466E-4</v>
      </c>
    </row>
    <row r="105" spans="2:15">
      <c r="B105" s="77" t="s">
        <v>1383</v>
      </c>
      <c r="C105" s="74" t="s">
        <v>1384</v>
      </c>
      <c r="D105" s="87" t="s">
        <v>119</v>
      </c>
      <c r="E105" s="87" t="s">
        <v>347</v>
      </c>
      <c r="F105" s="74" t="s">
        <v>1385</v>
      </c>
      <c r="G105" s="87" t="s">
        <v>145</v>
      </c>
      <c r="H105" s="87" t="s">
        <v>163</v>
      </c>
      <c r="I105" s="84">
        <v>79718.205988000002</v>
      </c>
      <c r="J105" s="86">
        <v>712.1</v>
      </c>
      <c r="K105" s="74"/>
      <c r="L105" s="84">
        <v>567.67334483700006</v>
      </c>
      <c r="M105" s="85">
        <v>3.9857110138493074E-3</v>
      </c>
      <c r="N105" s="85">
        <v>4.1722003257034019E-4</v>
      </c>
      <c r="O105" s="85">
        <f>L105/'סכום נכסי הקרן'!$C$42</f>
        <v>7.8324811990462936E-5</v>
      </c>
    </row>
    <row r="106" spans="2:15">
      <c r="B106" s="77" t="s">
        <v>1386</v>
      </c>
      <c r="C106" s="74" t="s">
        <v>1387</v>
      </c>
      <c r="D106" s="87" t="s">
        <v>119</v>
      </c>
      <c r="E106" s="87" t="s">
        <v>347</v>
      </c>
      <c r="F106" s="74" t="s">
        <v>1388</v>
      </c>
      <c r="G106" s="87" t="s">
        <v>750</v>
      </c>
      <c r="H106" s="87" t="s">
        <v>163</v>
      </c>
      <c r="I106" s="84">
        <v>58754.648460999997</v>
      </c>
      <c r="J106" s="86">
        <v>1896</v>
      </c>
      <c r="K106" s="74"/>
      <c r="L106" s="84">
        <v>1113.9881348280001</v>
      </c>
      <c r="M106" s="85">
        <v>4.0502416655895596E-3</v>
      </c>
      <c r="N106" s="85">
        <v>8.1874227515361963E-4</v>
      </c>
      <c r="O106" s="85">
        <f>L106/'סכום נכסי הקרן'!$C$42</f>
        <v>1.5370267428192017E-4</v>
      </c>
    </row>
    <row r="107" spans="2:15">
      <c r="B107" s="77" t="s">
        <v>1389</v>
      </c>
      <c r="C107" s="74" t="s">
        <v>1390</v>
      </c>
      <c r="D107" s="87" t="s">
        <v>119</v>
      </c>
      <c r="E107" s="87" t="s">
        <v>347</v>
      </c>
      <c r="F107" s="74" t="s">
        <v>1391</v>
      </c>
      <c r="G107" s="87" t="s">
        <v>155</v>
      </c>
      <c r="H107" s="87" t="s">
        <v>163</v>
      </c>
      <c r="I107" s="84">
        <v>58803.366535000001</v>
      </c>
      <c r="J107" s="86">
        <v>386.2</v>
      </c>
      <c r="K107" s="74"/>
      <c r="L107" s="84">
        <v>227.09860135800002</v>
      </c>
      <c r="M107" s="85">
        <v>5.1023878272152727E-3</v>
      </c>
      <c r="N107" s="85">
        <v>1.6690952061959103E-4</v>
      </c>
      <c r="O107" s="85">
        <f>L107/'סכום נכסי הקרן'!$C$42</f>
        <v>3.1333962421240467E-5</v>
      </c>
    </row>
    <row r="108" spans="2:15">
      <c r="B108" s="77" t="s">
        <v>1392</v>
      </c>
      <c r="C108" s="74" t="s">
        <v>1393</v>
      </c>
      <c r="D108" s="87" t="s">
        <v>119</v>
      </c>
      <c r="E108" s="87" t="s">
        <v>347</v>
      </c>
      <c r="F108" s="74" t="s">
        <v>1394</v>
      </c>
      <c r="G108" s="87" t="s">
        <v>677</v>
      </c>
      <c r="H108" s="87" t="s">
        <v>163</v>
      </c>
      <c r="I108" s="84">
        <v>24666.281491999998</v>
      </c>
      <c r="J108" s="86">
        <v>17650</v>
      </c>
      <c r="K108" s="74"/>
      <c r="L108" s="84">
        <v>4353.5986832939998</v>
      </c>
      <c r="M108" s="85">
        <v>6.7575298756887307E-3</v>
      </c>
      <c r="N108" s="85">
        <v>3.1997426001456357E-3</v>
      </c>
      <c r="O108" s="85">
        <f>L108/'סכום נכסי הקרן'!$C$42</f>
        <v>6.0068840901600145E-4</v>
      </c>
    </row>
    <row r="109" spans="2:15">
      <c r="B109" s="77" t="s">
        <v>1395</v>
      </c>
      <c r="C109" s="74" t="s">
        <v>1396</v>
      </c>
      <c r="D109" s="87" t="s">
        <v>119</v>
      </c>
      <c r="E109" s="87" t="s">
        <v>347</v>
      </c>
      <c r="F109" s="74" t="s">
        <v>1397</v>
      </c>
      <c r="G109" s="87" t="s">
        <v>150</v>
      </c>
      <c r="H109" s="87" t="s">
        <v>163</v>
      </c>
      <c r="I109" s="84">
        <v>60970.017656000004</v>
      </c>
      <c r="J109" s="86">
        <v>1996</v>
      </c>
      <c r="K109" s="74"/>
      <c r="L109" s="84">
        <v>1216.9615524210001</v>
      </c>
      <c r="M109" s="85">
        <v>4.235553803258062E-3</v>
      </c>
      <c r="N109" s="85">
        <v>8.9442413168744513E-4</v>
      </c>
      <c r="O109" s="85">
        <f>L109/'סכום נכסי הקרן'!$C$42</f>
        <v>1.6791044649166348E-4</v>
      </c>
    </row>
    <row r="110" spans="2:15">
      <c r="B110" s="77" t="s">
        <v>1398</v>
      </c>
      <c r="C110" s="74" t="s">
        <v>1399</v>
      </c>
      <c r="D110" s="87" t="s">
        <v>119</v>
      </c>
      <c r="E110" s="87" t="s">
        <v>347</v>
      </c>
      <c r="F110" s="74" t="s">
        <v>1400</v>
      </c>
      <c r="G110" s="87" t="s">
        <v>750</v>
      </c>
      <c r="H110" s="87" t="s">
        <v>163</v>
      </c>
      <c r="I110" s="84">
        <v>2477.8137590000001</v>
      </c>
      <c r="J110" s="86">
        <v>10160</v>
      </c>
      <c r="K110" s="74"/>
      <c r="L110" s="84">
        <v>251.74587778899996</v>
      </c>
      <c r="M110" s="85">
        <v>7.4524659320312895E-4</v>
      </c>
      <c r="N110" s="85">
        <v>1.8502440582397682E-4</v>
      </c>
      <c r="O110" s="85">
        <f>L110/'סכום נכסי הקרן'!$C$42</f>
        <v>3.4734673957360518E-5</v>
      </c>
    </row>
    <row r="111" spans="2:15">
      <c r="B111" s="77" t="s">
        <v>1401</v>
      </c>
      <c r="C111" s="74" t="s">
        <v>1402</v>
      </c>
      <c r="D111" s="87" t="s">
        <v>119</v>
      </c>
      <c r="E111" s="87" t="s">
        <v>347</v>
      </c>
      <c r="F111" s="74" t="s">
        <v>1403</v>
      </c>
      <c r="G111" s="87" t="s">
        <v>150</v>
      </c>
      <c r="H111" s="87" t="s">
        <v>163</v>
      </c>
      <c r="I111" s="84">
        <v>159349.35097299999</v>
      </c>
      <c r="J111" s="86">
        <v>574.20000000000005</v>
      </c>
      <c r="K111" s="74"/>
      <c r="L111" s="84">
        <v>914.98397348699996</v>
      </c>
      <c r="M111" s="85">
        <v>4.0219313636129248E-3</v>
      </c>
      <c r="N111" s="85">
        <v>6.7248118427896205E-4</v>
      </c>
      <c r="O111" s="85">
        <f>L111/'סכום נכסי הקרן'!$C$42</f>
        <v>1.2624504629195498E-4</v>
      </c>
    </row>
    <row r="112" spans="2:15">
      <c r="B112" s="77" t="s">
        <v>1404</v>
      </c>
      <c r="C112" s="74" t="s">
        <v>1405</v>
      </c>
      <c r="D112" s="87" t="s">
        <v>119</v>
      </c>
      <c r="E112" s="87" t="s">
        <v>347</v>
      </c>
      <c r="F112" s="74" t="s">
        <v>392</v>
      </c>
      <c r="G112" s="87" t="s">
        <v>2610</v>
      </c>
      <c r="H112" s="87" t="s">
        <v>163</v>
      </c>
      <c r="I112" s="84">
        <v>835354.575235</v>
      </c>
      <c r="J112" s="86">
        <v>162.1</v>
      </c>
      <c r="K112" s="74"/>
      <c r="L112" s="84">
        <v>1354.1097664559998</v>
      </c>
      <c r="M112" s="85">
        <v>1.7249264558036792E-3</v>
      </c>
      <c r="N112" s="85">
        <v>9.9522326704772307E-4</v>
      </c>
      <c r="O112" s="85">
        <f>L112/'סכום נכסי הקרן'!$C$42</f>
        <v>1.8683349119125842E-4</v>
      </c>
    </row>
    <row r="113" spans="2:15">
      <c r="B113" s="77" t="s">
        <v>1406</v>
      </c>
      <c r="C113" s="74" t="s">
        <v>1407</v>
      </c>
      <c r="D113" s="87" t="s">
        <v>119</v>
      </c>
      <c r="E113" s="87" t="s">
        <v>347</v>
      </c>
      <c r="F113" s="74" t="s">
        <v>1408</v>
      </c>
      <c r="G113" s="87" t="s">
        <v>150</v>
      </c>
      <c r="H113" s="87" t="s">
        <v>163</v>
      </c>
      <c r="I113" s="84">
        <v>260669.86256400001</v>
      </c>
      <c r="J113" s="86">
        <v>39.799999999999997</v>
      </c>
      <c r="K113" s="74"/>
      <c r="L113" s="84">
        <v>103.74660550100002</v>
      </c>
      <c r="M113" s="85">
        <v>1.4908644344707599E-3</v>
      </c>
      <c r="N113" s="85">
        <v>7.6250122574661707E-5</v>
      </c>
      <c r="O113" s="85">
        <f>L113/'סכום נכסי הקרן'!$C$42</f>
        <v>1.4314452923358255E-5</v>
      </c>
    </row>
    <row r="114" spans="2:15">
      <c r="B114" s="77" t="s">
        <v>1409</v>
      </c>
      <c r="C114" s="74" t="s">
        <v>1410</v>
      </c>
      <c r="D114" s="87" t="s">
        <v>119</v>
      </c>
      <c r="E114" s="87" t="s">
        <v>347</v>
      </c>
      <c r="F114" s="74" t="s">
        <v>1411</v>
      </c>
      <c r="G114" s="87" t="s">
        <v>155</v>
      </c>
      <c r="H114" s="87" t="s">
        <v>163</v>
      </c>
      <c r="I114" s="84">
        <v>1806854.5641059997</v>
      </c>
      <c r="J114" s="86">
        <v>208.4</v>
      </c>
      <c r="K114" s="74"/>
      <c r="L114" s="84">
        <v>3765.4849117970002</v>
      </c>
      <c r="M114" s="85">
        <v>3.898402407737517E-3</v>
      </c>
      <c r="N114" s="85">
        <v>2.7674995696586233E-3</v>
      </c>
      <c r="O114" s="85">
        <f>L114/'סכום נכסי הקרן'!$C$42</f>
        <v>5.1954332619600176E-4</v>
      </c>
    </row>
    <row r="115" spans="2:15">
      <c r="B115" s="77" t="s">
        <v>1412</v>
      </c>
      <c r="C115" s="74" t="s">
        <v>1413</v>
      </c>
      <c r="D115" s="87" t="s">
        <v>119</v>
      </c>
      <c r="E115" s="87" t="s">
        <v>347</v>
      </c>
      <c r="F115" s="74" t="s">
        <v>1414</v>
      </c>
      <c r="G115" s="87" t="s">
        <v>1326</v>
      </c>
      <c r="H115" s="87" t="s">
        <v>163</v>
      </c>
      <c r="I115" s="84">
        <v>29269.571079000001</v>
      </c>
      <c r="J115" s="86">
        <v>2433</v>
      </c>
      <c r="K115" s="74"/>
      <c r="L115" s="84">
        <v>712.12866445899988</v>
      </c>
      <c r="M115" s="85">
        <v>2.7794399976867733E-3</v>
      </c>
      <c r="N115" s="85">
        <v>5.2338963469417306E-4</v>
      </c>
      <c r="O115" s="85">
        <f>L115/'סכום נכסי הקרן'!$C$42</f>
        <v>9.8256055641975513E-5</v>
      </c>
    </row>
    <row r="116" spans="2:15">
      <c r="B116" s="77" t="s">
        <v>1415</v>
      </c>
      <c r="C116" s="74" t="s">
        <v>1416</v>
      </c>
      <c r="D116" s="87" t="s">
        <v>119</v>
      </c>
      <c r="E116" s="87" t="s">
        <v>347</v>
      </c>
      <c r="F116" s="74" t="s">
        <v>1417</v>
      </c>
      <c r="G116" s="87" t="s">
        <v>677</v>
      </c>
      <c r="H116" s="87" t="s">
        <v>163</v>
      </c>
      <c r="I116" s="84">
        <v>766.50922099999991</v>
      </c>
      <c r="J116" s="86">
        <v>212</v>
      </c>
      <c r="K116" s="74"/>
      <c r="L116" s="84">
        <v>1.624999869</v>
      </c>
      <c r="M116" s="85">
        <v>1.1180770254636972E-4</v>
      </c>
      <c r="N116" s="85">
        <v>1.1943180077719737E-6</v>
      </c>
      <c r="O116" s="85">
        <f>L116/'סכום נכסי הקרן'!$C$42</f>
        <v>2.2420959233253775E-7</v>
      </c>
    </row>
    <row r="117" spans="2:15">
      <c r="B117" s="77" t="s">
        <v>1418</v>
      </c>
      <c r="C117" s="74" t="s">
        <v>1419</v>
      </c>
      <c r="D117" s="87" t="s">
        <v>119</v>
      </c>
      <c r="E117" s="87" t="s">
        <v>347</v>
      </c>
      <c r="F117" s="74" t="s">
        <v>1420</v>
      </c>
      <c r="G117" s="87" t="s">
        <v>543</v>
      </c>
      <c r="H117" s="87" t="s">
        <v>163</v>
      </c>
      <c r="I117" s="84">
        <v>37005.035842999998</v>
      </c>
      <c r="J117" s="86">
        <v>600</v>
      </c>
      <c r="K117" s="74"/>
      <c r="L117" s="84">
        <v>222.03021505699999</v>
      </c>
      <c r="M117" s="85">
        <v>2.8193511790483971E-3</v>
      </c>
      <c r="N117" s="85">
        <v>1.631844341472123E-4</v>
      </c>
      <c r="O117" s="85">
        <f>L117/'סכום נכסי הקרן'!$C$42</f>
        <v>3.0634651087123043E-5</v>
      </c>
    </row>
    <row r="118" spans="2:15">
      <c r="B118" s="77" t="s">
        <v>1421</v>
      </c>
      <c r="C118" s="74" t="s">
        <v>1422</v>
      </c>
      <c r="D118" s="87" t="s">
        <v>119</v>
      </c>
      <c r="E118" s="87" t="s">
        <v>347</v>
      </c>
      <c r="F118" s="74" t="s">
        <v>1423</v>
      </c>
      <c r="G118" s="87" t="s">
        <v>543</v>
      </c>
      <c r="H118" s="87" t="s">
        <v>163</v>
      </c>
      <c r="I118" s="84">
        <v>81187.617270000002</v>
      </c>
      <c r="J118" s="86">
        <v>1420</v>
      </c>
      <c r="K118" s="74"/>
      <c r="L118" s="84">
        <v>1152.864165235</v>
      </c>
      <c r="M118" s="85">
        <v>3.1559214902326244E-3</v>
      </c>
      <c r="N118" s="85">
        <v>8.4731479634055562E-4</v>
      </c>
      <c r="O118" s="85">
        <f>L118/'סכום נכסי הקרן'!$C$42</f>
        <v>1.5906660020914177E-4</v>
      </c>
    </row>
    <row r="119" spans="2:15">
      <c r="B119" s="77" t="s">
        <v>1424</v>
      </c>
      <c r="C119" s="74" t="s">
        <v>1425</v>
      </c>
      <c r="D119" s="87" t="s">
        <v>119</v>
      </c>
      <c r="E119" s="87" t="s">
        <v>347</v>
      </c>
      <c r="F119" s="74" t="s">
        <v>1426</v>
      </c>
      <c r="G119" s="87" t="s">
        <v>156</v>
      </c>
      <c r="H119" s="87" t="s">
        <v>163</v>
      </c>
      <c r="I119" s="84">
        <v>1144057.5012999999</v>
      </c>
      <c r="J119" s="86">
        <v>228.5</v>
      </c>
      <c r="K119" s="84">
        <v>29.575030394000002</v>
      </c>
      <c r="L119" s="84">
        <v>2643.746421115</v>
      </c>
      <c r="M119" s="85">
        <v>4.9292208565395396E-3</v>
      </c>
      <c r="N119" s="85">
        <v>1.9430610543146772E-3</v>
      </c>
      <c r="O119" s="85">
        <f>L119/'סכום נכסי הקרן'!$C$42</f>
        <v>3.6477129544236275E-4</v>
      </c>
    </row>
    <row r="120" spans="2:15">
      <c r="B120" s="77" t="s">
        <v>1427</v>
      </c>
      <c r="C120" s="74" t="s">
        <v>1428</v>
      </c>
      <c r="D120" s="87" t="s">
        <v>119</v>
      </c>
      <c r="E120" s="87" t="s">
        <v>347</v>
      </c>
      <c r="F120" s="74" t="s">
        <v>1429</v>
      </c>
      <c r="G120" s="87" t="s">
        <v>190</v>
      </c>
      <c r="H120" s="87" t="s">
        <v>163</v>
      </c>
      <c r="I120" s="84">
        <v>36002.255492999997</v>
      </c>
      <c r="J120" s="86">
        <v>1269</v>
      </c>
      <c r="K120" s="74"/>
      <c r="L120" s="84">
        <v>456.8686222</v>
      </c>
      <c r="M120" s="85">
        <v>4.1643529536483344E-3</v>
      </c>
      <c r="N120" s="85">
        <v>3.3578244102580324E-4</v>
      </c>
      <c r="O120" s="85">
        <f>L120/'סכום נכסי הקרן'!$C$42</f>
        <v>6.3036514332783745E-5</v>
      </c>
    </row>
    <row r="121" spans="2:15">
      <c r="B121" s="77" t="s">
        <v>1430</v>
      </c>
      <c r="C121" s="74" t="s">
        <v>1431</v>
      </c>
      <c r="D121" s="87" t="s">
        <v>119</v>
      </c>
      <c r="E121" s="87" t="s">
        <v>347</v>
      </c>
      <c r="F121" s="74" t="s">
        <v>1432</v>
      </c>
      <c r="G121" s="87" t="s">
        <v>881</v>
      </c>
      <c r="H121" s="87" t="s">
        <v>163</v>
      </c>
      <c r="I121" s="84">
        <v>6576.238249</v>
      </c>
      <c r="J121" s="86">
        <v>21090</v>
      </c>
      <c r="K121" s="74"/>
      <c r="L121" s="84">
        <v>1386.9286466820004</v>
      </c>
      <c r="M121" s="85">
        <v>2.855421412974242E-3</v>
      </c>
      <c r="N121" s="85">
        <v>1.0193439949299629E-3</v>
      </c>
      <c r="O121" s="85">
        <f>L121/'סכום נכסי הקרן'!$C$42</f>
        <v>1.9136168094478138E-4</v>
      </c>
    </row>
    <row r="122" spans="2:15">
      <c r="B122" s="77" t="s">
        <v>1433</v>
      </c>
      <c r="C122" s="74" t="s">
        <v>1434</v>
      </c>
      <c r="D122" s="87" t="s">
        <v>119</v>
      </c>
      <c r="E122" s="87" t="s">
        <v>347</v>
      </c>
      <c r="F122" s="74" t="s">
        <v>1435</v>
      </c>
      <c r="G122" s="87" t="s">
        <v>186</v>
      </c>
      <c r="H122" s="87" t="s">
        <v>163</v>
      </c>
      <c r="I122" s="84">
        <v>18846.575784000001</v>
      </c>
      <c r="J122" s="86">
        <v>3378</v>
      </c>
      <c r="K122" s="74"/>
      <c r="L122" s="84">
        <v>636.6373297670001</v>
      </c>
      <c r="M122" s="85">
        <v>2.2850898723633336E-3</v>
      </c>
      <c r="N122" s="85">
        <v>4.6790614686541407E-4</v>
      </c>
      <c r="O122" s="85">
        <f>L122/'סכום נכסי הקרן'!$C$42</f>
        <v>8.7840127801717681E-5</v>
      </c>
    </row>
    <row r="123" spans="2:15">
      <c r="B123" s="77" t="s">
        <v>1436</v>
      </c>
      <c r="C123" s="74" t="s">
        <v>1437</v>
      </c>
      <c r="D123" s="87" t="s">
        <v>119</v>
      </c>
      <c r="E123" s="87" t="s">
        <v>347</v>
      </c>
      <c r="F123" s="74" t="s">
        <v>1438</v>
      </c>
      <c r="G123" s="87" t="s">
        <v>543</v>
      </c>
      <c r="H123" s="87" t="s">
        <v>163</v>
      </c>
      <c r="I123" s="84">
        <v>414992.88165900001</v>
      </c>
      <c r="J123" s="86">
        <v>560.4</v>
      </c>
      <c r="K123" s="74"/>
      <c r="L123" s="84">
        <v>2325.6201089199999</v>
      </c>
      <c r="M123" s="85">
        <v>4.8891570980274315E-3</v>
      </c>
      <c r="N123" s="85">
        <v>1.7092493533731939E-3</v>
      </c>
      <c r="O123" s="85">
        <f>L123/'סכום נכסי הקרן'!$C$42</f>
        <v>3.2087777143156507E-4</v>
      </c>
    </row>
    <row r="124" spans="2:15">
      <c r="B124" s="77" t="s">
        <v>1439</v>
      </c>
      <c r="C124" s="74" t="s">
        <v>1440</v>
      </c>
      <c r="D124" s="87" t="s">
        <v>119</v>
      </c>
      <c r="E124" s="87" t="s">
        <v>347</v>
      </c>
      <c r="F124" s="74" t="s">
        <v>1441</v>
      </c>
      <c r="G124" s="87" t="s">
        <v>2610</v>
      </c>
      <c r="H124" s="87" t="s">
        <v>163</v>
      </c>
      <c r="I124" s="84">
        <v>426032.53749999998</v>
      </c>
      <c r="J124" s="86">
        <v>853.7</v>
      </c>
      <c r="K124" s="74"/>
      <c r="L124" s="84">
        <v>3637.0397726380002</v>
      </c>
      <c r="M124" s="85">
        <v>6.8604273349436393E-3</v>
      </c>
      <c r="N124" s="85">
        <v>2.6730968896123944E-3</v>
      </c>
      <c r="O124" s="85">
        <f>L124/'סכום נכסי הקרן'!$C$42</f>
        <v>5.0182108951320279E-4</v>
      </c>
    </row>
    <row r="125" spans="2:15">
      <c r="B125" s="77" t="s">
        <v>1442</v>
      </c>
      <c r="C125" s="74" t="s">
        <v>1443</v>
      </c>
      <c r="D125" s="87" t="s">
        <v>119</v>
      </c>
      <c r="E125" s="87" t="s">
        <v>347</v>
      </c>
      <c r="F125" s="74" t="s">
        <v>1444</v>
      </c>
      <c r="G125" s="87" t="s">
        <v>543</v>
      </c>
      <c r="H125" s="87" t="s">
        <v>163</v>
      </c>
      <c r="I125" s="84">
        <v>98267.762913000013</v>
      </c>
      <c r="J125" s="86">
        <v>588.5</v>
      </c>
      <c r="K125" s="74"/>
      <c r="L125" s="84">
        <v>578.30578474399999</v>
      </c>
      <c r="M125" s="85">
        <v>5.8622844777228124E-3</v>
      </c>
      <c r="N125" s="85">
        <v>4.2503450362952732E-4</v>
      </c>
      <c r="O125" s="85">
        <f>L125/'סכום נכסי הקרן'!$C$42</f>
        <v>7.9791824426910497E-5</v>
      </c>
    </row>
    <row r="126" spans="2:15">
      <c r="B126" s="77" t="s">
        <v>1445</v>
      </c>
      <c r="C126" s="74" t="s">
        <v>1446</v>
      </c>
      <c r="D126" s="87" t="s">
        <v>119</v>
      </c>
      <c r="E126" s="87" t="s">
        <v>347</v>
      </c>
      <c r="F126" s="74" t="s">
        <v>1447</v>
      </c>
      <c r="G126" s="87" t="s">
        <v>881</v>
      </c>
      <c r="H126" s="87" t="s">
        <v>163</v>
      </c>
      <c r="I126" s="84">
        <v>507903.10998800001</v>
      </c>
      <c r="J126" s="86">
        <v>13</v>
      </c>
      <c r="K126" s="74"/>
      <c r="L126" s="84">
        <v>66.027404297999993</v>
      </c>
      <c r="M126" s="85">
        <v>1.2335098304229934E-3</v>
      </c>
      <c r="N126" s="85">
        <v>4.852783034873094E-5</v>
      </c>
      <c r="O126" s="85">
        <f>L126/'סכום נכסי הקרן'!$C$42</f>
        <v>9.1101406731437888E-6</v>
      </c>
    </row>
    <row r="127" spans="2:15">
      <c r="B127" s="77" t="s">
        <v>1448</v>
      </c>
      <c r="C127" s="74" t="s">
        <v>1449</v>
      </c>
      <c r="D127" s="87" t="s">
        <v>119</v>
      </c>
      <c r="E127" s="87" t="s">
        <v>347</v>
      </c>
      <c r="F127" s="74" t="s">
        <v>941</v>
      </c>
      <c r="G127" s="87" t="s">
        <v>145</v>
      </c>
      <c r="H127" s="87" t="s">
        <v>163</v>
      </c>
      <c r="I127" s="84">
        <v>332833.70971800003</v>
      </c>
      <c r="J127" s="86">
        <v>185</v>
      </c>
      <c r="K127" s="74"/>
      <c r="L127" s="84">
        <v>615.74236297799996</v>
      </c>
      <c r="M127" s="85">
        <v>3.7610208867164163E-3</v>
      </c>
      <c r="N127" s="85">
        <v>4.5254907786869018E-4</v>
      </c>
      <c r="O127" s="85">
        <f>L127/'סכום נכסי הקרן'!$C$42</f>
        <v>8.4957141732034712E-5</v>
      </c>
    </row>
    <row r="128" spans="2:15">
      <c r="B128" s="73"/>
      <c r="C128" s="74"/>
      <c r="D128" s="74"/>
      <c r="E128" s="74"/>
      <c r="F128" s="74"/>
      <c r="G128" s="74"/>
      <c r="H128" s="74"/>
      <c r="I128" s="84"/>
      <c r="J128" s="86"/>
      <c r="K128" s="74"/>
      <c r="L128" s="74"/>
      <c r="M128" s="74"/>
      <c r="N128" s="85"/>
      <c r="O128" s="74"/>
    </row>
    <row r="129" spans="2:15">
      <c r="B129" s="71" t="s">
        <v>232</v>
      </c>
      <c r="C129" s="72"/>
      <c r="D129" s="72"/>
      <c r="E129" s="72"/>
      <c r="F129" s="72"/>
      <c r="G129" s="72"/>
      <c r="H129" s="72"/>
      <c r="I129" s="81"/>
      <c r="J129" s="83"/>
      <c r="K129" s="81">
        <v>386.23763507699994</v>
      </c>
      <c r="L129" s="81">
        <v>487554.25251418911</v>
      </c>
      <c r="M129" s="72"/>
      <c r="N129" s="82">
        <v>0.35833530491410776</v>
      </c>
      <c r="O129" s="82">
        <f>L129/'סכום נכסי הקרן'!$C$42</f>
        <v>6.7270368620689094E-2</v>
      </c>
    </row>
    <row r="130" spans="2:15">
      <c r="B130" s="92" t="s">
        <v>65</v>
      </c>
      <c r="C130" s="72"/>
      <c r="D130" s="72"/>
      <c r="E130" s="72"/>
      <c r="F130" s="72"/>
      <c r="G130" s="72"/>
      <c r="H130" s="72"/>
      <c r="I130" s="81"/>
      <c r="J130" s="83"/>
      <c r="K130" s="81">
        <v>60.411369710000002</v>
      </c>
      <c r="L130" s="81">
        <f>SUM(L131:L156)</f>
        <v>171523.08589696299</v>
      </c>
      <c r="M130" s="72"/>
      <c r="N130" s="82">
        <v>0.14114598458420774</v>
      </c>
      <c r="O130" s="82">
        <f>L130/'סכום נכסי הקרן'!$C$42</f>
        <v>2.3665922624500176E-2</v>
      </c>
    </row>
    <row r="131" spans="2:15">
      <c r="B131" s="77" t="s">
        <v>1450</v>
      </c>
      <c r="C131" s="74" t="s">
        <v>1451</v>
      </c>
      <c r="D131" s="87" t="s">
        <v>1452</v>
      </c>
      <c r="E131" s="87" t="s">
        <v>950</v>
      </c>
      <c r="F131" s="74" t="s">
        <v>1226</v>
      </c>
      <c r="G131" s="87" t="s">
        <v>191</v>
      </c>
      <c r="H131" s="87" t="s">
        <v>162</v>
      </c>
      <c r="I131" s="84">
        <v>101015.973509</v>
      </c>
      <c r="J131" s="86">
        <v>945</v>
      </c>
      <c r="K131" s="74"/>
      <c r="L131" s="84">
        <v>3403.1523853980002</v>
      </c>
      <c r="M131" s="85">
        <v>2.92624111255707E-3</v>
      </c>
      <c r="N131" s="85">
        <v>2.5011978490645523E-3</v>
      </c>
      <c r="O131" s="85">
        <f>L131/'סכום נכסי הקרן'!$C$42</f>
        <v>4.6955044337642894E-4</v>
      </c>
    </row>
    <row r="132" spans="2:15">
      <c r="B132" s="77" t="s">
        <v>1453</v>
      </c>
      <c r="C132" s="74" t="s">
        <v>1454</v>
      </c>
      <c r="D132" s="87" t="s">
        <v>1452</v>
      </c>
      <c r="E132" s="87" t="s">
        <v>950</v>
      </c>
      <c r="F132" s="74" t="s">
        <v>1455</v>
      </c>
      <c r="G132" s="87" t="s">
        <v>1081</v>
      </c>
      <c r="H132" s="87" t="s">
        <v>162</v>
      </c>
      <c r="I132" s="84">
        <v>49662.061560000002</v>
      </c>
      <c r="J132" s="86">
        <v>1057</v>
      </c>
      <c r="K132" s="74"/>
      <c r="L132" s="84">
        <v>1871.3682868279998</v>
      </c>
      <c r="M132" s="85">
        <v>1.4437579208609302E-3</v>
      </c>
      <c r="N132" s="85">
        <v>1.375390168805034E-3</v>
      </c>
      <c r="O132" s="85">
        <f>L132/'סכום נכסי הקרן'!$C$42</f>
        <v>2.5820231047276801E-4</v>
      </c>
    </row>
    <row r="133" spans="2:15">
      <c r="B133" s="77" t="s">
        <v>1456</v>
      </c>
      <c r="C133" s="74" t="s">
        <v>1457</v>
      </c>
      <c r="D133" s="87" t="s">
        <v>1452</v>
      </c>
      <c r="E133" s="87" t="s">
        <v>950</v>
      </c>
      <c r="F133" s="74" t="s">
        <v>1311</v>
      </c>
      <c r="G133" s="87" t="s">
        <v>1185</v>
      </c>
      <c r="H133" s="87" t="s">
        <v>162</v>
      </c>
      <c r="I133" s="84">
        <v>49082.206215999999</v>
      </c>
      <c r="J133" s="86">
        <v>842</v>
      </c>
      <c r="K133" s="74"/>
      <c r="L133" s="84">
        <v>1473.3153084179996</v>
      </c>
      <c r="M133" s="85">
        <v>1.2691980845486346E-3</v>
      </c>
      <c r="N133" s="85">
        <v>1.0828351666591651E-3</v>
      </c>
      <c r="O133" s="85">
        <f>L133/'סכום נכסי הקרן'!$C$42</f>
        <v>2.0328089311229773E-4</v>
      </c>
    </row>
    <row r="134" spans="2:15">
      <c r="B134" s="77" t="s">
        <v>1458</v>
      </c>
      <c r="C134" s="74" t="s">
        <v>1459</v>
      </c>
      <c r="D134" s="87" t="s">
        <v>1452</v>
      </c>
      <c r="E134" s="87" t="s">
        <v>950</v>
      </c>
      <c r="F134" s="74" t="s">
        <v>1460</v>
      </c>
      <c r="G134" s="87" t="s">
        <v>967</v>
      </c>
      <c r="H134" s="87" t="s">
        <v>162</v>
      </c>
      <c r="I134" s="84">
        <v>14167.286002000001</v>
      </c>
      <c r="J134" s="86">
        <v>10054</v>
      </c>
      <c r="K134" s="74"/>
      <c r="L134" s="84">
        <v>5077.9109019590005</v>
      </c>
      <c r="M134" s="85">
        <v>9.7391531826366328E-5</v>
      </c>
      <c r="N134" s="85">
        <v>3.732086720599766E-3</v>
      </c>
      <c r="O134" s="85">
        <f>L134/'סכום נכסי הקרן'!$C$42</f>
        <v>7.0062549231453286E-4</v>
      </c>
    </row>
    <row r="135" spans="2:15">
      <c r="B135" s="77" t="s">
        <v>1461</v>
      </c>
      <c r="C135" s="74" t="s">
        <v>1462</v>
      </c>
      <c r="D135" s="87" t="s">
        <v>1452</v>
      </c>
      <c r="E135" s="87" t="s">
        <v>950</v>
      </c>
      <c r="F135" s="74" t="s">
        <v>966</v>
      </c>
      <c r="G135" s="87" t="s">
        <v>967</v>
      </c>
      <c r="H135" s="87" t="s">
        <v>162</v>
      </c>
      <c r="I135" s="84">
        <v>14284.620375</v>
      </c>
      <c r="J135" s="86">
        <v>8556</v>
      </c>
      <c r="K135" s="74"/>
      <c r="L135" s="84">
        <v>4357.114905251</v>
      </c>
      <c r="M135" s="85">
        <v>3.7469174653461252E-4</v>
      </c>
      <c r="N135" s="85">
        <v>3.2023269001709353E-3</v>
      </c>
      <c r="O135" s="85">
        <f>L135/'סכום נכסי הקרן'!$C$42</f>
        <v>6.0117356024989963E-4</v>
      </c>
    </row>
    <row r="136" spans="2:15">
      <c r="B136" s="77" t="s">
        <v>1463</v>
      </c>
      <c r="C136" s="74" t="s">
        <v>1464</v>
      </c>
      <c r="D136" s="87" t="s">
        <v>1452</v>
      </c>
      <c r="E136" s="87" t="s">
        <v>950</v>
      </c>
      <c r="F136" s="74" t="s">
        <v>739</v>
      </c>
      <c r="G136" s="87" t="s">
        <v>740</v>
      </c>
      <c r="H136" s="87" t="s">
        <v>162</v>
      </c>
      <c r="I136" s="84">
        <v>350.850325</v>
      </c>
      <c r="J136" s="86">
        <v>12769</v>
      </c>
      <c r="K136" s="74"/>
      <c r="L136" s="84">
        <v>159.712278067</v>
      </c>
      <c r="M136" s="85">
        <v>7.9380900816840818E-6</v>
      </c>
      <c r="N136" s="85">
        <v>1.1738293239068743E-4</v>
      </c>
      <c r="O136" s="85">
        <f>L136/'סכום נכסי הקרן'!$C$42</f>
        <v>2.2036324703176317E-5</v>
      </c>
    </row>
    <row r="137" spans="2:15">
      <c r="B137" s="77" t="s">
        <v>1465</v>
      </c>
      <c r="C137" s="74" t="s">
        <v>1466</v>
      </c>
      <c r="D137" s="87" t="s">
        <v>122</v>
      </c>
      <c r="E137" s="87" t="s">
        <v>950</v>
      </c>
      <c r="F137" s="74" t="s">
        <v>1167</v>
      </c>
      <c r="G137" s="87" t="s">
        <v>145</v>
      </c>
      <c r="H137" s="87" t="s">
        <v>165</v>
      </c>
      <c r="I137" s="84">
        <v>191378.47714199999</v>
      </c>
      <c r="J137" s="86">
        <v>577</v>
      </c>
      <c r="K137" s="74"/>
      <c r="L137" s="84">
        <v>4857.1708226910005</v>
      </c>
      <c r="M137" s="85">
        <v>1.0806884582469038E-3</v>
      </c>
      <c r="N137" s="85">
        <v>3.5698504910860853E-3</v>
      </c>
      <c r="O137" s="85">
        <f>L137/'סכום נכסי הקרן'!$C$42</f>
        <v>6.7016884789979395E-4</v>
      </c>
    </row>
    <row r="138" spans="2:15">
      <c r="B138" s="77" t="s">
        <v>1467</v>
      </c>
      <c r="C138" s="74" t="s">
        <v>1468</v>
      </c>
      <c r="D138" s="87" t="s">
        <v>1469</v>
      </c>
      <c r="E138" s="87" t="s">
        <v>950</v>
      </c>
      <c r="F138" s="74" t="s">
        <v>1470</v>
      </c>
      <c r="G138" s="87" t="s">
        <v>1145</v>
      </c>
      <c r="H138" s="87" t="s">
        <v>162</v>
      </c>
      <c r="I138" s="84">
        <v>29440.502349999999</v>
      </c>
      <c r="J138" s="86">
        <v>2517</v>
      </c>
      <c r="K138" s="74"/>
      <c r="L138" s="84">
        <v>2641.7271882780001</v>
      </c>
      <c r="M138" s="85">
        <v>9.2624827837640132E-4</v>
      </c>
      <c r="N138" s="85">
        <v>1.941576988878661E-3</v>
      </c>
      <c r="O138" s="85">
        <f>L138/'סכום נכסי הקרן'!$C$42</f>
        <v>3.6449269149915948E-4</v>
      </c>
    </row>
    <row r="139" spans="2:15">
      <c r="B139" s="77" t="s">
        <v>1471</v>
      </c>
      <c r="C139" s="74" t="s">
        <v>1472</v>
      </c>
      <c r="D139" s="87" t="s">
        <v>1469</v>
      </c>
      <c r="E139" s="87" t="s">
        <v>950</v>
      </c>
      <c r="F139" s="74">
        <v>1760</v>
      </c>
      <c r="G139" s="87" t="s">
        <v>750</v>
      </c>
      <c r="H139" s="87" t="s">
        <v>162</v>
      </c>
      <c r="I139" s="84">
        <v>16690.451174999998</v>
      </c>
      <c r="J139" s="86">
        <v>10208</v>
      </c>
      <c r="K139" s="84">
        <v>44.626093828999998</v>
      </c>
      <c r="L139" s="84">
        <v>6118.5349712699999</v>
      </c>
      <c r="M139" s="85">
        <v>1.5627442236813973E-4</v>
      </c>
      <c r="N139" s="85">
        <v>4.4969089762864076E-3</v>
      </c>
      <c r="O139" s="85">
        <f>L139/'סכום נכסי הקרן'!$C$42</f>
        <v>8.4420574902878474E-4</v>
      </c>
    </row>
    <row r="140" spans="2:15">
      <c r="B140" s="77" t="s">
        <v>1473</v>
      </c>
      <c r="C140" s="74" t="s">
        <v>1474</v>
      </c>
      <c r="D140" s="87" t="s">
        <v>1452</v>
      </c>
      <c r="E140" s="87" t="s">
        <v>950</v>
      </c>
      <c r="F140" s="74" t="s">
        <v>1475</v>
      </c>
      <c r="G140" s="87" t="s">
        <v>1030</v>
      </c>
      <c r="H140" s="87" t="s">
        <v>162</v>
      </c>
      <c r="I140" s="84">
        <v>18449.364097000001</v>
      </c>
      <c r="J140" s="86">
        <v>1421</v>
      </c>
      <c r="K140" s="84">
        <v>15.785275881000002</v>
      </c>
      <c r="L140" s="84">
        <v>950.40515468100011</v>
      </c>
      <c r="M140" s="85">
        <v>7.8590097438466634E-4</v>
      </c>
      <c r="N140" s="85">
        <v>6.9851451225860165E-4</v>
      </c>
      <c r="O140" s="85">
        <f>L140/'סכום נכסי הקרן'!$C$42</f>
        <v>1.3113228889852268E-4</v>
      </c>
    </row>
    <row r="141" spans="2:15">
      <c r="B141" s="77" t="s">
        <v>1476</v>
      </c>
      <c r="C141" s="74" t="s">
        <v>1477</v>
      </c>
      <c r="D141" s="87" t="s">
        <v>1452</v>
      </c>
      <c r="E141" s="87" t="s">
        <v>950</v>
      </c>
      <c r="F141" s="74" t="s">
        <v>1307</v>
      </c>
      <c r="G141" s="87" t="s">
        <v>1308</v>
      </c>
      <c r="H141" s="87" t="s">
        <v>162</v>
      </c>
      <c r="I141" s="84">
        <v>23139.781848999999</v>
      </c>
      <c r="J141" s="86">
        <v>583</v>
      </c>
      <c r="K141" s="74"/>
      <c r="L141" s="84">
        <v>480.93606935000003</v>
      </c>
      <c r="M141" s="85">
        <v>5.1976420562209577E-4</v>
      </c>
      <c r="N141" s="85">
        <v>3.5347117201015341E-4</v>
      </c>
      <c r="O141" s="85">
        <f>L141/'סכום נכסי הקרן'!$C$42</f>
        <v>6.6357223839860264E-5</v>
      </c>
    </row>
    <row r="142" spans="2:15">
      <c r="B142" s="77" t="s">
        <v>1478</v>
      </c>
      <c r="C142" s="74" t="s">
        <v>1479</v>
      </c>
      <c r="D142" s="87" t="s">
        <v>1452</v>
      </c>
      <c r="E142" s="87" t="s">
        <v>950</v>
      </c>
      <c r="F142" s="74" t="s">
        <v>1480</v>
      </c>
      <c r="G142" s="87" t="s">
        <v>28</v>
      </c>
      <c r="H142" s="87" t="s">
        <v>162</v>
      </c>
      <c r="I142" s="84">
        <v>92361.448298999996</v>
      </c>
      <c r="J142" s="86">
        <v>2489</v>
      </c>
      <c r="K142" s="74"/>
      <c r="L142" s="84">
        <v>8195.4945380560002</v>
      </c>
      <c r="M142" s="85">
        <v>2.2636592340187453E-3</v>
      </c>
      <c r="N142" s="85">
        <v>6.0234015375155298E-3</v>
      </c>
      <c r="O142" s="85">
        <f>L142/'סכום נכסי הקרן'!$C$42</f>
        <v>1.1307745461369484E-3</v>
      </c>
    </row>
    <row r="143" spans="2:15">
      <c r="B143" s="77" t="s">
        <v>1481</v>
      </c>
      <c r="C143" s="74" t="s">
        <v>1482</v>
      </c>
      <c r="D143" s="87" t="s">
        <v>1452</v>
      </c>
      <c r="E143" s="87" t="s">
        <v>950</v>
      </c>
      <c r="F143" s="74" t="s">
        <v>1483</v>
      </c>
      <c r="G143" s="87" t="s">
        <v>982</v>
      </c>
      <c r="H143" s="87" t="s">
        <v>162</v>
      </c>
      <c r="I143" s="84">
        <v>95687.509380000003</v>
      </c>
      <c r="J143" s="86">
        <v>157</v>
      </c>
      <c r="K143" s="74"/>
      <c r="L143" s="84">
        <v>535.567774396</v>
      </c>
      <c r="M143" s="85">
        <v>3.5175616836431701E-3</v>
      </c>
      <c r="N143" s="85">
        <v>3.9362356240503829E-4</v>
      </c>
      <c r="O143" s="85">
        <f>L143/'סכום נכסי הקרן'!$C$42</f>
        <v>7.3895041257859755E-5</v>
      </c>
    </row>
    <row r="144" spans="2:15">
      <c r="B144" s="77" t="s">
        <v>1484</v>
      </c>
      <c r="C144" s="74" t="s">
        <v>1485</v>
      </c>
      <c r="D144" s="87" t="s">
        <v>1452</v>
      </c>
      <c r="E144" s="87" t="s">
        <v>950</v>
      </c>
      <c r="F144" s="74" t="s">
        <v>1486</v>
      </c>
      <c r="G144" s="87" t="s">
        <v>1185</v>
      </c>
      <c r="H144" s="87" t="s">
        <v>162</v>
      </c>
      <c r="I144" s="84">
        <v>13120.59924</v>
      </c>
      <c r="J144" s="86">
        <v>12132</v>
      </c>
      <c r="K144" s="74"/>
      <c r="L144" s="84">
        <v>5674.7352705619987</v>
      </c>
      <c r="M144" s="85">
        <v>2.3403626279780535E-4</v>
      </c>
      <c r="N144" s="85">
        <v>4.170731734976502E-3</v>
      </c>
      <c r="O144" s="85">
        <f>L144/'סכום נכסי הקרן'!$C$42</f>
        <v>7.8297242103210225E-4</v>
      </c>
    </row>
    <row r="145" spans="2:15">
      <c r="B145" s="77" t="s">
        <v>1487</v>
      </c>
      <c r="C145" s="74" t="s">
        <v>1488</v>
      </c>
      <c r="D145" s="87" t="s">
        <v>1452</v>
      </c>
      <c r="E145" s="87" t="s">
        <v>950</v>
      </c>
      <c r="F145" s="74" t="s">
        <v>1200</v>
      </c>
      <c r="G145" s="87" t="s">
        <v>191</v>
      </c>
      <c r="H145" s="87" t="s">
        <v>162</v>
      </c>
      <c r="I145" s="84">
        <v>71922.812980999995</v>
      </c>
      <c r="J145" s="86">
        <v>14356</v>
      </c>
      <c r="K145" s="74"/>
      <c r="L145" s="84">
        <v>36809.477146954996</v>
      </c>
      <c r="M145" s="85">
        <v>1.1575479050457715E-3</v>
      </c>
      <c r="N145" s="85">
        <v>2.7053676896806742E-2</v>
      </c>
      <c r="O145" s="85">
        <f>L145/'סכום נכסי הקרן'!$C$42</f>
        <v>5.0787929417935506E-3</v>
      </c>
    </row>
    <row r="146" spans="2:15">
      <c r="B146" s="77" t="s">
        <v>1489</v>
      </c>
      <c r="C146" s="74" t="s">
        <v>1490</v>
      </c>
      <c r="D146" s="87" t="s">
        <v>1452</v>
      </c>
      <c r="E146" s="87" t="s">
        <v>950</v>
      </c>
      <c r="F146" s="74" t="s">
        <v>1283</v>
      </c>
      <c r="G146" s="87" t="s">
        <v>1185</v>
      </c>
      <c r="H146" s="87" t="s">
        <v>162</v>
      </c>
      <c r="I146" s="84">
        <v>50072.005104000003</v>
      </c>
      <c r="J146" s="86">
        <v>3265</v>
      </c>
      <c r="K146" s="74"/>
      <c r="L146" s="84">
        <v>5828.2436958990002</v>
      </c>
      <c r="M146" s="85">
        <v>1.7879272255990647E-3</v>
      </c>
      <c r="N146" s="85">
        <v>4.2835550528254589E-3</v>
      </c>
      <c r="O146" s="85">
        <f>L146/'סכום נכסי הקרן'!$C$42</f>
        <v>8.0415276825612954E-4</v>
      </c>
    </row>
    <row r="147" spans="2:15">
      <c r="B147" s="77" t="s">
        <v>1493</v>
      </c>
      <c r="C147" s="74" t="s">
        <v>1494</v>
      </c>
      <c r="D147" s="87" t="s">
        <v>1452</v>
      </c>
      <c r="E147" s="87" t="s">
        <v>950</v>
      </c>
      <c r="F147" s="74" t="s">
        <v>867</v>
      </c>
      <c r="G147" s="87" t="s">
        <v>190</v>
      </c>
      <c r="H147" s="87" t="s">
        <v>162</v>
      </c>
      <c r="I147" s="84">
        <v>3706.8339270000001</v>
      </c>
      <c r="J147" s="86">
        <v>371</v>
      </c>
      <c r="K147" s="74"/>
      <c r="L147" s="84">
        <v>49.027141760999996</v>
      </c>
      <c r="M147" s="85">
        <v>2.0194035222099912E-5</v>
      </c>
      <c r="N147" s="85">
        <v>3.6033232612372383E-5</v>
      </c>
      <c r="O147" s="85">
        <f>L147/'סכום נכסי הקרן'!$C$42</f>
        <v>6.7645269868408492E-6</v>
      </c>
    </row>
    <row r="148" spans="2:15">
      <c r="B148" s="77" t="s">
        <v>1497</v>
      </c>
      <c r="C148" s="74" t="s">
        <v>1498</v>
      </c>
      <c r="D148" s="87" t="s">
        <v>1452</v>
      </c>
      <c r="E148" s="87" t="s">
        <v>950</v>
      </c>
      <c r="F148" s="74" t="s">
        <v>1499</v>
      </c>
      <c r="G148" s="87" t="s">
        <v>1308</v>
      </c>
      <c r="H148" s="87" t="s">
        <v>162</v>
      </c>
      <c r="I148" s="84">
        <v>44625.07886899999</v>
      </c>
      <c r="J148" s="86">
        <v>453</v>
      </c>
      <c r="K148" s="74"/>
      <c r="L148" s="84">
        <v>720.67048100699992</v>
      </c>
      <c r="M148" s="85">
        <v>1.2652573497429099E-3</v>
      </c>
      <c r="N148" s="85">
        <v>5.2966757078326272E-4</v>
      </c>
      <c r="O148" s="85">
        <f>L148/'סכום נכסי הקרן'!$C$42</f>
        <v>9.9434614017604784E-5</v>
      </c>
    </row>
    <row r="149" spans="2:15">
      <c r="B149" s="77" t="s">
        <v>1500</v>
      </c>
      <c r="C149" s="74" t="s">
        <v>1501</v>
      </c>
      <c r="D149" s="87" t="s">
        <v>1452</v>
      </c>
      <c r="E149" s="87" t="s">
        <v>950</v>
      </c>
      <c r="F149" s="74" t="s">
        <v>1502</v>
      </c>
      <c r="G149" s="87" t="s">
        <v>1040</v>
      </c>
      <c r="H149" s="87" t="s">
        <v>162</v>
      </c>
      <c r="I149" s="84">
        <v>62082.263308000009</v>
      </c>
      <c r="J149" s="86">
        <v>706</v>
      </c>
      <c r="K149" s="74"/>
      <c r="L149" s="84">
        <v>1562.5422769549998</v>
      </c>
      <c r="M149" s="85">
        <v>2.7593153301979567E-3</v>
      </c>
      <c r="N149" s="85">
        <v>1.1484138644397509E-3</v>
      </c>
      <c r="O149" s="85">
        <f>L149/'סכום נכסי הקרן'!$C$42</f>
        <v>2.1559199702214608E-4</v>
      </c>
    </row>
    <row r="150" spans="2:15">
      <c r="B150" s="77" t="s">
        <v>1503</v>
      </c>
      <c r="C150" s="74" t="s">
        <v>1504</v>
      </c>
      <c r="D150" s="87" t="s">
        <v>1452</v>
      </c>
      <c r="E150" s="87" t="s">
        <v>950</v>
      </c>
      <c r="F150" s="74" t="s">
        <v>1505</v>
      </c>
      <c r="G150" s="87" t="s">
        <v>970</v>
      </c>
      <c r="H150" s="87" t="s">
        <v>162</v>
      </c>
      <c r="I150" s="84">
        <v>64034.244151999999</v>
      </c>
      <c r="J150" s="86">
        <v>8188</v>
      </c>
      <c r="K150" s="74"/>
      <c r="L150" s="84">
        <v>18691.736742887999</v>
      </c>
      <c r="M150" s="85">
        <v>1.3005706604612794E-3</v>
      </c>
      <c r="N150" s="85">
        <v>1.3737772054284513E-2</v>
      </c>
      <c r="O150" s="85">
        <f>L150/'סכום נכסי הקרן'!$C$42</f>
        <v>2.5789950848974716E-3</v>
      </c>
    </row>
    <row r="151" spans="2:15">
      <c r="B151" s="77" t="s">
        <v>1506</v>
      </c>
      <c r="C151" s="74" t="s">
        <v>1507</v>
      </c>
      <c r="D151" s="87" t="s">
        <v>1452</v>
      </c>
      <c r="E151" s="87" t="s">
        <v>950</v>
      </c>
      <c r="F151" s="74" t="s">
        <v>961</v>
      </c>
      <c r="G151" s="87" t="s">
        <v>962</v>
      </c>
      <c r="H151" s="87" t="s">
        <v>162</v>
      </c>
      <c r="I151" s="84">
        <v>1095795.78363</v>
      </c>
      <c r="J151" s="86">
        <v>898</v>
      </c>
      <c r="K151" s="74"/>
      <c r="L151" s="84">
        <v>35080.477478396002</v>
      </c>
      <c r="M151" s="85">
        <v>1.0004378303003329E-3</v>
      </c>
      <c r="N151" s="85">
        <v>2.5782922677692537E-2</v>
      </c>
      <c r="O151" s="85">
        <f>L151/'סכום נכסי הקרן'!$C$42</f>
        <v>4.8402339620508229E-3</v>
      </c>
    </row>
    <row r="152" spans="2:15">
      <c r="B152" s="77" t="s">
        <v>1508</v>
      </c>
      <c r="C152" s="74" t="s">
        <v>1509</v>
      </c>
      <c r="D152" s="87" t="s">
        <v>1452</v>
      </c>
      <c r="E152" s="87" t="s">
        <v>950</v>
      </c>
      <c r="F152" s="74" t="s">
        <v>1184</v>
      </c>
      <c r="G152" s="87" t="s">
        <v>1185</v>
      </c>
      <c r="H152" s="87" t="s">
        <v>162</v>
      </c>
      <c r="I152" s="84">
        <v>74083.549767999997</v>
      </c>
      <c r="J152" s="86">
        <v>1592</v>
      </c>
      <c r="K152" s="74"/>
      <c r="L152" s="84">
        <v>4204.5970501720003</v>
      </c>
      <c r="M152" s="85">
        <v>6.9361377263695945E-4</v>
      </c>
      <c r="N152" s="85">
        <v>3.0902316167788816E-3</v>
      </c>
      <c r="O152" s="85">
        <f>L152/'סכום נכסי הקרן'!$C$42</f>
        <v>5.8012988710072011E-4</v>
      </c>
    </row>
    <row r="153" spans="2:15">
      <c r="B153" s="77" t="s">
        <v>1510</v>
      </c>
      <c r="C153" s="74" t="s">
        <v>1511</v>
      </c>
      <c r="D153" s="87" t="s">
        <v>1469</v>
      </c>
      <c r="E153" s="87" t="s">
        <v>950</v>
      </c>
      <c r="F153" s="74" t="s">
        <v>1512</v>
      </c>
      <c r="G153" s="87" t="s">
        <v>967</v>
      </c>
      <c r="H153" s="87" t="s">
        <v>162</v>
      </c>
      <c r="I153" s="84">
        <v>52050.951302000001</v>
      </c>
      <c r="J153" s="86">
        <v>878</v>
      </c>
      <c r="K153" s="74"/>
      <c r="L153" s="84">
        <v>1629.231211045</v>
      </c>
      <c r="M153" s="85">
        <v>1.4662160916824364E-3</v>
      </c>
      <c r="N153" s="85">
        <v>1.1974278960235315E-3</v>
      </c>
      <c r="O153" s="85">
        <f>L153/'סכום נכסי הקרן'!$C$42</f>
        <v>2.2479341236417429E-4</v>
      </c>
    </row>
    <row r="154" spans="2:15">
      <c r="B154" s="77" t="s">
        <v>1513</v>
      </c>
      <c r="C154" s="74" t="s">
        <v>1514</v>
      </c>
      <c r="D154" s="87" t="s">
        <v>1452</v>
      </c>
      <c r="E154" s="87" t="s">
        <v>950</v>
      </c>
      <c r="F154" s="74" t="s">
        <v>1515</v>
      </c>
      <c r="G154" s="87" t="s">
        <v>1040</v>
      </c>
      <c r="H154" s="87" t="s">
        <v>162</v>
      </c>
      <c r="I154" s="84">
        <v>37004.785235000003</v>
      </c>
      <c r="J154" s="86">
        <v>1784</v>
      </c>
      <c r="K154" s="74"/>
      <c r="L154" s="84">
        <v>2353.489539101</v>
      </c>
      <c r="M154" s="85">
        <v>1.7492246021205899E-3</v>
      </c>
      <c r="N154" s="85">
        <v>1.7297324087669121E-3</v>
      </c>
      <c r="O154" s="85">
        <f>L154/'סכום נכסי הקרן'!$C$42</f>
        <v>3.2472306009812197E-4</v>
      </c>
    </row>
    <row r="155" spans="2:15">
      <c r="B155" s="77" t="s">
        <v>1516</v>
      </c>
      <c r="C155" s="74" t="s">
        <v>1517</v>
      </c>
      <c r="D155" s="87" t="s">
        <v>1452</v>
      </c>
      <c r="E155" s="87" t="s">
        <v>950</v>
      </c>
      <c r="F155" s="74" t="s">
        <v>1518</v>
      </c>
      <c r="G155" s="87" t="s">
        <v>967</v>
      </c>
      <c r="H155" s="87" t="s">
        <v>162</v>
      </c>
      <c r="I155" s="84">
        <v>87411.852400000003</v>
      </c>
      <c r="J155" s="86">
        <v>4300</v>
      </c>
      <c r="K155" s="74"/>
      <c r="L155" s="84">
        <v>13399.799913658</v>
      </c>
      <c r="M155" s="85">
        <v>1.3080907898427804E-3</v>
      </c>
      <c r="N155" s="85">
        <v>9.8483837708069916E-3</v>
      </c>
      <c r="O155" s="85">
        <f>L155/'סכום נכסי הקרן'!$C$42</f>
        <v>1.8488393342626383E-3</v>
      </c>
    </row>
    <row r="156" spans="2:15">
      <c r="B156" s="77" t="s">
        <v>1519</v>
      </c>
      <c r="C156" s="74" t="s">
        <v>1520</v>
      </c>
      <c r="D156" s="87" t="s">
        <v>1452</v>
      </c>
      <c r="E156" s="87" t="s">
        <v>950</v>
      </c>
      <c r="F156" s="74" t="s">
        <v>1521</v>
      </c>
      <c r="G156" s="87" t="s">
        <v>967</v>
      </c>
      <c r="H156" s="87" t="s">
        <v>162</v>
      </c>
      <c r="I156" s="84">
        <v>15014.739901000001</v>
      </c>
      <c r="J156" s="86">
        <v>10082</v>
      </c>
      <c r="K156" s="74"/>
      <c r="L156" s="84">
        <v>5396.6473639209999</v>
      </c>
      <c r="M156" s="85">
        <v>2.9353211743701106E-4</v>
      </c>
      <c r="N156" s="85">
        <v>3.9663468602568865E-3</v>
      </c>
      <c r="O156" s="85">
        <f>L156/'סכום נכסי הקרן'!$C$42</f>
        <v>7.4460320182782229E-4</v>
      </c>
    </row>
    <row r="157" spans="2:15">
      <c r="B157" s="73"/>
      <c r="C157" s="74"/>
      <c r="D157" s="74"/>
      <c r="E157" s="74"/>
      <c r="F157" s="74"/>
      <c r="G157" s="74"/>
      <c r="H157" s="74"/>
      <c r="I157" s="84"/>
      <c r="J157" s="86"/>
      <c r="K157" s="74"/>
      <c r="L157" s="74"/>
      <c r="M157" s="74"/>
      <c r="N157" s="85"/>
      <c r="O157" s="74"/>
    </row>
    <row r="158" spans="2:15">
      <c r="B158" s="92" t="s">
        <v>64</v>
      </c>
      <c r="C158" s="72"/>
      <c r="D158" s="72"/>
      <c r="E158" s="72"/>
      <c r="F158" s="72"/>
      <c r="G158" s="72"/>
      <c r="H158" s="72"/>
      <c r="I158" s="81"/>
      <c r="J158" s="83"/>
      <c r="K158" s="81">
        <v>325.82626536699996</v>
      </c>
      <c r="L158" s="81">
        <f>SUM(L159:L227)</f>
        <v>316031.16661722603</v>
      </c>
      <c r="M158" s="72"/>
      <c r="N158" s="82">
        <v>0.21718932032989985</v>
      </c>
      <c r="O158" s="82">
        <f>L158/'סכום נכסי הקרן'!$C$42</f>
        <v>4.3604445996188915E-2</v>
      </c>
    </row>
    <row r="159" spans="2:15">
      <c r="B159" s="77" t="s">
        <v>1522</v>
      </c>
      <c r="C159" s="74" t="s">
        <v>1523</v>
      </c>
      <c r="D159" s="87" t="s">
        <v>138</v>
      </c>
      <c r="E159" s="87" t="s">
        <v>950</v>
      </c>
      <c r="F159" s="74"/>
      <c r="G159" s="87" t="s">
        <v>1126</v>
      </c>
      <c r="H159" s="87" t="s">
        <v>1524</v>
      </c>
      <c r="I159" s="84">
        <v>29795.901796999999</v>
      </c>
      <c r="J159" s="86">
        <v>1700.5</v>
      </c>
      <c r="K159" s="84">
        <v>87.847853204000003</v>
      </c>
      <c r="L159" s="84">
        <v>1955.163782589</v>
      </c>
      <c r="M159" s="85">
        <v>1.3742557320332775E-5</v>
      </c>
      <c r="N159" s="85">
        <v>1.4369769242668232E-3</v>
      </c>
      <c r="O159" s="85">
        <f>L159/'סכום נכסי הקרן'!$C$42</f>
        <v>2.6976400613951194E-4</v>
      </c>
    </row>
    <row r="160" spans="2:15">
      <c r="B160" s="77" t="s">
        <v>1525</v>
      </c>
      <c r="C160" s="74" t="s">
        <v>1526</v>
      </c>
      <c r="D160" s="87" t="s">
        <v>28</v>
      </c>
      <c r="E160" s="87" t="s">
        <v>950</v>
      </c>
      <c r="F160" s="74"/>
      <c r="G160" s="87" t="s">
        <v>1527</v>
      </c>
      <c r="H160" s="87" t="s">
        <v>164</v>
      </c>
      <c r="I160" s="84">
        <v>3444.1765730000002</v>
      </c>
      <c r="J160" s="86">
        <v>20260</v>
      </c>
      <c r="K160" s="74"/>
      <c r="L160" s="84">
        <v>2721.5910144419995</v>
      </c>
      <c r="M160" s="85">
        <v>1.7185121829431481E-5</v>
      </c>
      <c r="N160" s="85">
        <v>2.0002741048457734E-3</v>
      </c>
      <c r="O160" s="85">
        <f>L160/'סכום נכסי הקרן'!$C$42</f>
        <v>3.7551191448369187E-4</v>
      </c>
    </row>
    <row r="161" spans="2:15">
      <c r="B161" s="77" t="s">
        <v>1528</v>
      </c>
      <c r="C161" s="74" t="s">
        <v>1529</v>
      </c>
      <c r="D161" s="87" t="s">
        <v>28</v>
      </c>
      <c r="E161" s="87" t="s">
        <v>950</v>
      </c>
      <c r="F161" s="74"/>
      <c r="G161" s="87" t="s">
        <v>1027</v>
      </c>
      <c r="H161" s="87" t="s">
        <v>164</v>
      </c>
      <c r="I161" s="84">
        <v>11529.142164999999</v>
      </c>
      <c r="J161" s="86">
        <v>2038</v>
      </c>
      <c r="K161" s="74"/>
      <c r="L161" s="84">
        <v>916.42976652799985</v>
      </c>
      <c r="M161" s="85">
        <v>1.60471066827699E-4</v>
      </c>
      <c r="N161" s="85">
        <v>6.7354379154270299E-4</v>
      </c>
      <c r="O161" s="85">
        <f>L161/'סכום נכסי הקרן'!$C$42</f>
        <v>1.2644452979623322E-4</v>
      </c>
    </row>
    <row r="162" spans="2:15">
      <c r="B162" s="77" t="s">
        <v>1530</v>
      </c>
      <c r="C162" s="74" t="s">
        <v>1531</v>
      </c>
      <c r="D162" s="87" t="s">
        <v>28</v>
      </c>
      <c r="E162" s="87" t="s">
        <v>950</v>
      </c>
      <c r="F162" s="74"/>
      <c r="G162" s="87" t="s">
        <v>1126</v>
      </c>
      <c r="H162" s="87" t="s">
        <v>164</v>
      </c>
      <c r="I162" s="84">
        <v>8568.2148840000009</v>
      </c>
      <c r="J162" s="86">
        <v>5934</v>
      </c>
      <c r="K162" s="74"/>
      <c r="L162" s="84">
        <v>1983.0602290260001</v>
      </c>
      <c r="M162" s="85">
        <v>1.0940384341461979E-5</v>
      </c>
      <c r="N162" s="85">
        <v>1.4574798356627844E-3</v>
      </c>
      <c r="O162" s="85">
        <f>L162/'סכום נכסי הקרן'!$C$42</f>
        <v>2.7361302237790419E-4</v>
      </c>
    </row>
    <row r="163" spans="2:15">
      <c r="B163" s="77" t="s">
        <v>1532</v>
      </c>
      <c r="C163" s="74" t="s">
        <v>1533</v>
      </c>
      <c r="D163" s="87" t="s">
        <v>1469</v>
      </c>
      <c r="E163" s="87" t="s">
        <v>950</v>
      </c>
      <c r="F163" s="74"/>
      <c r="G163" s="87" t="s">
        <v>1145</v>
      </c>
      <c r="H163" s="87" t="s">
        <v>162</v>
      </c>
      <c r="I163" s="84">
        <v>7033.0557429999999</v>
      </c>
      <c r="J163" s="86">
        <v>19448</v>
      </c>
      <c r="K163" s="74"/>
      <c r="L163" s="84">
        <v>4876.1666470849996</v>
      </c>
      <c r="M163" s="85">
        <v>2.6216108247056601E-6</v>
      </c>
      <c r="N163" s="85">
        <v>3.5838117569169485E-3</v>
      </c>
      <c r="O163" s="85">
        <f>L163/'סכום נכסי הקרן'!$C$42</f>
        <v>6.7278979952240545E-4</v>
      </c>
    </row>
    <row r="164" spans="2:15">
      <c r="B164" s="77" t="s">
        <v>1534</v>
      </c>
      <c r="C164" s="74" t="s">
        <v>1535</v>
      </c>
      <c r="D164" s="87" t="s">
        <v>1452</v>
      </c>
      <c r="E164" s="87" t="s">
        <v>950</v>
      </c>
      <c r="F164" s="74"/>
      <c r="G164" s="87" t="s">
        <v>967</v>
      </c>
      <c r="H164" s="87" t="s">
        <v>162</v>
      </c>
      <c r="I164" s="84">
        <v>4606.3106319999997</v>
      </c>
      <c r="J164" s="86">
        <v>116281</v>
      </c>
      <c r="K164" s="74"/>
      <c r="L164" s="84">
        <v>19095.081395755999</v>
      </c>
      <c r="M164" s="85">
        <v>1.3509041297199066E-5</v>
      </c>
      <c r="N164" s="85">
        <v>1.4034216251880192E-2</v>
      </c>
      <c r="O164" s="85">
        <f>L164/'סכום נכסי הקרן'!$C$42</f>
        <v>2.6346466218078678E-3</v>
      </c>
    </row>
    <row r="165" spans="2:15">
      <c r="B165" s="77" t="s">
        <v>1536</v>
      </c>
      <c r="C165" s="74" t="s">
        <v>1537</v>
      </c>
      <c r="D165" s="87" t="s">
        <v>1452</v>
      </c>
      <c r="E165" s="87" t="s">
        <v>950</v>
      </c>
      <c r="F165" s="74"/>
      <c r="G165" s="87" t="s">
        <v>1145</v>
      </c>
      <c r="H165" s="87" t="s">
        <v>162</v>
      </c>
      <c r="I165" s="84">
        <v>3082.962657</v>
      </c>
      <c r="J165" s="86">
        <v>194972</v>
      </c>
      <c r="K165" s="74"/>
      <c r="L165" s="84">
        <v>21428.908239904002</v>
      </c>
      <c r="M165" s="85">
        <v>6.1930453532228428E-6</v>
      </c>
      <c r="N165" s="85">
        <v>1.5749497268304442E-2</v>
      </c>
      <c r="O165" s="85">
        <f>L165/'סכום נכסי הקרן'!$C$42</f>
        <v>2.9566567187213938E-3</v>
      </c>
    </row>
    <row r="166" spans="2:15">
      <c r="B166" s="77" t="s">
        <v>1538</v>
      </c>
      <c r="C166" s="74" t="s">
        <v>1539</v>
      </c>
      <c r="D166" s="87" t="s">
        <v>1469</v>
      </c>
      <c r="E166" s="87" t="s">
        <v>950</v>
      </c>
      <c r="F166" s="74"/>
      <c r="G166" s="87" t="s">
        <v>1035</v>
      </c>
      <c r="H166" s="87" t="s">
        <v>162</v>
      </c>
      <c r="I166" s="84">
        <v>11063.827485</v>
      </c>
      <c r="J166" s="86">
        <v>8561</v>
      </c>
      <c r="K166" s="74"/>
      <c r="L166" s="84">
        <v>3376.6762761659998</v>
      </c>
      <c r="M166" s="85">
        <v>1.3730612893544641E-5</v>
      </c>
      <c r="N166" s="85">
        <v>2.4817388357841544E-3</v>
      </c>
      <c r="O166" s="85">
        <f>L166/'סכום נכסי הקרן'!$C$42</f>
        <v>4.6589739836965514E-4</v>
      </c>
    </row>
    <row r="167" spans="2:15">
      <c r="B167" s="77" t="s">
        <v>1540</v>
      </c>
      <c r="C167" s="74" t="s">
        <v>1541</v>
      </c>
      <c r="D167" s="87" t="s">
        <v>1469</v>
      </c>
      <c r="E167" s="87" t="s">
        <v>950</v>
      </c>
      <c r="F167" s="74"/>
      <c r="G167" s="87" t="s">
        <v>1027</v>
      </c>
      <c r="H167" s="87" t="s">
        <v>162</v>
      </c>
      <c r="I167" s="84">
        <v>6888.3531460000004</v>
      </c>
      <c r="J167" s="86">
        <v>21775</v>
      </c>
      <c r="K167" s="74"/>
      <c r="L167" s="84">
        <v>5347.2821697349991</v>
      </c>
      <c r="M167" s="85">
        <v>1.5552426202666752E-5</v>
      </c>
      <c r="N167" s="85">
        <v>3.930065170948331E-3</v>
      </c>
      <c r="O167" s="85">
        <f>L167/'סכום נכסי הקרן'!$C$42</f>
        <v>7.3779203200866961E-4</v>
      </c>
    </row>
    <row r="168" spans="2:15">
      <c r="B168" s="77" t="s">
        <v>1542</v>
      </c>
      <c r="C168" s="74" t="s">
        <v>1543</v>
      </c>
      <c r="D168" s="87" t="s">
        <v>1452</v>
      </c>
      <c r="E168" s="87" t="s">
        <v>950</v>
      </c>
      <c r="F168" s="74"/>
      <c r="G168" s="87" t="s">
        <v>1030</v>
      </c>
      <c r="H168" s="87" t="s">
        <v>162</v>
      </c>
      <c r="I168" s="84">
        <v>5614.4796189999997</v>
      </c>
      <c r="J168" s="86">
        <v>25429</v>
      </c>
      <c r="K168" s="74"/>
      <c r="L168" s="84">
        <v>5089.7719695549995</v>
      </c>
      <c r="M168" s="85">
        <v>1.2831688452466929E-6</v>
      </c>
      <c r="N168" s="85">
        <v>3.7408041899925602E-3</v>
      </c>
      <c r="O168" s="85">
        <f>L168/'סכום נכסי הקרן'!$C$42</f>
        <v>7.0226202483435651E-4</v>
      </c>
    </row>
    <row r="169" spans="2:15">
      <c r="B169" s="77" t="s">
        <v>1544</v>
      </c>
      <c r="C169" s="74" t="s">
        <v>1545</v>
      </c>
      <c r="D169" s="87" t="s">
        <v>28</v>
      </c>
      <c r="E169" s="87" t="s">
        <v>950</v>
      </c>
      <c r="F169" s="74"/>
      <c r="G169" s="87" t="s">
        <v>1027</v>
      </c>
      <c r="H169" s="87" t="s">
        <v>164</v>
      </c>
      <c r="I169" s="84">
        <v>462119.99949999998</v>
      </c>
      <c r="J169" s="86">
        <v>450.1</v>
      </c>
      <c r="K169" s="74"/>
      <c r="L169" s="84">
        <v>8112.6322600590001</v>
      </c>
      <c r="M169" s="85">
        <v>3.0078147755896581E-4</v>
      </c>
      <c r="N169" s="85">
        <v>5.9625006644356288E-3</v>
      </c>
      <c r="O169" s="85">
        <f>L169/'סכום נכסי הקרן'!$C$42</f>
        <v>1.1193416113263839E-3</v>
      </c>
    </row>
    <row r="170" spans="2:15">
      <c r="B170" s="77" t="s">
        <v>1546</v>
      </c>
      <c r="C170" s="74" t="s">
        <v>1547</v>
      </c>
      <c r="D170" s="87" t="s">
        <v>28</v>
      </c>
      <c r="E170" s="87" t="s">
        <v>950</v>
      </c>
      <c r="F170" s="74"/>
      <c r="G170" s="87" t="s">
        <v>970</v>
      </c>
      <c r="H170" s="87" t="s">
        <v>164</v>
      </c>
      <c r="I170" s="84">
        <v>7078.2074820000007</v>
      </c>
      <c r="J170" s="86">
        <v>24245</v>
      </c>
      <c r="K170" s="74"/>
      <c r="L170" s="84">
        <v>6693.3493088200003</v>
      </c>
      <c r="M170" s="85">
        <v>1.6628793882730324E-5</v>
      </c>
      <c r="N170" s="85">
        <v>4.9193773884740047E-3</v>
      </c>
      <c r="O170" s="85">
        <f>L170/'סכום נכסי הקרן'!$C$42</f>
        <v>9.2351584052331108E-4</v>
      </c>
    </row>
    <row r="171" spans="2:15">
      <c r="B171" s="77" t="s">
        <v>1548</v>
      </c>
      <c r="C171" s="74" t="s">
        <v>1549</v>
      </c>
      <c r="D171" s="87" t="s">
        <v>28</v>
      </c>
      <c r="E171" s="87" t="s">
        <v>950</v>
      </c>
      <c r="F171" s="74"/>
      <c r="G171" s="87" t="s">
        <v>1052</v>
      </c>
      <c r="H171" s="87" t="s">
        <v>164</v>
      </c>
      <c r="I171" s="84">
        <v>68411.726450000002</v>
      </c>
      <c r="J171" s="86">
        <v>1441.5</v>
      </c>
      <c r="K171" s="74"/>
      <c r="L171" s="84">
        <v>3846.300490176</v>
      </c>
      <c r="M171" s="85">
        <v>8.4745014014620901E-5</v>
      </c>
      <c r="N171" s="85">
        <v>2.8268961901801643E-3</v>
      </c>
      <c r="O171" s="85">
        <f>L171/'סכום נכסי הקרן'!$C$42</f>
        <v>5.3069386733027547E-4</v>
      </c>
    </row>
    <row r="172" spans="2:15">
      <c r="B172" s="77" t="s">
        <v>1550</v>
      </c>
      <c r="C172" s="74" t="s">
        <v>1551</v>
      </c>
      <c r="D172" s="87" t="s">
        <v>1469</v>
      </c>
      <c r="E172" s="87" t="s">
        <v>950</v>
      </c>
      <c r="F172" s="74"/>
      <c r="G172" s="87" t="s">
        <v>1126</v>
      </c>
      <c r="H172" s="87" t="s">
        <v>162</v>
      </c>
      <c r="I172" s="84">
        <v>9861.6683190000003</v>
      </c>
      <c r="J172" s="86">
        <v>11604</v>
      </c>
      <c r="K172" s="74"/>
      <c r="L172" s="84">
        <v>4079.6005904549997</v>
      </c>
      <c r="M172" s="85">
        <v>1.7927613307026739E-5</v>
      </c>
      <c r="N172" s="85">
        <v>2.9983635953742854E-3</v>
      </c>
      <c r="O172" s="85">
        <f>L172/'סכום נכסי הקרן'!$C$42</f>
        <v>5.6288348246352738E-4</v>
      </c>
    </row>
    <row r="173" spans="2:15">
      <c r="B173" s="77" t="s">
        <v>1552</v>
      </c>
      <c r="C173" s="74" t="s">
        <v>1553</v>
      </c>
      <c r="D173" s="87" t="s">
        <v>1452</v>
      </c>
      <c r="E173" s="87" t="s">
        <v>950</v>
      </c>
      <c r="F173" s="74"/>
      <c r="G173" s="87" t="s">
        <v>1030</v>
      </c>
      <c r="H173" s="87" t="s">
        <v>162</v>
      </c>
      <c r="I173" s="84">
        <v>13210.540279999999</v>
      </c>
      <c r="J173" s="86">
        <v>3931</v>
      </c>
      <c r="K173" s="74"/>
      <c r="L173" s="84">
        <v>1851.3270964200003</v>
      </c>
      <c r="M173" s="85">
        <v>3.1150468248282105E-6</v>
      </c>
      <c r="N173" s="85">
        <v>1.3606605955551665E-3</v>
      </c>
      <c r="O173" s="85">
        <f>L173/'סכום נכסי הקרן'!$C$42</f>
        <v>2.5543712432293683E-4</v>
      </c>
    </row>
    <row r="174" spans="2:15">
      <c r="B174" s="77" t="s">
        <v>1554</v>
      </c>
      <c r="C174" s="74" t="s">
        <v>1555</v>
      </c>
      <c r="D174" s="87" t="s">
        <v>1452</v>
      </c>
      <c r="E174" s="87" t="s">
        <v>950</v>
      </c>
      <c r="F174" s="74"/>
      <c r="G174" s="87" t="s">
        <v>1052</v>
      </c>
      <c r="H174" s="87" t="s">
        <v>162</v>
      </c>
      <c r="I174" s="84">
        <v>3113.9130660000001</v>
      </c>
      <c r="J174" s="86">
        <v>28513</v>
      </c>
      <c r="K174" s="74"/>
      <c r="L174" s="84">
        <v>3165.2566658930004</v>
      </c>
      <c r="M174" s="85">
        <v>7.0517537127681917E-6</v>
      </c>
      <c r="N174" s="85">
        <v>2.3263528246452356E-3</v>
      </c>
      <c r="O174" s="85">
        <f>L174/'סכום נכסי הקרן'!$C$42</f>
        <v>4.3672674701472066E-4</v>
      </c>
    </row>
    <row r="175" spans="2:15">
      <c r="B175" s="77" t="s">
        <v>1556</v>
      </c>
      <c r="C175" s="74" t="s">
        <v>1557</v>
      </c>
      <c r="D175" s="87" t="s">
        <v>1469</v>
      </c>
      <c r="E175" s="87" t="s">
        <v>950</v>
      </c>
      <c r="F175" s="74"/>
      <c r="G175" s="87" t="s">
        <v>1027</v>
      </c>
      <c r="H175" s="87" t="s">
        <v>162</v>
      </c>
      <c r="I175" s="84">
        <v>5661.6601199999996</v>
      </c>
      <c r="J175" s="86">
        <v>14440</v>
      </c>
      <c r="K175" s="74"/>
      <c r="L175" s="84">
        <v>2914.5433665340001</v>
      </c>
      <c r="M175" s="85">
        <v>1.3585284544177787E-5</v>
      </c>
      <c r="N175" s="85">
        <v>2.1420873278137527E-3</v>
      </c>
      <c r="O175" s="85">
        <f>L175/'סכום נכסי הקרן'!$C$42</f>
        <v>4.0213454321582487E-4</v>
      </c>
    </row>
    <row r="176" spans="2:15">
      <c r="B176" s="77" t="s">
        <v>1558</v>
      </c>
      <c r="C176" s="74" t="s">
        <v>1559</v>
      </c>
      <c r="D176" s="87" t="s">
        <v>28</v>
      </c>
      <c r="E176" s="87" t="s">
        <v>950</v>
      </c>
      <c r="F176" s="74"/>
      <c r="G176" s="87" t="s">
        <v>1011</v>
      </c>
      <c r="H176" s="87" t="s">
        <v>164</v>
      </c>
      <c r="I176" s="84">
        <v>68375.963629999998</v>
      </c>
      <c r="J176" s="86">
        <v>2465.5</v>
      </c>
      <c r="K176" s="74"/>
      <c r="L176" s="84">
        <v>6575.1623373470002</v>
      </c>
      <c r="M176" s="85">
        <v>5.5297686917051455E-5</v>
      </c>
      <c r="N176" s="85">
        <v>4.8325141025088803E-3</v>
      </c>
      <c r="O176" s="85">
        <f>L176/'סכום נכסי הקרן'!$C$42</f>
        <v>9.0720897601304779E-4</v>
      </c>
    </row>
    <row r="177" spans="2:15">
      <c r="B177" s="77" t="s">
        <v>1560</v>
      </c>
      <c r="C177" s="74" t="s">
        <v>1561</v>
      </c>
      <c r="D177" s="87" t="s">
        <v>1469</v>
      </c>
      <c r="E177" s="87" t="s">
        <v>950</v>
      </c>
      <c r="F177" s="74"/>
      <c r="G177" s="87" t="s">
        <v>1145</v>
      </c>
      <c r="H177" s="87" t="s">
        <v>162</v>
      </c>
      <c r="I177" s="84">
        <v>4246.2450900000003</v>
      </c>
      <c r="J177" s="86">
        <v>15101</v>
      </c>
      <c r="K177" s="74"/>
      <c r="L177" s="84">
        <v>2285.9688042610001</v>
      </c>
      <c r="M177" s="85">
        <v>1.6854104062139678E-5</v>
      </c>
      <c r="N177" s="85">
        <v>1.6801070327556306E-3</v>
      </c>
      <c r="O177" s="85">
        <f>L177/'סכום נכסי הקרן'!$C$42</f>
        <v>3.1540687692711291E-4</v>
      </c>
    </row>
    <row r="178" spans="2:15">
      <c r="B178" s="77" t="s">
        <v>1562</v>
      </c>
      <c r="C178" s="74" t="s">
        <v>1563</v>
      </c>
      <c r="D178" s="87" t="s">
        <v>1469</v>
      </c>
      <c r="E178" s="87" t="s">
        <v>950</v>
      </c>
      <c r="F178" s="74"/>
      <c r="G178" s="87" t="s">
        <v>975</v>
      </c>
      <c r="H178" s="87" t="s">
        <v>162</v>
      </c>
      <c r="I178" s="84">
        <v>2594.9275550000002</v>
      </c>
      <c r="J178" s="86">
        <v>32407</v>
      </c>
      <c r="K178" s="74"/>
      <c r="L178" s="84">
        <v>2997.9445858499998</v>
      </c>
      <c r="M178" s="85">
        <v>6.6492648923541082E-5</v>
      </c>
      <c r="N178" s="85">
        <v>2.2033843038932249E-3</v>
      </c>
      <c r="O178" s="85">
        <f>L178/'סכום נכסי הקרן'!$C$42</f>
        <v>4.1364183853295262E-4</v>
      </c>
    </row>
    <row r="179" spans="2:15">
      <c r="B179" s="77" t="s">
        <v>1564</v>
      </c>
      <c r="C179" s="74" t="s">
        <v>1565</v>
      </c>
      <c r="D179" s="87" t="s">
        <v>28</v>
      </c>
      <c r="E179" s="87" t="s">
        <v>950</v>
      </c>
      <c r="F179" s="74"/>
      <c r="G179" s="87" t="s">
        <v>1126</v>
      </c>
      <c r="H179" s="87" t="s">
        <v>164</v>
      </c>
      <c r="I179" s="84">
        <v>6132.5215200000002</v>
      </c>
      <c r="J179" s="86">
        <v>6450</v>
      </c>
      <c r="K179" s="74"/>
      <c r="L179" s="84">
        <v>1542.7544525009998</v>
      </c>
      <c r="M179" s="85">
        <v>6.2576750204081642E-5</v>
      </c>
      <c r="N179" s="85">
        <v>1.1338705062949985E-3</v>
      </c>
      <c r="O179" s="85">
        <f>L179/'סכום נכסי הקרן'!$C$42</f>
        <v>2.1286176907652207E-4</v>
      </c>
    </row>
    <row r="180" spans="2:15">
      <c r="B180" s="77" t="s">
        <v>1566</v>
      </c>
      <c r="C180" s="74" t="s">
        <v>1567</v>
      </c>
      <c r="D180" s="87" t="s">
        <v>1452</v>
      </c>
      <c r="E180" s="87" t="s">
        <v>950</v>
      </c>
      <c r="F180" s="74"/>
      <c r="G180" s="87" t="s">
        <v>1027</v>
      </c>
      <c r="H180" s="87" t="s">
        <v>162</v>
      </c>
      <c r="I180" s="84">
        <v>2495.8485030000002</v>
      </c>
      <c r="J180" s="86">
        <v>62457</v>
      </c>
      <c r="K180" s="74"/>
      <c r="L180" s="84">
        <v>5557.2364347970006</v>
      </c>
      <c r="M180" s="85">
        <v>2.9210382479925451E-5</v>
      </c>
      <c r="N180" s="85">
        <v>4.0843742046631389E-3</v>
      </c>
      <c r="O180" s="85">
        <f>L180/'סכום נכסי הקרן'!$C$42</f>
        <v>7.6676050214583794E-4</v>
      </c>
    </row>
    <row r="181" spans="2:15">
      <c r="B181" s="77" t="s">
        <v>1568</v>
      </c>
      <c r="C181" s="74" t="s">
        <v>1569</v>
      </c>
      <c r="D181" s="87" t="s">
        <v>28</v>
      </c>
      <c r="E181" s="87" t="s">
        <v>950</v>
      </c>
      <c r="F181" s="74"/>
      <c r="G181" s="87" t="s">
        <v>1030</v>
      </c>
      <c r="H181" s="87" t="s">
        <v>169</v>
      </c>
      <c r="I181" s="84">
        <v>229679.44409899999</v>
      </c>
      <c r="J181" s="86">
        <v>8106</v>
      </c>
      <c r="K181" s="74"/>
      <c r="L181" s="84">
        <v>6551.6093584999999</v>
      </c>
      <c r="M181" s="85">
        <v>7.4755813586022688E-5</v>
      </c>
      <c r="N181" s="85">
        <v>4.8152034877142124E-3</v>
      </c>
      <c r="O181" s="85">
        <f>L181/'סכום נכסי הקרן'!$C$42</f>
        <v>9.0395925034460667E-4</v>
      </c>
    </row>
    <row r="182" spans="2:15">
      <c r="B182" s="77" t="s">
        <v>1570</v>
      </c>
      <c r="C182" s="74" t="s">
        <v>1571</v>
      </c>
      <c r="D182" s="87" t="s">
        <v>1469</v>
      </c>
      <c r="E182" s="87" t="s">
        <v>950</v>
      </c>
      <c r="F182" s="74"/>
      <c r="G182" s="87" t="s">
        <v>1572</v>
      </c>
      <c r="H182" s="87" t="s">
        <v>162</v>
      </c>
      <c r="I182" s="84">
        <v>3774.4400799999999</v>
      </c>
      <c r="J182" s="86">
        <v>15934</v>
      </c>
      <c r="K182" s="74"/>
      <c r="L182" s="84">
        <v>2144.0597415679999</v>
      </c>
      <c r="M182" s="85">
        <v>1.6977561267591428E-5</v>
      </c>
      <c r="N182" s="85">
        <v>1.5758088403227965E-3</v>
      </c>
      <c r="O182" s="85">
        <f>L182/'סכום נכסי הקרן'!$C$42</f>
        <v>2.9582695344424517E-4</v>
      </c>
    </row>
    <row r="183" spans="2:15">
      <c r="B183" s="77" t="s">
        <v>1573</v>
      </c>
      <c r="C183" s="74" t="s">
        <v>1574</v>
      </c>
      <c r="D183" s="87" t="s">
        <v>1452</v>
      </c>
      <c r="E183" s="87" t="s">
        <v>950</v>
      </c>
      <c r="F183" s="74"/>
      <c r="G183" s="87" t="s">
        <v>1030</v>
      </c>
      <c r="H183" s="87" t="s">
        <v>162</v>
      </c>
      <c r="I183" s="84">
        <v>15246.378898000001</v>
      </c>
      <c r="J183" s="86">
        <v>16680</v>
      </c>
      <c r="K183" s="74"/>
      <c r="L183" s="84">
        <v>9066.1372407540002</v>
      </c>
      <c r="M183" s="85">
        <v>6.3374855640396984E-6</v>
      </c>
      <c r="N183" s="85">
        <v>6.6632934402806503E-3</v>
      </c>
      <c r="O183" s="85">
        <f>L183/'סכום נכסי הקרן'!$C$42</f>
        <v>1.2509015991682476E-3</v>
      </c>
    </row>
    <row r="184" spans="2:15">
      <c r="B184" s="77" t="s">
        <v>1575</v>
      </c>
      <c r="C184" s="74" t="s">
        <v>1576</v>
      </c>
      <c r="D184" s="87" t="s">
        <v>1577</v>
      </c>
      <c r="E184" s="87" t="s">
        <v>950</v>
      </c>
      <c r="F184" s="74"/>
      <c r="G184" s="87" t="s">
        <v>1126</v>
      </c>
      <c r="H184" s="87" t="s">
        <v>164</v>
      </c>
      <c r="I184" s="84">
        <v>23590.250499999998</v>
      </c>
      <c r="J184" s="86">
        <v>2187</v>
      </c>
      <c r="K184" s="74"/>
      <c r="L184" s="84">
        <v>2012.23801153</v>
      </c>
      <c r="M184" s="85">
        <v>3.2086173821025137E-5</v>
      </c>
      <c r="N184" s="85">
        <v>1.4789244842047106E-3</v>
      </c>
      <c r="O184" s="85">
        <f>L184/'סכום נכסי הקרן'!$C$42</f>
        <v>2.7763883114576281E-4</v>
      </c>
    </row>
    <row r="185" spans="2:15">
      <c r="B185" s="77" t="s">
        <v>1578</v>
      </c>
      <c r="C185" s="74" t="s">
        <v>1579</v>
      </c>
      <c r="D185" s="87" t="s">
        <v>28</v>
      </c>
      <c r="E185" s="87" t="s">
        <v>950</v>
      </c>
      <c r="F185" s="74"/>
      <c r="G185" s="87" t="s">
        <v>1145</v>
      </c>
      <c r="H185" s="87" t="s">
        <v>169</v>
      </c>
      <c r="I185" s="84">
        <v>35385.375749999999</v>
      </c>
      <c r="J185" s="86">
        <v>12800</v>
      </c>
      <c r="K185" s="74"/>
      <c r="L185" s="84">
        <v>1593.8705569819999</v>
      </c>
      <c r="M185" s="85">
        <v>2.422540840791088E-5</v>
      </c>
      <c r="N185" s="85">
        <v>1.1714390533659471E-3</v>
      </c>
      <c r="O185" s="85">
        <f>L185/'סכום נכסי הקרן'!$C$42</f>
        <v>2.1991452099727466E-4</v>
      </c>
    </row>
    <row r="186" spans="2:15">
      <c r="B186" s="77" t="s">
        <v>1580</v>
      </c>
      <c r="C186" s="74" t="s">
        <v>1581</v>
      </c>
      <c r="D186" s="87" t="s">
        <v>1469</v>
      </c>
      <c r="E186" s="87" t="s">
        <v>950</v>
      </c>
      <c r="F186" s="74"/>
      <c r="G186" s="87" t="s">
        <v>1145</v>
      </c>
      <c r="H186" s="87" t="s">
        <v>162</v>
      </c>
      <c r="I186" s="84">
        <v>3066.7325649999998</v>
      </c>
      <c r="J186" s="86">
        <v>18671</v>
      </c>
      <c r="K186" s="74"/>
      <c r="L186" s="84">
        <v>2041.2820566579999</v>
      </c>
      <c r="M186" s="85">
        <v>2.853460392551738E-6</v>
      </c>
      <c r="N186" s="85">
        <v>1.500270840457809E-3</v>
      </c>
      <c r="O186" s="85">
        <f>L186/'סכום נכסי הקרן'!$C$42</f>
        <v>2.8164618747979377E-4</v>
      </c>
    </row>
    <row r="187" spans="2:15">
      <c r="B187" s="77" t="s">
        <v>1582</v>
      </c>
      <c r="C187" s="74" t="s">
        <v>1583</v>
      </c>
      <c r="D187" s="87" t="s">
        <v>1452</v>
      </c>
      <c r="E187" s="87" t="s">
        <v>950</v>
      </c>
      <c r="F187" s="74"/>
      <c r="G187" s="87" t="s">
        <v>970</v>
      </c>
      <c r="H187" s="87" t="s">
        <v>162</v>
      </c>
      <c r="I187" s="84">
        <v>10379.710220000001</v>
      </c>
      <c r="J187" s="86">
        <v>5412</v>
      </c>
      <c r="K187" s="74"/>
      <c r="L187" s="84">
        <v>2002.638454484</v>
      </c>
      <c r="M187" s="85">
        <v>2.4268670142623337E-6</v>
      </c>
      <c r="N187" s="85">
        <v>1.4718691458841435E-3</v>
      </c>
      <c r="O187" s="85">
        <f>L187/'סכום נכסי הקרן'!$C$42</f>
        <v>2.7631433087169132E-4</v>
      </c>
    </row>
    <row r="188" spans="2:15">
      <c r="B188" s="77" t="s">
        <v>1584</v>
      </c>
      <c r="C188" s="74" t="s">
        <v>1585</v>
      </c>
      <c r="D188" s="87" t="s">
        <v>28</v>
      </c>
      <c r="E188" s="87" t="s">
        <v>950</v>
      </c>
      <c r="F188" s="74"/>
      <c r="G188" s="87" t="s">
        <v>1527</v>
      </c>
      <c r="H188" s="87" t="s">
        <v>164</v>
      </c>
      <c r="I188" s="84">
        <v>566.16601200000002</v>
      </c>
      <c r="J188" s="86">
        <v>47590</v>
      </c>
      <c r="K188" s="74"/>
      <c r="L188" s="84">
        <v>1050.890611454</v>
      </c>
      <c r="M188" s="85">
        <v>4.4834419684324882E-6</v>
      </c>
      <c r="N188" s="85">
        <v>7.7236780470042764E-4</v>
      </c>
      <c r="O188" s="85">
        <f>L188/'סכום נכסי הקרן'!$C$42</f>
        <v>1.4499678435370549E-4</v>
      </c>
    </row>
    <row r="189" spans="2:15">
      <c r="B189" s="77" t="s">
        <v>1586</v>
      </c>
      <c r="C189" s="74" t="s">
        <v>1587</v>
      </c>
      <c r="D189" s="87" t="s">
        <v>1469</v>
      </c>
      <c r="E189" s="87" t="s">
        <v>950</v>
      </c>
      <c r="F189" s="74"/>
      <c r="G189" s="87" t="s">
        <v>1527</v>
      </c>
      <c r="H189" s="87" t="s">
        <v>162</v>
      </c>
      <c r="I189" s="84">
        <v>49724.048989000003</v>
      </c>
      <c r="J189" s="86">
        <v>1243</v>
      </c>
      <c r="K189" s="74"/>
      <c r="L189" s="84">
        <v>2203.4192967859999</v>
      </c>
      <c r="M189" s="85">
        <v>7.8783620674193454E-4</v>
      </c>
      <c r="N189" s="85">
        <v>1.6194360350583995E-3</v>
      </c>
      <c r="O189" s="85">
        <f>L189/'סכום נכסי הקרן'!$C$42</f>
        <v>3.040170966746312E-4</v>
      </c>
    </row>
    <row r="190" spans="2:15">
      <c r="B190" s="77" t="s">
        <v>1588</v>
      </c>
      <c r="C190" s="74" t="s">
        <v>1589</v>
      </c>
      <c r="D190" s="87" t="s">
        <v>1469</v>
      </c>
      <c r="E190" s="87" t="s">
        <v>950</v>
      </c>
      <c r="F190" s="74"/>
      <c r="G190" s="87" t="s">
        <v>1126</v>
      </c>
      <c r="H190" s="87" t="s">
        <v>162</v>
      </c>
      <c r="I190" s="84">
        <v>6031.0834429999995</v>
      </c>
      <c r="J190" s="86">
        <v>33895</v>
      </c>
      <c r="K190" s="74"/>
      <c r="L190" s="84">
        <v>7287.7003878390005</v>
      </c>
      <c r="M190" s="85">
        <v>2.1396806579138559E-5</v>
      </c>
      <c r="N190" s="85">
        <v>5.3562046216035202E-3</v>
      </c>
      <c r="O190" s="85">
        <f>L190/'סכום נכסי הקרן'!$C$42</f>
        <v>1.0055215167522327E-3</v>
      </c>
    </row>
    <row r="191" spans="2:15">
      <c r="B191" s="77" t="s">
        <v>1590</v>
      </c>
      <c r="C191" s="74" t="s">
        <v>1591</v>
      </c>
      <c r="D191" s="87" t="s">
        <v>28</v>
      </c>
      <c r="E191" s="87" t="s">
        <v>950</v>
      </c>
      <c r="F191" s="74"/>
      <c r="G191" s="87" t="s">
        <v>1572</v>
      </c>
      <c r="H191" s="87" t="s">
        <v>164</v>
      </c>
      <c r="I191" s="84">
        <v>1237.544541</v>
      </c>
      <c r="J191" s="86">
        <v>23890</v>
      </c>
      <c r="K191" s="74"/>
      <c r="L191" s="84">
        <v>1153.121319133</v>
      </c>
      <c r="M191" s="85">
        <v>2.2165193860903955E-6</v>
      </c>
      <c r="N191" s="85">
        <v>8.4750379545188437E-4</v>
      </c>
      <c r="O191" s="85">
        <f>L191/'סכום נכסי הקרן'!$C$42</f>
        <v>1.591020810554712E-4</v>
      </c>
    </row>
    <row r="192" spans="2:15">
      <c r="B192" s="77" t="s">
        <v>1592</v>
      </c>
      <c r="C192" s="74" t="s">
        <v>1593</v>
      </c>
      <c r="D192" s="87" t="s">
        <v>1469</v>
      </c>
      <c r="E192" s="87" t="s">
        <v>950</v>
      </c>
      <c r="F192" s="74"/>
      <c r="G192" s="87" t="s">
        <v>1527</v>
      </c>
      <c r="H192" s="87" t="s">
        <v>162</v>
      </c>
      <c r="I192" s="84">
        <v>3066.7325649999998</v>
      </c>
      <c r="J192" s="86">
        <v>18955</v>
      </c>
      <c r="K192" s="74"/>
      <c r="L192" s="84">
        <v>2072.331497185</v>
      </c>
      <c r="M192" s="85">
        <v>2.470877014814566E-5</v>
      </c>
      <c r="N192" s="85">
        <v>1.5230910921144823E-3</v>
      </c>
      <c r="O192" s="85">
        <f>L192/'סכום נכסי הקרן'!$C$42</f>
        <v>2.8593023853451549E-4</v>
      </c>
    </row>
    <row r="193" spans="2:15">
      <c r="B193" s="77" t="s">
        <v>1594</v>
      </c>
      <c r="C193" s="74" t="s">
        <v>1595</v>
      </c>
      <c r="D193" s="87" t="s">
        <v>28</v>
      </c>
      <c r="E193" s="87" t="s">
        <v>950</v>
      </c>
      <c r="F193" s="74"/>
      <c r="G193" s="87" t="s">
        <v>1527</v>
      </c>
      <c r="H193" s="87" t="s">
        <v>164</v>
      </c>
      <c r="I193" s="84">
        <v>802.06851700000004</v>
      </c>
      <c r="J193" s="86">
        <v>33845</v>
      </c>
      <c r="K193" s="74"/>
      <c r="L193" s="84">
        <v>1058.7757871480001</v>
      </c>
      <c r="M193" s="85">
        <v>1.5881685110120345E-6</v>
      </c>
      <c r="N193" s="85">
        <v>7.7816313275272191E-4</v>
      </c>
      <c r="O193" s="85">
        <f>L193/'סכום נכסי הקרן'!$C$42</f>
        <v>1.4608474261237916E-4</v>
      </c>
    </row>
    <row r="194" spans="2:15">
      <c r="B194" s="77" t="s">
        <v>1596</v>
      </c>
      <c r="C194" s="74" t="s">
        <v>1597</v>
      </c>
      <c r="D194" s="87" t="s">
        <v>1469</v>
      </c>
      <c r="E194" s="87" t="s">
        <v>950</v>
      </c>
      <c r="F194" s="74"/>
      <c r="G194" s="87" t="s">
        <v>967</v>
      </c>
      <c r="H194" s="87" t="s">
        <v>162</v>
      </c>
      <c r="I194" s="84">
        <v>4874.1703779999998</v>
      </c>
      <c r="J194" s="86">
        <v>24156</v>
      </c>
      <c r="K194" s="74"/>
      <c r="L194" s="84">
        <v>4197.4473862699997</v>
      </c>
      <c r="M194" s="85">
        <v>4.9022045662308589E-6</v>
      </c>
      <c r="N194" s="85">
        <v>3.0849768641413129E-3</v>
      </c>
      <c r="O194" s="85">
        <f>L194/'סכום נכסי הקרן'!$C$42</f>
        <v>5.7914341118809817E-4</v>
      </c>
    </row>
    <row r="195" spans="2:15">
      <c r="B195" s="77" t="s">
        <v>1598</v>
      </c>
      <c r="C195" s="74" t="s">
        <v>1599</v>
      </c>
      <c r="D195" s="87" t="s">
        <v>1469</v>
      </c>
      <c r="E195" s="87" t="s">
        <v>950</v>
      </c>
      <c r="F195" s="74"/>
      <c r="G195" s="87" t="s">
        <v>1148</v>
      </c>
      <c r="H195" s="87" t="s">
        <v>162</v>
      </c>
      <c r="I195" s="84">
        <v>9533.2448519999998</v>
      </c>
      <c r="J195" s="86">
        <v>16535</v>
      </c>
      <c r="K195" s="74"/>
      <c r="L195" s="84">
        <v>5619.5880589660001</v>
      </c>
      <c r="M195" s="85">
        <v>1.2788634556284917E-5</v>
      </c>
      <c r="N195" s="85">
        <v>4.1302004653167423E-3</v>
      </c>
      <c r="O195" s="85">
        <f>L195/'סכום נכסי הקרן'!$C$42</f>
        <v>7.7536347652318728E-4</v>
      </c>
    </row>
    <row r="196" spans="2:15">
      <c r="B196" s="77" t="s">
        <v>1600</v>
      </c>
      <c r="C196" s="74" t="s">
        <v>1601</v>
      </c>
      <c r="D196" s="87" t="s">
        <v>1452</v>
      </c>
      <c r="E196" s="87" t="s">
        <v>950</v>
      </c>
      <c r="F196" s="74"/>
      <c r="G196" s="87" t="s">
        <v>1004</v>
      </c>
      <c r="H196" s="87" t="s">
        <v>162</v>
      </c>
      <c r="I196" s="84">
        <v>28898.670209</v>
      </c>
      <c r="J196" s="86">
        <v>15771</v>
      </c>
      <c r="K196" s="74"/>
      <c r="L196" s="84">
        <v>16247.877078202</v>
      </c>
      <c r="M196" s="85">
        <v>3.7994335521468202E-6</v>
      </c>
      <c r="N196" s="85">
        <v>1.1941620767331969E-2</v>
      </c>
      <c r="O196" s="85">
        <f>L196/'סכום נכסי הקרן'!$C$42</f>
        <v>2.2418031936301988E-3</v>
      </c>
    </row>
    <row r="197" spans="2:15">
      <c r="B197" s="77" t="s">
        <v>1602</v>
      </c>
      <c r="C197" s="74" t="s">
        <v>1603</v>
      </c>
      <c r="D197" s="87" t="s">
        <v>1469</v>
      </c>
      <c r="E197" s="87" t="s">
        <v>950</v>
      </c>
      <c r="F197" s="74"/>
      <c r="G197" s="87" t="s">
        <v>1035</v>
      </c>
      <c r="H197" s="87" t="s">
        <v>162</v>
      </c>
      <c r="I197" s="84">
        <v>1776.8648480000002</v>
      </c>
      <c r="J197" s="86">
        <v>21150</v>
      </c>
      <c r="K197" s="74"/>
      <c r="L197" s="84">
        <v>1339.7516534690001</v>
      </c>
      <c r="M197" s="85">
        <v>9.4914074248354643E-6</v>
      </c>
      <c r="N197" s="85">
        <v>9.8467055672132116E-4</v>
      </c>
      <c r="O197" s="85">
        <f>L197/'סכום נכסי הקרן'!$C$42</f>
        <v>1.8485242847187446E-4</v>
      </c>
    </row>
    <row r="198" spans="2:15">
      <c r="B198" s="77" t="s">
        <v>1604</v>
      </c>
      <c r="C198" s="74" t="s">
        <v>1605</v>
      </c>
      <c r="D198" s="87" t="s">
        <v>138</v>
      </c>
      <c r="E198" s="87" t="s">
        <v>950</v>
      </c>
      <c r="F198" s="74"/>
      <c r="G198" s="87" t="s">
        <v>975</v>
      </c>
      <c r="H198" s="87" t="s">
        <v>1524</v>
      </c>
      <c r="I198" s="84">
        <v>11370.500741000002</v>
      </c>
      <c r="J198" s="86">
        <v>9945</v>
      </c>
      <c r="K198" s="74"/>
      <c r="L198" s="84">
        <v>4167.4366792009996</v>
      </c>
      <c r="M198" s="85">
        <v>3.8207327758736566E-6</v>
      </c>
      <c r="N198" s="85">
        <v>3.0629200452072084E-3</v>
      </c>
      <c r="O198" s="85">
        <f>L198/'סכום נכסי הקרן'!$C$42</f>
        <v>5.7500267953272124E-4</v>
      </c>
    </row>
    <row r="199" spans="2:15">
      <c r="B199" s="77" t="s">
        <v>1606</v>
      </c>
      <c r="C199" s="74" t="s">
        <v>1607</v>
      </c>
      <c r="D199" s="87" t="s">
        <v>1452</v>
      </c>
      <c r="E199" s="87" t="s">
        <v>950</v>
      </c>
      <c r="F199" s="74"/>
      <c r="G199" s="87" t="s">
        <v>1004</v>
      </c>
      <c r="H199" s="87" t="s">
        <v>162</v>
      </c>
      <c r="I199" s="84">
        <v>7224.7501179999999</v>
      </c>
      <c r="J199" s="86">
        <v>37550</v>
      </c>
      <c r="K199" s="74"/>
      <c r="L199" s="84">
        <v>9671.4659310250008</v>
      </c>
      <c r="M199" s="85">
        <v>1.6464541124125035E-5</v>
      </c>
      <c r="N199" s="85">
        <v>7.1081888333224819E-3</v>
      </c>
      <c r="O199" s="85">
        <f>L199/'סכום נכסי הקרן'!$C$42</f>
        <v>1.3344219128999467E-3</v>
      </c>
    </row>
    <row r="200" spans="2:15">
      <c r="B200" s="77" t="s">
        <v>1608</v>
      </c>
      <c r="C200" s="74" t="s">
        <v>1609</v>
      </c>
      <c r="D200" s="87" t="s">
        <v>122</v>
      </c>
      <c r="E200" s="87" t="s">
        <v>950</v>
      </c>
      <c r="F200" s="74"/>
      <c r="G200" s="87" t="s">
        <v>1145</v>
      </c>
      <c r="H200" s="87" t="s">
        <v>165</v>
      </c>
      <c r="I200" s="84">
        <v>10379.710220000001</v>
      </c>
      <c r="J200" s="86">
        <v>4072</v>
      </c>
      <c r="K200" s="74"/>
      <c r="L200" s="84">
        <v>1859.1201941770003</v>
      </c>
      <c r="M200" s="85">
        <v>7.8072709624985097E-5</v>
      </c>
      <c r="N200" s="85">
        <v>1.3663882495476803E-3</v>
      </c>
      <c r="O200" s="85">
        <f>L200/'סכום נכסי הקרן'!$C$42</f>
        <v>2.5651237811491392E-4</v>
      </c>
    </row>
    <row r="201" spans="2:15">
      <c r="B201" s="77" t="s">
        <v>1610</v>
      </c>
      <c r="C201" s="74" t="s">
        <v>1611</v>
      </c>
      <c r="D201" s="87" t="s">
        <v>1469</v>
      </c>
      <c r="E201" s="87" t="s">
        <v>950</v>
      </c>
      <c r="F201" s="74"/>
      <c r="G201" s="87" t="s">
        <v>1527</v>
      </c>
      <c r="H201" s="87" t="s">
        <v>162</v>
      </c>
      <c r="I201" s="84">
        <v>7265.7971539999999</v>
      </c>
      <c r="J201" s="86">
        <v>8274</v>
      </c>
      <c r="K201" s="84">
        <v>6.3461288790000001</v>
      </c>
      <c r="L201" s="84">
        <v>2149.5245103799998</v>
      </c>
      <c r="M201" s="85">
        <v>5.8484041487525379E-6</v>
      </c>
      <c r="N201" s="85">
        <v>1.5798252540622625E-3</v>
      </c>
      <c r="O201" s="85">
        <f>L201/'סכום נכסי הקרן'!$C$42</f>
        <v>2.9658095571274013E-4</v>
      </c>
    </row>
    <row r="202" spans="2:15">
      <c r="B202" s="77" t="s">
        <v>1612</v>
      </c>
      <c r="C202" s="74" t="s">
        <v>1613</v>
      </c>
      <c r="D202" s="87" t="s">
        <v>28</v>
      </c>
      <c r="E202" s="87" t="s">
        <v>950</v>
      </c>
      <c r="F202" s="74"/>
      <c r="G202" s="87" t="s">
        <v>1030</v>
      </c>
      <c r="H202" s="87" t="s">
        <v>164</v>
      </c>
      <c r="I202" s="84">
        <v>158573.66386100001</v>
      </c>
      <c r="J202" s="86">
        <v>286.89999999999998</v>
      </c>
      <c r="K202" s="74"/>
      <c r="L202" s="84">
        <v>1774.4330665319999</v>
      </c>
      <c r="M202" s="85">
        <v>2.8046844135440969E-5</v>
      </c>
      <c r="N202" s="85">
        <v>1.3041461758697608E-3</v>
      </c>
      <c r="O202" s="85">
        <f>L202/'סכום נכסי הקרן'!$C$42</f>
        <v>2.4482765940980793E-4</v>
      </c>
    </row>
    <row r="203" spans="2:15">
      <c r="B203" s="77" t="s">
        <v>1614</v>
      </c>
      <c r="C203" s="74" t="s">
        <v>1615</v>
      </c>
      <c r="D203" s="87" t="s">
        <v>1469</v>
      </c>
      <c r="E203" s="87" t="s">
        <v>950</v>
      </c>
      <c r="F203" s="74"/>
      <c r="G203" s="87" t="s">
        <v>1081</v>
      </c>
      <c r="H203" s="87" t="s">
        <v>162</v>
      </c>
      <c r="I203" s="84">
        <v>15587.778725</v>
      </c>
      <c r="J203" s="86">
        <v>3394</v>
      </c>
      <c r="K203" s="84">
        <v>25.006694019999998</v>
      </c>
      <c r="L203" s="84">
        <v>1911.067127408</v>
      </c>
      <c r="M203" s="85">
        <v>2.7221396883644729E-5</v>
      </c>
      <c r="N203" s="85">
        <v>1.4045674266601625E-3</v>
      </c>
      <c r="O203" s="85">
        <f>L203/'סכום נכסי הקרן'!$C$42</f>
        <v>2.6367976375280656E-4</v>
      </c>
    </row>
    <row r="204" spans="2:15">
      <c r="B204" s="77" t="s">
        <v>1616</v>
      </c>
      <c r="C204" s="74" t="s">
        <v>1617</v>
      </c>
      <c r="D204" s="87" t="s">
        <v>1452</v>
      </c>
      <c r="E204" s="87" t="s">
        <v>950</v>
      </c>
      <c r="F204" s="74"/>
      <c r="G204" s="87" t="s">
        <v>970</v>
      </c>
      <c r="H204" s="87" t="s">
        <v>162</v>
      </c>
      <c r="I204" s="84">
        <v>2359.0250500000002</v>
      </c>
      <c r="J204" s="86">
        <v>26360</v>
      </c>
      <c r="K204" s="74"/>
      <c r="L204" s="84">
        <v>2216.856046337</v>
      </c>
      <c r="M204" s="85">
        <v>3.8515601712716911E-6</v>
      </c>
      <c r="N204" s="85">
        <v>1.6293115755189392E-3</v>
      </c>
      <c r="O204" s="85">
        <f>L204/'סכום נכסי הקרן'!$C$42</f>
        <v>3.0587103414045884E-4</v>
      </c>
    </row>
    <row r="205" spans="2:15">
      <c r="B205" s="77" t="s">
        <v>1491</v>
      </c>
      <c r="C205" s="74" t="s">
        <v>1492</v>
      </c>
      <c r="D205" s="87" t="s">
        <v>1469</v>
      </c>
      <c r="E205" s="87" t="s">
        <v>950</v>
      </c>
      <c r="F205" s="74"/>
      <c r="G205" s="87" t="s">
        <v>189</v>
      </c>
      <c r="H205" s="87" t="s">
        <v>162</v>
      </c>
      <c r="I205" s="84">
        <v>49237.181816999997</v>
      </c>
      <c r="J205" s="86">
        <v>6766</v>
      </c>
      <c r="K205" s="74"/>
      <c r="L205" s="84">
        <v>11876.397228379999</v>
      </c>
      <c r="M205" s="85">
        <v>9.648361337979025E-4</v>
      </c>
      <c r="N205" s="85">
        <v>8.7287361358595848E-3</v>
      </c>
      <c r="O205" s="85">
        <f>L205/'סכום נכסי הקרן'!$C$42</f>
        <v>1.638647628072123E-3</v>
      </c>
    </row>
    <row r="206" spans="2:15">
      <c r="B206" s="77" t="s">
        <v>1618</v>
      </c>
      <c r="C206" s="74" t="s">
        <v>1619</v>
      </c>
      <c r="D206" s="87" t="s">
        <v>1469</v>
      </c>
      <c r="E206" s="87" t="s">
        <v>950</v>
      </c>
      <c r="F206" s="74"/>
      <c r="G206" s="87" t="s">
        <v>1035</v>
      </c>
      <c r="H206" s="87" t="s">
        <v>162</v>
      </c>
      <c r="I206" s="84">
        <v>79526</v>
      </c>
      <c r="J206" s="86">
        <v>1154</v>
      </c>
      <c r="K206" s="84">
        <v>22.680820000000001</v>
      </c>
      <c r="L206" s="84">
        <v>3294.38841</v>
      </c>
      <c r="M206" s="85">
        <v>2.013557741084959E-4</v>
      </c>
      <c r="N206" s="85">
        <v>2.42126013528822E-3</v>
      </c>
      <c r="O206" s="85">
        <f>L206/'סכום נכסי הקרן'!$C$42</f>
        <v>4.5454371811468568E-4</v>
      </c>
    </row>
    <row r="207" spans="2:15">
      <c r="B207" s="77" t="s">
        <v>1620</v>
      </c>
      <c r="C207" s="74" t="s">
        <v>1621</v>
      </c>
      <c r="D207" s="87" t="s">
        <v>1469</v>
      </c>
      <c r="E207" s="87" t="s">
        <v>950</v>
      </c>
      <c r="F207" s="74"/>
      <c r="G207" s="87" t="s">
        <v>1030</v>
      </c>
      <c r="H207" s="87" t="s">
        <v>162</v>
      </c>
      <c r="I207" s="84">
        <v>7738.7557399999987</v>
      </c>
      <c r="J207" s="86">
        <v>16396</v>
      </c>
      <c r="K207" s="74"/>
      <c r="L207" s="84">
        <v>4523.4373843799995</v>
      </c>
      <c r="M207" s="85">
        <v>7.7616632801551499E-5</v>
      </c>
      <c r="N207" s="85">
        <v>3.3245680988999442E-3</v>
      </c>
      <c r="O207" s="85">
        <f>L207/'סכום נכסי הקרן'!$C$42</f>
        <v>6.2412192840219881E-4</v>
      </c>
    </row>
    <row r="208" spans="2:15">
      <c r="B208" s="77" t="s">
        <v>1622</v>
      </c>
      <c r="C208" s="74" t="s">
        <v>1623</v>
      </c>
      <c r="D208" s="87" t="s">
        <v>1452</v>
      </c>
      <c r="E208" s="87" t="s">
        <v>950</v>
      </c>
      <c r="F208" s="74"/>
      <c r="G208" s="87" t="s">
        <v>1030</v>
      </c>
      <c r="H208" s="87" t="s">
        <v>162</v>
      </c>
      <c r="I208" s="84">
        <v>20621.983640999999</v>
      </c>
      <c r="J208" s="86">
        <v>9574</v>
      </c>
      <c r="K208" s="74"/>
      <c r="L208" s="84">
        <v>7038.5531645319998</v>
      </c>
      <c r="M208" s="85">
        <v>1.7581215915453092E-5</v>
      </c>
      <c r="N208" s="85">
        <v>5.1730901358374073E-3</v>
      </c>
      <c r="O208" s="85">
        <f>L208/'סכום נכסי הקרן'!$C$42</f>
        <v>9.7114539252348277E-4</v>
      </c>
    </row>
    <row r="209" spans="2:15">
      <c r="B209" s="77" t="s">
        <v>1495</v>
      </c>
      <c r="C209" s="74" t="s">
        <v>1496</v>
      </c>
      <c r="D209" s="87" t="s">
        <v>1452</v>
      </c>
      <c r="E209" s="87" t="s">
        <v>950</v>
      </c>
      <c r="F209" s="74"/>
      <c r="G209" s="87" t="s">
        <v>962</v>
      </c>
      <c r="H209" s="87" t="s">
        <v>162</v>
      </c>
      <c r="I209" s="84">
        <v>50425.662232000002</v>
      </c>
      <c r="J209" s="86">
        <v>4809</v>
      </c>
      <c r="K209" s="74"/>
      <c r="L209" s="84">
        <v>8645.0183948960002</v>
      </c>
      <c r="M209" s="85">
        <v>3.7043196341054454E-4</v>
      </c>
      <c r="N209" s="85">
        <v>6.3537858331632006E-3</v>
      </c>
      <c r="O209" s="85">
        <f>L209/'סכום נכסי הקרן'!$C$42</f>
        <v>1.1927976654051791E-3</v>
      </c>
    </row>
    <row r="210" spans="2:15">
      <c r="B210" s="77" t="s">
        <v>1624</v>
      </c>
      <c r="C210" s="74" t="s">
        <v>1625</v>
      </c>
      <c r="D210" s="87" t="s">
        <v>1469</v>
      </c>
      <c r="E210" s="87" t="s">
        <v>950</v>
      </c>
      <c r="F210" s="74"/>
      <c r="G210" s="87" t="s">
        <v>1027</v>
      </c>
      <c r="H210" s="87" t="s">
        <v>162</v>
      </c>
      <c r="I210" s="84">
        <v>23981.471214000001</v>
      </c>
      <c r="J210" s="86">
        <v>8037</v>
      </c>
      <c r="K210" s="74"/>
      <c r="L210" s="84">
        <v>6871.1483497989993</v>
      </c>
      <c r="M210" s="85">
        <v>3.2447314559728325E-5</v>
      </c>
      <c r="N210" s="85">
        <v>5.0500534583351559E-3</v>
      </c>
      <c r="O210" s="85">
        <f>L210/'סכום נכסי הקרן'!$C$42</f>
        <v>9.4804768895942785E-4</v>
      </c>
    </row>
    <row r="211" spans="2:15">
      <c r="B211" s="77" t="s">
        <v>1626</v>
      </c>
      <c r="C211" s="74" t="s">
        <v>1627</v>
      </c>
      <c r="D211" s="87" t="s">
        <v>1452</v>
      </c>
      <c r="E211" s="87" t="s">
        <v>950</v>
      </c>
      <c r="F211" s="74"/>
      <c r="G211" s="87" t="s">
        <v>1145</v>
      </c>
      <c r="H211" s="87" t="s">
        <v>162</v>
      </c>
      <c r="I211" s="84">
        <v>8492.4901800000007</v>
      </c>
      <c r="J211" s="86">
        <v>8697</v>
      </c>
      <c r="K211" s="74"/>
      <c r="L211" s="84">
        <v>2633.0800199529999</v>
      </c>
      <c r="M211" s="85">
        <v>2.3862225451010704E-5</v>
      </c>
      <c r="N211" s="85">
        <v>1.9352216229221466E-3</v>
      </c>
      <c r="O211" s="85">
        <f>L211/'סכום נכסי הקרן'!$C$42</f>
        <v>3.6329959719683672E-4</v>
      </c>
    </row>
    <row r="212" spans="2:15">
      <c r="B212" s="77" t="s">
        <v>1628</v>
      </c>
      <c r="C212" s="74" t="s">
        <v>1629</v>
      </c>
      <c r="D212" s="87" t="s">
        <v>1469</v>
      </c>
      <c r="E212" s="87" t="s">
        <v>950</v>
      </c>
      <c r="F212" s="74"/>
      <c r="G212" s="87" t="s">
        <v>1035</v>
      </c>
      <c r="H212" s="87" t="s">
        <v>162</v>
      </c>
      <c r="I212" s="84">
        <v>1509.1155050000002</v>
      </c>
      <c r="J212" s="86">
        <v>24505</v>
      </c>
      <c r="K212" s="74"/>
      <c r="L212" s="84">
        <v>1318.3682100410001</v>
      </c>
      <c r="M212" s="85">
        <v>6.2698197712686402E-6</v>
      </c>
      <c r="N212" s="85">
        <v>9.6895447449791162E-4</v>
      </c>
      <c r="O212" s="85">
        <f>L212/'סכום נכסי הקרן'!$C$42</f>
        <v>1.8190204476716183E-4</v>
      </c>
    </row>
    <row r="213" spans="2:15">
      <c r="B213" s="77" t="s">
        <v>1630</v>
      </c>
      <c r="C213" s="74" t="s">
        <v>1631</v>
      </c>
      <c r="D213" s="87" t="s">
        <v>28</v>
      </c>
      <c r="E213" s="87" t="s">
        <v>950</v>
      </c>
      <c r="F213" s="74"/>
      <c r="G213" s="87" t="s">
        <v>1030</v>
      </c>
      <c r="H213" s="87" t="s">
        <v>162</v>
      </c>
      <c r="I213" s="84">
        <v>1103.363196</v>
      </c>
      <c r="J213" s="86">
        <v>99300</v>
      </c>
      <c r="K213" s="74"/>
      <c r="L213" s="84">
        <v>3905.9553665499998</v>
      </c>
      <c r="M213" s="85">
        <v>4.6206171948423816E-6</v>
      </c>
      <c r="N213" s="85">
        <v>2.8707404356253796E-3</v>
      </c>
      <c r="O213" s="85">
        <f>L213/'סכום נכסי הקרן'!$C$42</f>
        <v>5.3892475753994254E-4</v>
      </c>
    </row>
    <row r="214" spans="2:15">
      <c r="B214" s="77" t="s">
        <v>1632</v>
      </c>
      <c r="C214" s="74" t="s">
        <v>1633</v>
      </c>
      <c r="D214" s="87" t="s">
        <v>28</v>
      </c>
      <c r="E214" s="87" t="s">
        <v>950</v>
      </c>
      <c r="F214" s="74"/>
      <c r="G214" s="87" t="s">
        <v>967</v>
      </c>
      <c r="H214" s="87" t="s">
        <v>164</v>
      </c>
      <c r="I214" s="84">
        <v>4718.0501000000004</v>
      </c>
      <c r="J214" s="86">
        <v>10116</v>
      </c>
      <c r="K214" s="74"/>
      <c r="L214" s="84">
        <v>1861.527181037</v>
      </c>
      <c r="M214" s="85">
        <v>3.8404833920018607E-6</v>
      </c>
      <c r="N214" s="85">
        <v>1.368157300614212E-3</v>
      </c>
      <c r="O214" s="85">
        <f>L214/'סכום נכסי הקרן'!$C$42</f>
        <v>2.5684448247561301E-4</v>
      </c>
    </row>
    <row r="215" spans="2:15">
      <c r="B215" s="77" t="s">
        <v>1634</v>
      </c>
      <c r="C215" s="74" t="s">
        <v>1635</v>
      </c>
      <c r="D215" s="87" t="s">
        <v>122</v>
      </c>
      <c r="E215" s="87" t="s">
        <v>950</v>
      </c>
      <c r="F215" s="74"/>
      <c r="G215" s="87" t="s">
        <v>1027</v>
      </c>
      <c r="H215" s="87" t="s">
        <v>165</v>
      </c>
      <c r="I215" s="84">
        <v>225698.54214599999</v>
      </c>
      <c r="J215" s="86">
        <v>764</v>
      </c>
      <c r="K215" s="84">
        <v>142.95709589999998</v>
      </c>
      <c r="L215" s="84">
        <v>7727.6252172039995</v>
      </c>
      <c r="M215" s="85">
        <v>2.0580812813403201E-4</v>
      </c>
      <c r="N215" s="85">
        <v>5.6795339681467664E-3</v>
      </c>
      <c r="O215" s="85">
        <f>L215/'סכום נכסי הקרן'!$C$42</f>
        <v>1.0662202088140274E-3</v>
      </c>
    </row>
    <row r="216" spans="2:15">
      <c r="B216" s="77" t="s">
        <v>1636</v>
      </c>
      <c r="C216" s="74" t="s">
        <v>1637</v>
      </c>
      <c r="D216" s="87" t="s">
        <v>28</v>
      </c>
      <c r="E216" s="87" t="s">
        <v>950</v>
      </c>
      <c r="F216" s="74"/>
      <c r="G216" s="87" t="s">
        <v>1126</v>
      </c>
      <c r="H216" s="87" t="s">
        <v>164</v>
      </c>
      <c r="I216" s="84">
        <v>9490.3577760000007</v>
      </c>
      <c r="J216" s="86">
        <v>7596</v>
      </c>
      <c r="K216" s="74"/>
      <c r="L216" s="84">
        <v>2811.6778154900003</v>
      </c>
      <c r="M216" s="85">
        <v>1.1165126795294119E-5</v>
      </c>
      <c r="N216" s="85">
        <v>2.0664847494167226E-3</v>
      </c>
      <c r="O216" s="85">
        <f>L216/'סכום נכסי הקרן'!$C$42</f>
        <v>3.8794165390880605E-4</v>
      </c>
    </row>
    <row r="217" spans="2:15">
      <c r="B217" s="77" t="s">
        <v>1638</v>
      </c>
      <c r="C217" s="74" t="s">
        <v>1639</v>
      </c>
      <c r="D217" s="87" t="s">
        <v>1452</v>
      </c>
      <c r="E217" s="87" t="s">
        <v>950</v>
      </c>
      <c r="F217" s="74"/>
      <c r="G217" s="87" t="s">
        <v>1148</v>
      </c>
      <c r="H217" s="87" t="s">
        <v>162</v>
      </c>
      <c r="I217" s="84">
        <v>5897.5626249999996</v>
      </c>
      <c r="J217" s="86">
        <v>6574</v>
      </c>
      <c r="K217" s="74"/>
      <c r="L217" s="84">
        <v>1382.171059239</v>
      </c>
      <c r="M217" s="85">
        <v>5.0247615446877391E-6</v>
      </c>
      <c r="N217" s="85">
        <v>1.0158473347362472E-3</v>
      </c>
      <c r="O217" s="85">
        <f>L217/'סכום נכסי הקרן'!$C$42</f>
        <v>1.9070525212812065E-4</v>
      </c>
    </row>
    <row r="218" spans="2:15">
      <c r="B218" s="77" t="s">
        <v>1640</v>
      </c>
      <c r="C218" s="74" t="s">
        <v>1641</v>
      </c>
      <c r="D218" s="87" t="s">
        <v>1469</v>
      </c>
      <c r="E218" s="87" t="s">
        <v>950</v>
      </c>
      <c r="F218" s="74"/>
      <c r="G218" s="87" t="s">
        <v>1145</v>
      </c>
      <c r="H218" s="87" t="s">
        <v>162</v>
      </c>
      <c r="I218" s="84">
        <v>14814.677313999999</v>
      </c>
      <c r="J218" s="86">
        <v>9297</v>
      </c>
      <c r="K218" s="74"/>
      <c r="L218" s="84">
        <v>4910.1477603310004</v>
      </c>
      <c r="M218" s="85">
        <v>2.9572460112843978E-5</v>
      </c>
      <c r="N218" s="85">
        <v>3.6087866853757506E-3</v>
      </c>
      <c r="O218" s="85">
        <f>L218/'סכום נכסי הקרן'!$C$42</f>
        <v>6.77478348545231E-4</v>
      </c>
    </row>
    <row r="219" spans="2:15">
      <c r="B219" s="77" t="s">
        <v>1642</v>
      </c>
      <c r="C219" s="74" t="s">
        <v>1643</v>
      </c>
      <c r="D219" s="87" t="s">
        <v>122</v>
      </c>
      <c r="E219" s="87" t="s">
        <v>950</v>
      </c>
      <c r="F219" s="74"/>
      <c r="G219" s="87" t="s">
        <v>1572</v>
      </c>
      <c r="H219" s="87" t="s">
        <v>165</v>
      </c>
      <c r="I219" s="84">
        <v>550198.71504699998</v>
      </c>
      <c r="J219" s="86">
        <v>228.8</v>
      </c>
      <c r="K219" s="74"/>
      <c r="L219" s="84">
        <v>5537.1981074519999</v>
      </c>
      <c r="M219" s="85">
        <v>5.6180007989998211E-5</v>
      </c>
      <c r="N219" s="85">
        <v>4.0696467356643312E-3</v>
      </c>
      <c r="O219" s="85">
        <f>L219/'סכום נכסי הקרן'!$C$42</f>
        <v>7.6399571102753877E-4</v>
      </c>
    </row>
    <row r="220" spans="2:15">
      <c r="B220" s="77" t="s">
        <v>1644</v>
      </c>
      <c r="C220" s="74" t="s">
        <v>1645</v>
      </c>
      <c r="D220" s="87" t="s">
        <v>28</v>
      </c>
      <c r="E220" s="87" t="s">
        <v>950</v>
      </c>
      <c r="F220" s="74"/>
      <c r="G220" s="87" t="s">
        <v>1126</v>
      </c>
      <c r="H220" s="87" t="s">
        <v>164</v>
      </c>
      <c r="I220" s="84">
        <v>4285.4049059999998</v>
      </c>
      <c r="J220" s="86">
        <v>7638</v>
      </c>
      <c r="K220" s="74"/>
      <c r="L220" s="84">
        <v>1276.6431799920001</v>
      </c>
      <c r="M220" s="85">
        <v>2.0089325936522059E-5</v>
      </c>
      <c r="N220" s="85">
        <v>9.3828803832581899E-4</v>
      </c>
      <c r="O220" s="85">
        <f>L220/'סכום נכסי הקרן'!$C$42</f>
        <v>1.7614502770161203E-4</v>
      </c>
    </row>
    <row r="221" spans="2:15">
      <c r="B221" s="77" t="s">
        <v>1646</v>
      </c>
      <c r="C221" s="74" t="s">
        <v>1647</v>
      </c>
      <c r="D221" s="87" t="s">
        <v>1469</v>
      </c>
      <c r="E221" s="87" t="s">
        <v>950</v>
      </c>
      <c r="F221" s="74"/>
      <c r="G221" s="87" t="s">
        <v>1145</v>
      </c>
      <c r="H221" s="87" t="s">
        <v>162</v>
      </c>
      <c r="I221" s="84">
        <v>12738.735269999999</v>
      </c>
      <c r="J221" s="86">
        <v>4781</v>
      </c>
      <c r="K221" s="74"/>
      <c r="L221" s="84">
        <v>2171.2237970669999</v>
      </c>
      <c r="M221" s="85">
        <v>1.0636014479801484E-5</v>
      </c>
      <c r="N221" s="85">
        <v>1.5957734700224517E-3</v>
      </c>
      <c r="O221" s="85">
        <f>L221/'סכום נכסי הקרן'!$C$42</f>
        <v>2.9957491793686827E-4</v>
      </c>
    </row>
    <row r="222" spans="2:15">
      <c r="B222" s="77" t="s">
        <v>1648</v>
      </c>
      <c r="C222" s="74" t="s">
        <v>1649</v>
      </c>
      <c r="D222" s="87" t="s">
        <v>1469</v>
      </c>
      <c r="E222" s="87" t="s">
        <v>950</v>
      </c>
      <c r="F222" s="74"/>
      <c r="G222" s="87" t="s">
        <v>1011</v>
      </c>
      <c r="H222" s="87" t="s">
        <v>162</v>
      </c>
      <c r="I222" s="84">
        <v>24035.917512</v>
      </c>
      <c r="J222" s="86">
        <v>9342</v>
      </c>
      <c r="K222" s="74"/>
      <c r="L222" s="84">
        <v>8004.977250682</v>
      </c>
      <c r="M222" s="85">
        <v>3.4212845097068677E-5</v>
      </c>
      <c r="N222" s="85">
        <v>5.883378001856625E-3</v>
      </c>
      <c r="O222" s="85">
        <f>L222/'סכום נכסי הקרן'!$C$42</f>
        <v>1.1044878958120395E-3</v>
      </c>
    </row>
    <row r="223" spans="2:15">
      <c r="B223" s="77" t="s">
        <v>1650</v>
      </c>
      <c r="C223" s="74" t="s">
        <v>1651</v>
      </c>
      <c r="D223" s="87" t="s">
        <v>1452</v>
      </c>
      <c r="E223" s="87" t="s">
        <v>950</v>
      </c>
      <c r="F223" s="74"/>
      <c r="G223" s="87" t="s">
        <v>967</v>
      </c>
      <c r="H223" s="87" t="s">
        <v>162</v>
      </c>
      <c r="I223" s="84">
        <v>14886.078074999999</v>
      </c>
      <c r="J223" s="86">
        <v>6367</v>
      </c>
      <c r="K223" s="74"/>
      <c r="L223" s="84">
        <v>3378.894847041</v>
      </c>
      <c r="M223" s="85">
        <v>4.8634254242904771E-4</v>
      </c>
      <c r="N223" s="85">
        <v>2.4833694076986999E-3</v>
      </c>
      <c r="O223" s="85">
        <f>L223/'סכום נכסי הקרן'!$C$42</f>
        <v>4.6620350600752884E-4</v>
      </c>
    </row>
    <row r="224" spans="2:15">
      <c r="B224" s="77" t="s">
        <v>1652</v>
      </c>
      <c r="C224" s="74" t="s">
        <v>1653</v>
      </c>
      <c r="D224" s="87" t="s">
        <v>28</v>
      </c>
      <c r="E224" s="87" t="s">
        <v>950</v>
      </c>
      <c r="F224" s="74"/>
      <c r="G224" s="87" t="s">
        <v>1126</v>
      </c>
      <c r="H224" s="87" t="s">
        <v>164</v>
      </c>
      <c r="I224" s="84">
        <v>12444.895109999999</v>
      </c>
      <c r="J224" s="86">
        <v>7540</v>
      </c>
      <c r="K224" s="74"/>
      <c r="L224" s="84">
        <v>3659.827359854</v>
      </c>
      <c r="M224" s="85">
        <v>2.0528924621003576E-5</v>
      </c>
      <c r="N224" s="85">
        <v>2.6898449683568507E-3</v>
      </c>
      <c r="O224" s="85">
        <f>L224/'סכום נכסי הקרן'!$C$42</f>
        <v>5.0496521016047736E-4</v>
      </c>
    </row>
    <row r="225" spans="2:15">
      <c r="B225" s="77" t="s">
        <v>1654</v>
      </c>
      <c r="C225" s="74" t="s">
        <v>1655</v>
      </c>
      <c r="D225" s="87" t="s">
        <v>1469</v>
      </c>
      <c r="E225" s="87" t="s">
        <v>950</v>
      </c>
      <c r="F225" s="74"/>
      <c r="G225" s="87" t="s">
        <v>967</v>
      </c>
      <c r="H225" s="87" t="s">
        <v>162</v>
      </c>
      <c r="I225" s="84">
        <v>6915.8121979999996</v>
      </c>
      <c r="J225" s="86">
        <v>16112</v>
      </c>
      <c r="K225" s="74"/>
      <c r="L225" s="84">
        <v>3972.3927324619999</v>
      </c>
      <c r="M225" s="85">
        <v>4.0537592462562213E-6</v>
      </c>
      <c r="N225" s="85">
        <v>2.9195695734064594E-3</v>
      </c>
      <c r="O225" s="85">
        <f>L225/'סכום נכסי הקרן'!$C$42</f>
        <v>5.480914627261675E-4</v>
      </c>
    </row>
    <row r="226" spans="2:15">
      <c r="B226" s="77" t="s">
        <v>1656</v>
      </c>
      <c r="C226" s="74" t="s">
        <v>1657</v>
      </c>
      <c r="D226" s="87" t="s">
        <v>1469</v>
      </c>
      <c r="E226" s="87" t="s">
        <v>950</v>
      </c>
      <c r="F226" s="74"/>
      <c r="G226" s="87" t="s">
        <v>1052</v>
      </c>
      <c r="H226" s="87" t="s">
        <v>162</v>
      </c>
      <c r="I226" s="84">
        <v>21291.191867000001</v>
      </c>
      <c r="J226" s="86">
        <v>11362</v>
      </c>
      <c r="K226" s="84">
        <v>40.987673364000003</v>
      </c>
      <c r="L226" s="84">
        <v>8665.0977824910005</v>
      </c>
      <c r="M226" s="85">
        <v>7.517340363666803E-6</v>
      </c>
      <c r="N226" s="85">
        <v>6.36854348000812E-3</v>
      </c>
      <c r="O226" s="85">
        <f>L226/'סכום נכסי הקרן'!$C$42</f>
        <v>1.1955681218174202E-3</v>
      </c>
    </row>
    <row r="227" spans="2:15">
      <c r="B227" s="77" t="s">
        <v>1658</v>
      </c>
      <c r="C227" s="74" t="s">
        <v>1659</v>
      </c>
      <c r="D227" s="87" t="s">
        <v>1469</v>
      </c>
      <c r="E227" s="87" t="s">
        <v>950</v>
      </c>
      <c r="F227" s="74"/>
      <c r="G227" s="87" t="s">
        <v>1148</v>
      </c>
      <c r="H227" s="87" t="s">
        <v>162</v>
      </c>
      <c r="I227" s="84">
        <v>18164.492885</v>
      </c>
      <c r="J227" s="86">
        <v>4263</v>
      </c>
      <c r="K227" s="74"/>
      <c r="L227" s="84">
        <v>2760.5660624660004</v>
      </c>
      <c r="M227" s="85">
        <v>4.8296812704777952E-5</v>
      </c>
      <c r="N227" s="85">
        <v>2.0289194005143119E-3</v>
      </c>
      <c r="O227" s="85">
        <f>L227/'סכום נכסי הקרן'!$C$42</f>
        <v>3.8088950238096347E-4</v>
      </c>
    </row>
    <row r="228" spans="2:15">
      <c r="E228" s="1"/>
      <c r="F228" s="1"/>
      <c r="G228" s="1"/>
    </row>
    <row r="229" spans="2:15">
      <c r="E229" s="1"/>
      <c r="F229" s="1"/>
      <c r="G229" s="1"/>
    </row>
    <row r="230" spans="2:15">
      <c r="E230" s="1"/>
      <c r="F230" s="1"/>
      <c r="G230" s="1"/>
    </row>
    <row r="231" spans="2:15">
      <c r="B231" s="89" t="s">
        <v>256</v>
      </c>
      <c r="E231" s="1"/>
      <c r="F231" s="1"/>
      <c r="G231" s="1"/>
    </row>
    <row r="232" spans="2:15">
      <c r="B232" s="89" t="s">
        <v>111</v>
      </c>
      <c r="E232" s="1"/>
      <c r="F232" s="1"/>
      <c r="G232" s="1"/>
    </row>
    <row r="233" spans="2:15">
      <c r="B233" s="89" t="s">
        <v>238</v>
      </c>
      <c r="E233" s="1"/>
      <c r="F233" s="1"/>
      <c r="G233" s="1"/>
    </row>
    <row r="234" spans="2:15">
      <c r="B234" s="89" t="s">
        <v>246</v>
      </c>
      <c r="E234" s="1"/>
      <c r="F234" s="1"/>
      <c r="G234" s="1"/>
    </row>
    <row r="235" spans="2:15">
      <c r="B235" s="89" t="s">
        <v>253</v>
      </c>
      <c r="E235" s="1"/>
      <c r="F235" s="1"/>
      <c r="G235" s="1"/>
    </row>
    <row r="236" spans="2:15">
      <c r="E236" s="1"/>
      <c r="F236" s="1"/>
      <c r="G236" s="1"/>
    </row>
    <row r="237" spans="2:15">
      <c r="E237" s="1"/>
      <c r="F237" s="1"/>
      <c r="G237" s="1"/>
    </row>
    <row r="238" spans="2:15">
      <c r="E238" s="1"/>
      <c r="F238" s="1"/>
      <c r="G238" s="1"/>
    </row>
    <row r="239" spans="2:15">
      <c r="E239" s="1"/>
      <c r="F239" s="1"/>
      <c r="G239" s="1"/>
    </row>
    <row r="240" spans="2:15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2"/>
      <c r="E273" s="1"/>
      <c r="F273" s="1"/>
      <c r="G273" s="1"/>
    </row>
    <row r="274" spans="2:7">
      <c r="B274" s="42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2"/>
      <c r="E294" s="1"/>
      <c r="F294" s="1"/>
      <c r="G294" s="1"/>
    </row>
    <row r="295" spans="2:7">
      <c r="B295" s="42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42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33 B235"/>
    <dataValidation type="list" allowBlank="1" showInputMessage="1" showErrorMessage="1" sqref="E12:E35 E37:E146 E147 E148:E357">
      <formula1>$BF$6:$BF$23</formula1>
    </dataValidation>
    <dataValidation type="list" allowBlank="1" showInputMessage="1" showErrorMessage="1" sqref="H12:H35 H37:H146 H147 H148:H357">
      <formula1>$BJ$6:$BJ$19</formula1>
    </dataValidation>
    <dataValidation type="list" allowBlank="1" showInputMessage="1" showErrorMessage="1" sqref="G12:G35 G37:G146 G147 G148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>
      <selection activeCell="I49" sqref="I49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57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178</v>
      </c>
      <c r="C1" s="68" t="s" vm="1">
        <v>265</v>
      </c>
    </row>
    <row r="2" spans="2:63">
      <c r="B2" s="47" t="s">
        <v>177</v>
      </c>
      <c r="C2" s="68" t="s">
        <v>266</v>
      </c>
    </row>
    <row r="3" spans="2:63">
      <c r="B3" s="47" t="s">
        <v>179</v>
      </c>
      <c r="C3" s="68" t="s">
        <v>267</v>
      </c>
    </row>
    <row r="4" spans="2:63">
      <c r="B4" s="47" t="s">
        <v>180</v>
      </c>
      <c r="C4" s="68">
        <v>8801</v>
      </c>
    </row>
    <row r="6" spans="2:63" ht="26.25" customHeight="1">
      <c r="B6" s="142" t="s">
        <v>208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  <c r="BK6" s="3"/>
    </row>
    <row r="7" spans="2:63" ht="26.25" customHeight="1">
      <c r="B7" s="142" t="s">
        <v>263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  <c r="BH7" s="3"/>
      <c r="BK7" s="3"/>
    </row>
    <row r="8" spans="2:63" s="3" customFormat="1" ht="74.25" customHeight="1">
      <c r="B8" s="22" t="s">
        <v>114</v>
      </c>
      <c r="C8" s="30" t="s">
        <v>45</v>
      </c>
      <c r="D8" s="30" t="s">
        <v>118</v>
      </c>
      <c r="E8" s="30" t="s">
        <v>116</v>
      </c>
      <c r="F8" s="30" t="s">
        <v>66</v>
      </c>
      <c r="G8" s="30" t="s">
        <v>102</v>
      </c>
      <c r="H8" s="30" t="s">
        <v>240</v>
      </c>
      <c r="I8" s="30" t="s">
        <v>239</v>
      </c>
      <c r="J8" s="30" t="s">
        <v>255</v>
      </c>
      <c r="K8" s="30" t="s">
        <v>62</v>
      </c>
      <c r="L8" s="30" t="s">
        <v>59</v>
      </c>
      <c r="M8" s="30" t="s">
        <v>181</v>
      </c>
      <c r="N8" s="14" t="s">
        <v>183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247</v>
      </c>
      <c r="I9" s="32"/>
      <c r="J9" s="16" t="s">
        <v>243</v>
      </c>
      <c r="K9" s="16" t="s">
        <v>243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69" t="s">
        <v>258</v>
      </c>
      <c r="C11" s="70"/>
      <c r="D11" s="70"/>
      <c r="E11" s="70"/>
      <c r="F11" s="70"/>
      <c r="G11" s="70"/>
      <c r="H11" s="78"/>
      <c r="I11" s="80"/>
      <c r="J11" s="78">
        <v>30.814277813</v>
      </c>
      <c r="K11" s="78">
        <v>840394.99452501186</v>
      </c>
      <c r="L11" s="70"/>
      <c r="M11" s="79">
        <v>1</v>
      </c>
      <c r="N11" s="79">
        <f>K11/'סכום נכסי הקרן'!$C$42</f>
        <v>0.11595362111426619</v>
      </c>
      <c r="O11" s="5"/>
      <c r="BH11" s="1"/>
      <c r="BI11" s="3"/>
      <c r="BK11" s="1"/>
    </row>
    <row r="12" spans="2:63" ht="20.25">
      <c r="B12" s="71" t="s">
        <v>233</v>
      </c>
      <c r="C12" s="72"/>
      <c r="D12" s="72"/>
      <c r="E12" s="72"/>
      <c r="F12" s="72"/>
      <c r="G12" s="72"/>
      <c r="H12" s="81"/>
      <c r="I12" s="83"/>
      <c r="J12" s="72"/>
      <c r="K12" s="81">
        <v>121624.12760253802</v>
      </c>
      <c r="L12" s="72"/>
      <c r="M12" s="82">
        <v>0.14472257497354507</v>
      </c>
      <c r="N12" s="82">
        <f>K12/'סכום נכסי הקרן'!$C$42</f>
        <v>1.6781106625163425E-2</v>
      </c>
      <c r="BI12" s="4"/>
    </row>
    <row r="13" spans="2:63">
      <c r="B13" s="92" t="s">
        <v>259</v>
      </c>
      <c r="C13" s="72"/>
      <c r="D13" s="72"/>
      <c r="E13" s="72"/>
      <c r="F13" s="72"/>
      <c r="G13" s="72"/>
      <c r="H13" s="81"/>
      <c r="I13" s="83"/>
      <c r="J13" s="72"/>
      <c r="K13" s="81">
        <v>93669.505593842012</v>
      </c>
      <c r="L13" s="72"/>
      <c r="M13" s="82">
        <v>0.11145890468657975</v>
      </c>
      <c r="N13" s="82">
        <f>K13/'סכום נכסי הקרן'!$C$42</f>
        <v>1.2924063603838777E-2</v>
      </c>
    </row>
    <row r="14" spans="2:63">
      <c r="B14" s="77" t="s">
        <v>1660</v>
      </c>
      <c r="C14" s="74" t="s">
        <v>1661</v>
      </c>
      <c r="D14" s="87" t="s">
        <v>119</v>
      </c>
      <c r="E14" s="74" t="s">
        <v>1662</v>
      </c>
      <c r="F14" s="87" t="s">
        <v>1663</v>
      </c>
      <c r="G14" s="87" t="s">
        <v>163</v>
      </c>
      <c r="H14" s="84">
        <v>624012.36375000002</v>
      </c>
      <c r="I14" s="86">
        <v>1253</v>
      </c>
      <c r="J14" s="74"/>
      <c r="K14" s="84">
        <v>7818.8749177879999</v>
      </c>
      <c r="L14" s="85">
        <v>8.9238770295518924E-3</v>
      </c>
      <c r="M14" s="85">
        <v>9.3038094809300941E-3</v>
      </c>
      <c r="N14" s="85">
        <f>K14/'סכום נכסי הקרן'!$C$42</f>
        <v>1.0788103994710857E-3</v>
      </c>
    </row>
    <row r="15" spans="2:63">
      <c r="B15" s="77" t="s">
        <v>1664</v>
      </c>
      <c r="C15" s="74" t="s">
        <v>1665</v>
      </c>
      <c r="D15" s="87" t="s">
        <v>119</v>
      </c>
      <c r="E15" s="74" t="s">
        <v>1662</v>
      </c>
      <c r="F15" s="87" t="s">
        <v>1663</v>
      </c>
      <c r="G15" s="87" t="s">
        <v>163</v>
      </c>
      <c r="H15" s="84">
        <v>950300.55968299997</v>
      </c>
      <c r="I15" s="86">
        <v>1853</v>
      </c>
      <c r="J15" s="74"/>
      <c r="K15" s="84">
        <v>17609.069370932</v>
      </c>
      <c r="L15" s="85">
        <v>2.0772908236983353E-2</v>
      </c>
      <c r="M15" s="85">
        <v>2.0953324907515163E-2</v>
      </c>
      <c r="N15" s="85">
        <f>K15/'סכום נכסי הקרן'!$C$42</f>
        <v>2.4296138974101299E-3</v>
      </c>
    </row>
    <row r="16" spans="2:63" ht="20.25">
      <c r="B16" s="77" t="s">
        <v>1666</v>
      </c>
      <c r="C16" s="74" t="s">
        <v>1667</v>
      </c>
      <c r="D16" s="87" t="s">
        <v>119</v>
      </c>
      <c r="E16" s="74" t="s">
        <v>1668</v>
      </c>
      <c r="F16" s="87" t="s">
        <v>1663</v>
      </c>
      <c r="G16" s="87" t="s">
        <v>163</v>
      </c>
      <c r="H16" s="84">
        <v>400.97180000000003</v>
      </c>
      <c r="I16" s="86">
        <v>832.8</v>
      </c>
      <c r="J16" s="74"/>
      <c r="K16" s="84">
        <v>3.33929315</v>
      </c>
      <c r="L16" s="85">
        <v>8.2331014487992387E-4</v>
      </c>
      <c r="M16" s="85">
        <v>3.9734805320768914E-6</v>
      </c>
      <c r="N16" s="85">
        <f>K16/'סכום נכסי הקרן'!$C$42</f>
        <v>4.6073945612135665E-7</v>
      </c>
      <c r="BH16" s="4"/>
    </row>
    <row r="17" spans="2:14">
      <c r="B17" s="77" t="s">
        <v>1669</v>
      </c>
      <c r="C17" s="74" t="s">
        <v>1670</v>
      </c>
      <c r="D17" s="87" t="s">
        <v>119</v>
      </c>
      <c r="E17" s="74" t="s">
        <v>1668</v>
      </c>
      <c r="F17" s="87" t="s">
        <v>1663</v>
      </c>
      <c r="G17" s="87" t="s">
        <v>163</v>
      </c>
      <c r="H17" s="84">
        <v>1141265.98575</v>
      </c>
      <c r="I17" s="86">
        <v>1249</v>
      </c>
      <c r="J17" s="74"/>
      <c r="K17" s="84">
        <v>14254.412162017999</v>
      </c>
      <c r="L17" s="85">
        <v>1.0495234565827677E-2</v>
      </c>
      <c r="M17" s="85">
        <v>1.6961562425862067E-2</v>
      </c>
      <c r="N17" s="85">
        <f>K17/'סכום נכסי הקרן'!$C$42</f>
        <v>1.966754583034384E-3</v>
      </c>
    </row>
    <row r="18" spans="2:14">
      <c r="B18" s="77" t="s">
        <v>1671</v>
      </c>
      <c r="C18" s="74" t="s">
        <v>1672</v>
      </c>
      <c r="D18" s="87" t="s">
        <v>119</v>
      </c>
      <c r="E18" s="74" t="s">
        <v>1668</v>
      </c>
      <c r="F18" s="87" t="s">
        <v>1663</v>
      </c>
      <c r="G18" s="87" t="s">
        <v>163</v>
      </c>
      <c r="H18" s="84">
        <v>230558.785</v>
      </c>
      <c r="I18" s="86">
        <v>1834</v>
      </c>
      <c r="J18" s="74"/>
      <c r="K18" s="84">
        <v>4228.4481169000001</v>
      </c>
      <c r="L18" s="85">
        <v>3.6102875855999377E-3</v>
      </c>
      <c r="M18" s="85">
        <v>5.031500835258905E-3</v>
      </c>
      <c r="N18" s="85">
        <f>K18/'סכום נכסי הקרן'!$C$42</f>
        <v>5.8342074148772492E-4</v>
      </c>
    </row>
    <row r="19" spans="2:14">
      <c r="B19" s="77" t="s">
        <v>1673</v>
      </c>
      <c r="C19" s="74" t="s">
        <v>1674</v>
      </c>
      <c r="D19" s="87" t="s">
        <v>119</v>
      </c>
      <c r="E19" s="74" t="s">
        <v>1675</v>
      </c>
      <c r="F19" s="87" t="s">
        <v>1663</v>
      </c>
      <c r="G19" s="87" t="s">
        <v>163</v>
      </c>
      <c r="H19" s="84">
        <v>13257.130138</v>
      </c>
      <c r="I19" s="86">
        <v>18050</v>
      </c>
      <c r="J19" s="74"/>
      <c r="K19" s="84">
        <v>2392.9119898190002</v>
      </c>
      <c r="L19" s="85">
        <v>1.551562846046497E-3</v>
      </c>
      <c r="M19" s="85">
        <v>2.8473658284595867E-3</v>
      </c>
      <c r="N19" s="85">
        <f>K19/'סכום נכסי הקרן'!$C$42</f>
        <v>3.3016237844691156E-4</v>
      </c>
    </row>
    <row r="20" spans="2:14">
      <c r="B20" s="77" t="s">
        <v>1676</v>
      </c>
      <c r="C20" s="74" t="s">
        <v>1677</v>
      </c>
      <c r="D20" s="87" t="s">
        <v>119</v>
      </c>
      <c r="E20" s="74" t="s">
        <v>1675</v>
      </c>
      <c r="F20" s="87" t="s">
        <v>1663</v>
      </c>
      <c r="G20" s="87" t="s">
        <v>163</v>
      </c>
      <c r="H20" s="84">
        <v>178933.66574999999</v>
      </c>
      <c r="I20" s="86">
        <v>12280</v>
      </c>
      <c r="J20" s="74"/>
      <c r="K20" s="84">
        <v>21973.054154099998</v>
      </c>
      <c r="L20" s="85">
        <v>1.3204247717179707E-2</v>
      </c>
      <c r="M20" s="85">
        <v>2.6146103079206329E-2</v>
      </c>
      <c r="N20" s="85">
        <f>K20/'סכום נכסי הקרן'!$C$42</f>
        <v>3.0317353300608391E-3</v>
      </c>
    </row>
    <row r="21" spans="2:14">
      <c r="B21" s="77" t="s">
        <v>1678</v>
      </c>
      <c r="C21" s="74" t="s">
        <v>1679</v>
      </c>
      <c r="D21" s="87" t="s">
        <v>119</v>
      </c>
      <c r="E21" s="74" t="s">
        <v>1680</v>
      </c>
      <c r="F21" s="87" t="s">
        <v>1663</v>
      </c>
      <c r="G21" s="87" t="s">
        <v>163</v>
      </c>
      <c r="H21" s="84">
        <v>781895.01</v>
      </c>
      <c r="I21" s="86">
        <v>1268</v>
      </c>
      <c r="J21" s="74"/>
      <c r="K21" s="84">
        <v>9914.4287268000007</v>
      </c>
      <c r="L21" s="85">
        <v>4.0803660009899401E-3</v>
      </c>
      <c r="M21" s="85">
        <v>1.1797343857817239E-2</v>
      </c>
      <c r="N21" s="85">
        <f>K21/'סכום נכסי הקרן'!$C$42</f>
        <v>1.3679447398440554E-3</v>
      </c>
    </row>
    <row r="22" spans="2:14">
      <c r="B22" s="77" t="s">
        <v>1681</v>
      </c>
      <c r="C22" s="74" t="s">
        <v>1682</v>
      </c>
      <c r="D22" s="87" t="s">
        <v>119</v>
      </c>
      <c r="E22" s="74" t="s">
        <v>1680</v>
      </c>
      <c r="F22" s="87" t="s">
        <v>1663</v>
      </c>
      <c r="G22" s="87" t="s">
        <v>163</v>
      </c>
      <c r="H22" s="84">
        <v>0.11828699999999999</v>
      </c>
      <c r="I22" s="86">
        <v>1313</v>
      </c>
      <c r="J22" s="74"/>
      <c r="K22" s="84">
        <v>1.5532649999999999E-3</v>
      </c>
      <c r="L22" s="85">
        <v>1.3026727196322371E-9</v>
      </c>
      <c r="M22" s="85">
        <v>1.8482558917166081E-9</v>
      </c>
      <c r="N22" s="85">
        <f>K22/'סכום נכסי הקרן'!$C$42</f>
        <v>2.1431196339031777E-10</v>
      </c>
    </row>
    <row r="23" spans="2:14">
      <c r="B23" s="77" t="s">
        <v>1683</v>
      </c>
      <c r="C23" s="74" t="s">
        <v>1684</v>
      </c>
      <c r="D23" s="87" t="s">
        <v>119</v>
      </c>
      <c r="E23" s="74" t="s">
        <v>1680</v>
      </c>
      <c r="F23" s="87" t="s">
        <v>1663</v>
      </c>
      <c r="G23" s="87" t="s">
        <v>163</v>
      </c>
      <c r="H23" s="84">
        <v>846551.71274999995</v>
      </c>
      <c r="I23" s="86">
        <v>1828</v>
      </c>
      <c r="J23" s="74"/>
      <c r="K23" s="84">
        <v>15474.965309070001</v>
      </c>
      <c r="L23" s="85">
        <v>9.8859876332156177E-3</v>
      </c>
      <c r="M23" s="85">
        <v>1.8413918942742389E-2</v>
      </c>
      <c r="N23" s="85">
        <f>K23/'סכום נכסי הקרן'!$C$42</f>
        <v>2.13516058031556E-3</v>
      </c>
    </row>
    <row r="24" spans="2:14">
      <c r="B24" s="73"/>
      <c r="C24" s="74"/>
      <c r="D24" s="74"/>
      <c r="E24" s="74"/>
      <c r="F24" s="74"/>
      <c r="G24" s="74"/>
      <c r="H24" s="84"/>
      <c r="I24" s="86"/>
      <c r="J24" s="74"/>
      <c r="K24" s="74"/>
      <c r="L24" s="74"/>
      <c r="M24" s="85"/>
      <c r="N24" s="74"/>
    </row>
    <row r="25" spans="2:14">
      <c r="B25" s="92" t="s">
        <v>260</v>
      </c>
      <c r="C25" s="72"/>
      <c r="D25" s="72"/>
      <c r="E25" s="72"/>
      <c r="F25" s="72"/>
      <c r="G25" s="72"/>
      <c r="H25" s="81"/>
      <c r="I25" s="83"/>
      <c r="J25" s="72"/>
      <c r="K25" s="81">
        <v>27954.622008695998</v>
      </c>
      <c r="L25" s="72"/>
      <c r="M25" s="82">
        <v>3.3263670286965294E-2</v>
      </c>
      <c r="N25" s="82">
        <f>K25/'סכום נכסי הקרן'!$C$42</f>
        <v>3.8570430213246479E-3</v>
      </c>
    </row>
    <row r="26" spans="2:14">
      <c r="B26" s="77" t="s">
        <v>1685</v>
      </c>
      <c r="C26" s="74" t="s">
        <v>1686</v>
      </c>
      <c r="D26" s="87" t="s">
        <v>119</v>
      </c>
      <c r="E26" s="74" t="s">
        <v>1662</v>
      </c>
      <c r="F26" s="87" t="s">
        <v>1687</v>
      </c>
      <c r="G26" s="87" t="s">
        <v>163</v>
      </c>
      <c r="H26" s="84">
        <v>144724.346788</v>
      </c>
      <c r="I26" s="86">
        <v>334.15</v>
      </c>
      <c r="J26" s="74"/>
      <c r="K26" s="84">
        <v>483.59640479000001</v>
      </c>
      <c r="L26" s="85">
        <v>9.9046503994741977E-4</v>
      </c>
      <c r="M26" s="85">
        <v>5.7543941591813844E-4</v>
      </c>
      <c r="N26" s="85">
        <f>K26/'סכום נכסי הקרן'!$C$42</f>
        <v>6.6724284007586458E-5</v>
      </c>
    </row>
    <row r="27" spans="2:14">
      <c r="B27" s="77" t="s">
        <v>1688</v>
      </c>
      <c r="C27" s="74" t="s">
        <v>1689</v>
      </c>
      <c r="D27" s="87" t="s">
        <v>119</v>
      </c>
      <c r="E27" s="74" t="s">
        <v>1662</v>
      </c>
      <c r="F27" s="87" t="s">
        <v>1687</v>
      </c>
      <c r="G27" s="87" t="s">
        <v>163</v>
      </c>
      <c r="H27" s="84">
        <v>196484.092485</v>
      </c>
      <c r="I27" s="86">
        <v>309.06</v>
      </c>
      <c r="J27" s="74"/>
      <c r="K27" s="84">
        <v>607.25373634099992</v>
      </c>
      <c r="L27" s="85">
        <v>7.2860462840083811E-3</v>
      </c>
      <c r="M27" s="85">
        <v>7.2258133413112189E-4</v>
      </c>
      <c r="N27" s="85">
        <f>K27/'סכום נכסי הקרן'!$C$42</f>
        <v>8.3785922242081082E-5</v>
      </c>
    </row>
    <row r="28" spans="2:14">
      <c r="B28" s="77" t="s">
        <v>1690</v>
      </c>
      <c r="C28" s="74" t="s">
        <v>1691</v>
      </c>
      <c r="D28" s="87" t="s">
        <v>119</v>
      </c>
      <c r="E28" s="74" t="s">
        <v>1662</v>
      </c>
      <c r="F28" s="87" t="s">
        <v>1687</v>
      </c>
      <c r="G28" s="87" t="s">
        <v>163</v>
      </c>
      <c r="H28" s="84">
        <v>1779228.5760999999</v>
      </c>
      <c r="I28" s="86">
        <v>322.18</v>
      </c>
      <c r="J28" s="74"/>
      <c r="K28" s="84">
        <v>5732.3186265409995</v>
      </c>
      <c r="L28" s="85">
        <v>7.6484331732151771E-3</v>
      </c>
      <c r="M28" s="85">
        <v>6.8209814002770028E-3</v>
      </c>
      <c r="N28" s="85">
        <f>K28/'סכום נכסי הקרן'!$C$42</f>
        <v>7.9091749291517637E-4</v>
      </c>
    </row>
    <row r="29" spans="2:14">
      <c r="B29" s="77" t="s">
        <v>1692</v>
      </c>
      <c r="C29" s="74" t="s">
        <v>1693</v>
      </c>
      <c r="D29" s="87" t="s">
        <v>119</v>
      </c>
      <c r="E29" s="74" t="s">
        <v>1662</v>
      </c>
      <c r="F29" s="87" t="s">
        <v>1687</v>
      </c>
      <c r="G29" s="87" t="s">
        <v>163</v>
      </c>
      <c r="H29" s="84">
        <v>115042.439122</v>
      </c>
      <c r="I29" s="86">
        <v>350</v>
      </c>
      <c r="J29" s="74"/>
      <c r="K29" s="84">
        <v>402.64853692699995</v>
      </c>
      <c r="L29" s="85">
        <v>8.1308099663551759E-4</v>
      </c>
      <c r="M29" s="85">
        <v>4.7911819983479959E-4</v>
      </c>
      <c r="N29" s="85">
        <f>K29/'סכום נכסי הקרן'!$C$42</f>
        <v>5.5555490212593628E-5</v>
      </c>
    </row>
    <row r="30" spans="2:14">
      <c r="B30" s="77" t="s">
        <v>1694</v>
      </c>
      <c r="C30" s="74" t="s">
        <v>1695</v>
      </c>
      <c r="D30" s="87" t="s">
        <v>119</v>
      </c>
      <c r="E30" s="74" t="s">
        <v>1668</v>
      </c>
      <c r="F30" s="87" t="s">
        <v>1687</v>
      </c>
      <c r="G30" s="87" t="s">
        <v>163</v>
      </c>
      <c r="H30" s="84">
        <v>952151.12665200001</v>
      </c>
      <c r="I30" s="86">
        <v>322.83</v>
      </c>
      <c r="J30" s="74"/>
      <c r="K30" s="84">
        <v>3073.8294825189992</v>
      </c>
      <c r="L30" s="85">
        <v>2.5141177164631802E-3</v>
      </c>
      <c r="M30" s="85">
        <v>3.6576008930851809E-3</v>
      </c>
      <c r="N30" s="85">
        <f>K30/'סכום נכסי הקרן'!$C$42</f>
        <v>4.2411206814400073E-4</v>
      </c>
    </row>
    <row r="31" spans="2:14">
      <c r="B31" s="77" t="s">
        <v>1696</v>
      </c>
      <c r="C31" s="74" t="s">
        <v>1697</v>
      </c>
      <c r="D31" s="87" t="s">
        <v>119</v>
      </c>
      <c r="E31" s="74" t="s">
        <v>1668</v>
      </c>
      <c r="F31" s="87" t="s">
        <v>1687</v>
      </c>
      <c r="G31" s="87" t="s">
        <v>163</v>
      </c>
      <c r="H31" s="84">
        <v>304074.89870600001</v>
      </c>
      <c r="I31" s="86">
        <v>331.08</v>
      </c>
      <c r="J31" s="74"/>
      <c r="K31" s="84">
        <v>1006.7311746800001</v>
      </c>
      <c r="L31" s="85">
        <v>1.2263682003859891E-3</v>
      </c>
      <c r="M31" s="85">
        <v>1.1979261909442962E-3</v>
      </c>
      <c r="N31" s="85">
        <f>K31/'סכום נכסי הקרן'!$C$42</f>
        <v>1.3890387966761101E-4</v>
      </c>
    </row>
    <row r="32" spans="2:14">
      <c r="B32" s="77" t="s">
        <v>1698</v>
      </c>
      <c r="C32" s="74" t="s">
        <v>1699</v>
      </c>
      <c r="D32" s="87" t="s">
        <v>119</v>
      </c>
      <c r="E32" s="74" t="s">
        <v>1668</v>
      </c>
      <c r="F32" s="87" t="s">
        <v>1687</v>
      </c>
      <c r="G32" s="87" t="s">
        <v>163</v>
      </c>
      <c r="H32" s="84">
        <v>100535.88665099999</v>
      </c>
      <c r="I32" s="86">
        <v>310.85000000000002</v>
      </c>
      <c r="J32" s="74"/>
      <c r="K32" s="84">
        <v>312.51580404800001</v>
      </c>
      <c r="L32" s="85">
        <v>2.0661634354260001E-3</v>
      </c>
      <c r="M32" s="85">
        <v>3.7186775990334496E-4</v>
      </c>
      <c r="N32" s="85">
        <f>K32/'סכום נכסי הקרן'!$C$42</f>
        <v>4.3119413336443372E-5</v>
      </c>
    </row>
    <row r="33" spans="2:14">
      <c r="B33" s="77" t="s">
        <v>1700</v>
      </c>
      <c r="C33" s="74" t="s">
        <v>1701</v>
      </c>
      <c r="D33" s="87" t="s">
        <v>119</v>
      </c>
      <c r="E33" s="74" t="s">
        <v>1668</v>
      </c>
      <c r="F33" s="87" t="s">
        <v>1687</v>
      </c>
      <c r="G33" s="87" t="s">
        <v>163</v>
      </c>
      <c r="H33" s="84">
        <v>470936.86428600008</v>
      </c>
      <c r="I33" s="86">
        <v>347.66</v>
      </c>
      <c r="J33" s="74"/>
      <c r="K33" s="84">
        <v>1637.2591022659999</v>
      </c>
      <c r="L33" s="85">
        <v>2.0897706478349453E-3</v>
      </c>
      <c r="M33" s="85">
        <v>1.9482018728483417E-3</v>
      </c>
      <c r="N33" s="85">
        <f>K33/'סכום נכסי הקרן'!$C$42</f>
        <v>2.2590106181836039E-4</v>
      </c>
    </row>
    <row r="34" spans="2:14">
      <c r="B34" s="77" t="s">
        <v>1702</v>
      </c>
      <c r="C34" s="74" t="s">
        <v>1703</v>
      </c>
      <c r="D34" s="87" t="s">
        <v>119</v>
      </c>
      <c r="E34" s="74" t="s">
        <v>1675</v>
      </c>
      <c r="F34" s="87" t="s">
        <v>1687</v>
      </c>
      <c r="G34" s="87" t="s">
        <v>163</v>
      </c>
      <c r="H34" s="84">
        <v>989.04761499999995</v>
      </c>
      <c r="I34" s="86">
        <v>3314.37</v>
      </c>
      <c r="J34" s="74"/>
      <c r="K34" s="84">
        <v>32.780697429</v>
      </c>
      <c r="L34" s="85">
        <v>4.580218267226152E-5</v>
      </c>
      <c r="M34" s="85">
        <v>3.9006297803484095E-5</v>
      </c>
      <c r="N34" s="85">
        <f>K34/'סכום נכסי הקרן'!$C$42</f>
        <v>4.5229214765754284E-6</v>
      </c>
    </row>
    <row r="35" spans="2:14">
      <c r="B35" s="77" t="s">
        <v>1704</v>
      </c>
      <c r="C35" s="74" t="s">
        <v>1705</v>
      </c>
      <c r="D35" s="87" t="s">
        <v>119</v>
      </c>
      <c r="E35" s="74" t="s">
        <v>1675</v>
      </c>
      <c r="F35" s="87" t="s">
        <v>1687</v>
      </c>
      <c r="G35" s="87" t="s">
        <v>163</v>
      </c>
      <c r="H35" s="84">
        <v>4382.2182899999998</v>
      </c>
      <c r="I35" s="86">
        <v>3083.05</v>
      </c>
      <c r="J35" s="74"/>
      <c r="K35" s="84">
        <v>135.10598099000001</v>
      </c>
      <c r="L35" s="85">
        <v>7.8808031077087749E-4</v>
      </c>
      <c r="M35" s="85">
        <v>1.6076485684729882E-4</v>
      </c>
      <c r="N35" s="85">
        <f>K35/'סכום נכסי הקרן'!$C$42</f>
        <v>1.8641267299360929E-5</v>
      </c>
    </row>
    <row r="36" spans="2:14">
      <c r="B36" s="77" t="s">
        <v>1706</v>
      </c>
      <c r="C36" s="74" t="s">
        <v>1707</v>
      </c>
      <c r="D36" s="87" t="s">
        <v>119</v>
      </c>
      <c r="E36" s="74" t="s">
        <v>1675</v>
      </c>
      <c r="F36" s="87" t="s">
        <v>1687</v>
      </c>
      <c r="G36" s="87" t="s">
        <v>163</v>
      </c>
      <c r="H36" s="84">
        <v>136418.487123</v>
      </c>
      <c r="I36" s="86">
        <v>3205</v>
      </c>
      <c r="J36" s="74"/>
      <c r="K36" s="84">
        <v>4372.2125122890002</v>
      </c>
      <c r="L36" s="85">
        <v>3.7940615276392743E-3</v>
      </c>
      <c r="M36" s="85">
        <v>5.2025684835975954E-3</v>
      </c>
      <c r="N36" s="85">
        <f>K36/'סכום נכסי הקרן'!$C$42</f>
        <v>6.0325665476809796E-4</v>
      </c>
    </row>
    <row r="37" spans="2:14">
      <c r="B37" s="77" t="s">
        <v>1708</v>
      </c>
      <c r="C37" s="74" t="s">
        <v>1709</v>
      </c>
      <c r="D37" s="87" t="s">
        <v>119</v>
      </c>
      <c r="E37" s="74" t="s">
        <v>1675</v>
      </c>
      <c r="F37" s="87" t="s">
        <v>1687</v>
      </c>
      <c r="G37" s="87" t="s">
        <v>163</v>
      </c>
      <c r="H37" s="84">
        <v>54284.475026</v>
      </c>
      <c r="I37" s="86">
        <v>3489.83</v>
      </c>
      <c r="J37" s="74"/>
      <c r="K37" s="84">
        <v>1894.4358949140001</v>
      </c>
      <c r="L37" s="85">
        <v>3.878079393486378E-3</v>
      </c>
      <c r="M37" s="85">
        <v>2.254220821465897E-3</v>
      </c>
      <c r="N37" s="85">
        <f>K37/'סכום נכסי הקרן'!$C$42</f>
        <v>2.6138506704014648E-4</v>
      </c>
    </row>
    <row r="38" spans="2:14">
      <c r="B38" s="77" t="s">
        <v>1710</v>
      </c>
      <c r="C38" s="74" t="s">
        <v>1711</v>
      </c>
      <c r="D38" s="87" t="s">
        <v>119</v>
      </c>
      <c r="E38" s="74" t="s">
        <v>1680</v>
      </c>
      <c r="F38" s="87" t="s">
        <v>1687</v>
      </c>
      <c r="G38" s="87" t="s">
        <v>163</v>
      </c>
      <c r="H38" s="84">
        <v>138266.84233499999</v>
      </c>
      <c r="I38" s="86">
        <v>331.5</v>
      </c>
      <c r="J38" s="74"/>
      <c r="K38" s="84">
        <v>458.354582607</v>
      </c>
      <c r="L38" s="85">
        <v>4.2798234028762478E-4</v>
      </c>
      <c r="M38" s="85">
        <v>5.4540375132298394E-4</v>
      </c>
      <c r="N38" s="85">
        <f>K38/'סכום נכסי הקרן'!$C$42</f>
        <v>6.3241539935204728E-5</v>
      </c>
    </row>
    <row r="39" spans="2:14">
      <c r="B39" s="77" t="s">
        <v>1712</v>
      </c>
      <c r="C39" s="74" t="s">
        <v>1713</v>
      </c>
      <c r="D39" s="87" t="s">
        <v>119</v>
      </c>
      <c r="E39" s="74" t="s">
        <v>1680</v>
      </c>
      <c r="F39" s="87" t="s">
        <v>1687</v>
      </c>
      <c r="G39" s="87" t="s">
        <v>163</v>
      </c>
      <c r="H39" s="84">
        <v>88782.694315999994</v>
      </c>
      <c r="I39" s="86">
        <v>310.3</v>
      </c>
      <c r="J39" s="74"/>
      <c r="K39" s="84">
        <v>275.492700146</v>
      </c>
      <c r="L39" s="85">
        <v>2.289517497824663E-3</v>
      </c>
      <c r="M39" s="85">
        <v>3.2781335198421482E-4</v>
      </c>
      <c r="N39" s="85">
        <f>K39/'סכום נכסי הקרן'!$C$42</f>
        <v>3.8011145212175223E-5</v>
      </c>
    </row>
    <row r="40" spans="2:14">
      <c r="B40" s="77" t="s">
        <v>1714</v>
      </c>
      <c r="C40" s="74" t="s">
        <v>1715</v>
      </c>
      <c r="D40" s="87" t="s">
        <v>119</v>
      </c>
      <c r="E40" s="74" t="s">
        <v>1680</v>
      </c>
      <c r="F40" s="87" t="s">
        <v>1687</v>
      </c>
      <c r="G40" s="87" t="s">
        <v>163</v>
      </c>
      <c r="H40" s="84">
        <v>1205240.8758020001</v>
      </c>
      <c r="I40" s="86">
        <v>321.8</v>
      </c>
      <c r="J40" s="74"/>
      <c r="K40" s="84">
        <v>3878.4651383219998</v>
      </c>
      <c r="L40" s="85">
        <v>3.1516766446597648E-3</v>
      </c>
      <c r="M40" s="85">
        <v>4.6150502604005795E-3</v>
      </c>
      <c r="N40" s="85">
        <f>K40/'סכום נכסי הקרן'!$C$42</f>
        <v>5.3513178931778431E-4</v>
      </c>
    </row>
    <row r="41" spans="2:14">
      <c r="B41" s="77" t="s">
        <v>1716</v>
      </c>
      <c r="C41" s="74" t="s">
        <v>1717</v>
      </c>
      <c r="D41" s="87" t="s">
        <v>119</v>
      </c>
      <c r="E41" s="74" t="s">
        <v>1680</v>
      </c>
      <c r="F41" s="87" t="s">
        <v>1687</v>
      </c>
      <c r="G41" s="87" t="s">
        <v>163</v>
      </c>
      <c r="H41" s="84">
        <v>1040140.608337</v>
      </c>
      <c r="I41" s="86">
        <v>351.07</v>
      </c>
      <c r="J41" s="74"/>
      <c r="K41" s="84">
        <v>3651.6216338869999</v>
      </c>
      <c r="L41" s="85">
        <v>4.4795964237023716E-3</v>
      </c>
      <c r="M41" s="85">
        <v>4.3451253966010151E-3</v>
      </c>
      <c r="N41" s="85">
        <f>K41/'סכום נכסי הקרן'!$C$42</f>
        <v>5.0383302393144968E-4</v>
      </c>
    </row>
    <row r="42" spans="2:14">
      <c r="B42" s="73"/>
      <c r="C42" s="74"/>
      <c r="D42" s="74"/>
      <c r="E42" s="74"/>
      <c r="F42" s="74"/>
      <c r="G42" s="74"/>
      <c r="H42" s="84"/>
      <c r="I42" s="86"/>
      <c r="J42" s="74"/>
      <c r="K42" s="74"/>
      <c r="L42" s="74"/>
      <c r="M42" s="85"/>
      <c r="N42" s="74"/>
    </row>
    <row r="43" spans="2:14">
      <c r="B43" s="71" t="s">
        <v>232</v>
      </c>
      <c r="C43" s="72"/>
      <c r="D43" s="72"/>
      <c r="E43" s="72"/>
      <c r="F43" s="72"/>
      <c r="G43" s="72"/>
      <c r="H43" s="81"/>
      <c r="I43" s="83"/>
      <c r="J43" s="81">
        <v>30.814277813</v>
      </c>
      <c r="K43" s="81">
        <v>718770.866922474</v>
      </c>
      <c r="L43" s="72"/>
      <c r="M43" s="82">
        <v>0.8552774250264551</v>
      </c>
      <c r="N43" s="82">
        <f>K43/'סכום נכסי הקרן'!$C$42</f>
        <v>9.9172514489102789E-2</v>
      </c>
    </row>
    <row r="44" spans="2:14">
      <c r="B44" s="92" t="s">
        <v>261</v>
      </c>
      <c r="C44" s="72"/>
      <c r="D44" s="72"/>
      <c r="E44" s="72"/>
      <c r="F44" s="72"/>
      <c r="G44" s="72"/>
      <c r="H44" s="81"/>
      <c r="I44" s="83"/>
      <c r="J44" s="81">
        <v>30.814277813</v>
      </c>
      <c r="K44" s="81">
        <v>694044.72926991305</v>
      </c>
      <c r="L44" s="72"/>
      <c r="M44" s="82">
        <v>0.82585538204232711</v>
      </c>
      <c r="N44" s="82">
        <f>K44/'סכום נכסי הקרן'!$C$42</f>
        <v>9.5760922064513546E-2</v>
      </c>
    </row>
    <row r="45" spans="2:14">
      <c r="B45" s="77" t="s">
        <v>1718</v>
      </c>
      <c r="C45" s="74" t="s">
        <v>1719</v>
      </c>
      <c r="D45" s="87" t="s">
        <v>28</v>
      </c>
      <c r="E45" s="74"/>
      <c r="F45" s="87" t="s">
        <v>1663</v>
      </c>
      <c r="G45" s="87" t="s">
        <v>162</v>
      </c>
      <c r="H45" s="84">
        <v>3772.2697759999996</v>
      </c>
      <c r="I45" s="86">
        <v>384.21</v>
      </c>
      <c r="J45" s="74"/>
      <c r="K45" s="84">
        <v>51.669105247000005</v>
      </c>
      <c r="L45" s="85">
        <v>7.8134018506690664E-6</v>
      </c>
      <c r="M45" s="85">
        <v>6.1481928835384355E-5</v>
      </c>
      <c r="N45" s="85">
        <f>K45/'סכום נכסי הקרן'!$C$42</f>
        <v>7.129052281552435E-6</v>
      </c>
    </row>
    <row r="46" spans="2:14">
      <c r="B46" s="77" t="s">
        <v>1720</v>
      </c>
      <c r="C46" s="74" t="s">
        <v>1721</v>
      </c>
      <c r="D46" s="87" t="s">
        <v>28</v>
      </c>
      <c r="E46" s="74"/>
      <c r="F46" s="87" t="s">
        <v>1663</v>
      </c>
      <c r="G46" s="87" t="s">
        <v>162</v>
      </c>
      <c r="H46" s="84">
        <v>154029.37954800008</v>
      </c>
      <c r="I46" s="86">
        <v>5078.3</v>
      </c>
      <c r="J46" s="74"/>
      <c r="K46" s="84">
        <v>27885.693743894</v>
      </c>
      <c r="L46" s="85">
        <v>3.6170189127196902E-3</v>
      </c>
      <c r="M46" s="85">
        <v>3.3181651396739807E-2</v>
      </c>
      <c r="N46" s="85">
        <f>K46/'סכום נכסי הקרן'!$C$42</f>
        <v>3.8475326340032287E-3</v>
      </c>
    </row>
    <row r="47" spans="2:14">
      <c r="B47" s="77" t="s">
        <v>1722</v>
      </c>
      <c r="C47" s="74" t="s">
        <v>1723</v>
      </c>
      <c r="D47" s="87" t="s">
        <v>1469</v>
      </c>
      <c r="E47" s="74"/>
      <c r="F47" s="87" t="s">
        <v>1663</v>
      </c>
      <c r="G47" s="87" t="s">
        <v>162</v>
      </c>
      <c r="H47" s="84">
        <v>96484.124544999984</v>
      </c>
      <c r="I47" s="86">
        <v>4424</v>
      </c>
      <c r="J47" s="74"/>
      <c r="K47" s="84">
        <v>15217.051593089</v>
      </c>
      <c r="L47" s="85">
        <v>6.5016256431940688E-4</v>
      </c>
      <c r="M47" s="85">
        <v>1.8107023116778104E-2</v>
      </c>
      <c r="N47" s="85">
        <f>K47/'סכום נכסי הקרן'!$C$42</f>
        <v>2.0995748979901478E-3</v>
      </c>
    </row>
    <row r="48" spans="2:14">
      <c r="B48" s="77" t="s">
        <v>1724</v>
      </c>
      <c r="C48" s="74" t="s">
        <v>1725</v>
      </c>
      <c r="D48" s="87" t="s">
        <v>1469</v>
      </c>
      <c r="E48" s="74"/>
      <c r="F48" s="87" t="s">
        <v>1663</v>
      </c>
      <c r="G48" s="87" t="s">
        <v>162</v>
      </c>
      <c r="H48" s="84">
        <v>129500.095535</v>
      </c>
      <c r="I48" s="86">
        <v>5447</v>
      </c>
      <c r="J48" s="74"/>
      <c r="K48" s="84">
        <v>25147.047276521</v>
      </c>
      <c r="L48" s="85">
        <v>5.6140408356098685E-4</v>
      </c>
      <c r="M48" s="85">
        <v>2.9922890355545274E-2</v>
      </c>
      <c r="N48" s="85">
        <f>K48/'סכום נכסי הקרן'!$C$42</f>
        <v>3.4696674909306265E-3</v>
      </c>
    </row>
    <row r="49" spans="2:14">
      <c r="B49" s="77" t="s">
        <v>1726</v>
      </c>
      <c r="C49" s="74" t="s">
        <v>1727</v>
      </c>
      <c r="D49" s="87" t="s">
        <v>123</v>
      </c>
      <c r="E49" s="74"/>
      <c r="F49" s="87" t="s">
        <v>1663</v>
      </c>
      <c r="G49" s="87" t="s">
        <v>172</v>
      </c>
      <c r="H49" s="84">
        <v>1412225.9112150001</v>
      </c>
      <c r="I49" s="86">
        <v>1490</v>
      </c>
      <c r="J49" s="74"/>
      <c r="K49" s="84">
        <v>68993.054133497993</v>
      </c>
      <c r="L49" s="85">
        <v>4.6856933591003298E-4</v>
      </c>
      <c r="M49" s="85">
        <v>8.209598413004901E-2</v>
      </c>
      <c r="N49" s="85">
        <f>K49/'סכום נכסי הקרן'!$C$42</f>
        <v>9.5193266388185118E-3</v>
      </c>
    </row>
    <row r="50" spans="2:14">
      <c r="B50" s="77" t="s">
        <v>1728</v>
      </c>
      <c r="C50" s="74" t="s">
        <v>1729</v>
      </c>
      <c r="D50" s="87" t="s">
        <v>1469</v>
      </c>
      <c r="E50" s="74"/>
      <c r="F50" s="87" t="s">
        <v>1663</v>
      </c>
      <c r="G50" s="87" t="s">
        <v>162</v>
      </c>
      <c r="H50" s="84">
        <v>63882.39835399999</v>
      </c>
      <c r="I50" s="86">
        <v>8858</v>
      </c>
      <c r="J50" s="74"/>
      <c r="K50" s="84">
        <v>20173.275646693</v>
      </c>
      <c r="L50" s="85">
        <v>3.0490561327151415E-4</v>
      </c>
      <c r="M50" s="85">
        <v>2.4004516659567755E-2</v>
      </c>
      <c r="N50" s="85">
        <f>K50/'סכום נכסי הקרן'!$C$42</f>
        <v>2.7834106297746101E-3</v>
      </c>
    </row>
    <row r="51" spans="2:14">
      <c r="B51" s="77" t="s">
        <v>1730</v>
      </c>
      <c r="C51" s="74" t="s">
        <v>1731</v>
      </c>
      <c r="D51" s="87" t="s">
        <v>28</v>
      </c>
      <c r="E51" s="74"/>
      <c r="F51" s="87" t="s">
        <v>1663</v>
      </c>
      <c r="G51" s="87" t="s">
        <v>171</v>
      </c>
      <c r="H51" s="84">
        <v>201950.614412</v>
      </c>
      <c r="I51" s="86">
        <v>3066</v>
      </c>
      <c r="J51" s="74"/>
      <c r="K51" s="84">
        <v>15480.752955906999</v>
      </c>
      <c r="L51" s="85">
        <v>3.6000737948172394E-3</v>
      </c>
      <c r="M51" s="85">
        <v>1.842080576010173E-2</v>
      </c>
      <c r="N51" s="85">
        <f>K51/'סכום נכסי הקרן'!$C$42</f>
        <v>2.135959131726328E-3</v>
      </c>
    </row>
    <row r="52" spans="2:14">
      <c r="B52" s="77" t="s">
        <v>1732</v>
      </c>
      <c r="C52" s="74" t="s">
        <v>1733</v>
      </c>
      <c r="D52" s="87" t="s">
        <v>122</v>
      </c>
      <c r="E52" s="74"/>
      <c r="F52" s="87" t="s">
        <v>1663</v>
      </c>
      <c r="G52" s="87" t="s">
        <v>162</v>
      </c>
      <c r="H52" s="84">
        <v>753419.61726700002</v>
      </c>
      <c r="I52" s="86">
        <v>403</v>
      </c>
      <c r="J52" s="74"/>
      <c r="K52" s="84">
        <v>10824.341970527999</v>
      </c>
      <c r="L52" s="85">
        <v>4.0891159688846677E-3</v>
      </c>
      <c r="M52" s="85">
        <v>1.2880064780307119E-2</v>
      </c>
      <c r="N52" s="85">
        <f>K52/'סכום נכסי הקרן'!$C$42</f>
        <v>1.4934901514629358E-3</v>
      </c>
    </row>
    <row r="53" spans="2:14">
      <c r="B53" s="77" t="s">
        <v>1734</v>
      </c>
      <c r="C53" s="74" t="s">
        <v>1735</v>
      </c>
      <c r="D53" s="87" t="s">
        <v>1469</v>
      </c>
      <c r="E53" s="74"/>
      <c r="F53" s="87" t="s">
        <v>1663</v>
      </c>
      <c r="G53" s="87" t="s">
        <v>162</v>
      </c>
      <c r="H53" s="84">
        <v>60734.373785999996</v>
      </c>
      <c r="I53" s="86">
        <v>5901</v>
      </c>
      <c r="J53" s="74"/>
      <c r="K53" s="84">
        <v>12776.729690655</v>
      </c>
      <c r="L53" s="85">
        <v>5.1987035237019159E-4</v>
      </c>
      <c r="M53" s="85">
        <v>1.5203243443728934E-2</v>
      </c>
      <c r="N53" s="85">
        <f>K53/'סכום נכסי הקרן'!$C$42</f>
        <v>1.7628711299820963E-3</v>
      </c>
    </row>
    <row r="54" spans="2:14">
      <c r="B54" s="77" t="s">
        <v>1736</v>
      </c>
      <c r="C54" s="74" t="s">
        <v>1737</v>
      </c>
      <c r="D54" s="87" t="s">
        <v>1469</v>
      </c>
      <c r="E54" s="74"/>
      <c r="F54" s="87" t="s">
        <v>1663</v>
      </c>
      <c r="G54" s="87" t="s">
        <v>162</v>
      </c>
      <c r="H54" s="84">
        <v>59211.528754999999</v>
      </c>
      <c r="I54" s="86">
        <v>4788</v>
      </c>
      <c r="J54" s="74"/>
      <c r="K54" s="84">
        <v>10106.946108554001</v>
      </c>
      <c r="L54" s="85">
        <v>4.5547329811538462E-3</v>
      </c>
      <c r="M54" s="85">
        <v>1.2026423496568312E-2</v>
      </c>
      <c r="N54" s="85">
        <f>K54/'סכום נכסי הקרן'!$C$42</f>
        <v>1.3945073534807903E-3</v>
      </c>
    </row>
    <row r="55" spans="2:14">
      <c r="B55" s="77" t="s">
        <v>1738</v>
      </c>
      <c r="C55" s="74" t="s">
        <v>1739</v>
      </c>
      <c r="D55" s="87" t="s">
        <v>122</v>
      </c>
      <c r="E55" s="74"/>
      <c r="F55" s="87" t="s">
        <v>1663</v>
      </c>
      <c r="G55" s="87" t="s">
        <v>162</v>
      </c>
      <c r="H55" s="84">
        <v>448214.75949999993</v>
      </c>
      <c r="I55" s="86">
        <v>483.88</v>
      </c>
      <c r="J55" s="74"/>
      <c r="K55" s="84">
        <v>7731.8489265280014</v>
      </c>
      <c r="L55" s="85">
        <v>1.7641571190350022E-2</v>
      </c>
      <c r="M55" s="85">
        <v>9.2002558045910475E-3</v>
      </c>
      <c r="N55" s="85">
        <f>K55/'סכום נכסי הקרן'!$C$42</f>
        <v>1.0668029757198785E-3</v>
      </c>
    </row>
    <row r="56" spans="2:14">
      <c r="B56" s="77" t="s">
        <v>1740</v>
      </c>
      <c r="C56" s="74" t="s">
        <v>1741</v>
      </c>
      <c r="D56" s="87" t="s">
        <v>28</v>
      </c>
      <c r="E56" s="74"/>
      <c r="F56" s="87" t="s">
        <v>1663</v>
      </c>
      <c r="G56" s="87" t="s">
        <v>164</v>
      </c>
      <c r="H56" s="84">
        <v>24315.886603999999</v>
      </c>
      <c r="I56" s="86">
        <v>2836</v>
      </c>
      <c r="J56" s="74"/>
      <c r="K56" s="84">
        <v>2689.6412015219998</v>
      </c>
      <c r="L56" s="85">
        <v>3.7409056313846153E-3</v>
      </c>
      <c r="M56" s="85">
        <v>3.2004488592202707E-3</v>
      </c>
      <c r="N56" s="85">
        <f>K56/'סכום נכסי הקרן'!$C$42</f>
        <v>3.711036344176127E-4</v>
      </c>
    </row>
    <row r="57" spans="2:14">
      <c r="B57" s="77" t="s">
        <v>1742</v>
      </c>
      <c r="C57" s="74" t="s">
        <v>1743</v>
      </c>
      <c r="D57" s="87" t="s">
        <v>122</v>
      </c>
      <c r="E57" s="74"/>
      <c r="F57" s="87" t="s">
        <v>1663</v>
      </c>
      <c r="G57" s="87" t="s">
        <v>162</v>
      </c>
      <c r="H57" s="84">
        <v>680241.48070400045</v>
      </c>
      <c r="I57" s="86">
        <v>2299.5</v>
      </c>
      <c r="J57" s="74"/>
      <c r="K57" s="84">
        <v>55764.274906010993</v>
      </c>
      <c r="L57" s="85">
        <v>1.35237561296012E-3</v>
      </c>
      <c r="M57" s="85">
        <v>6.6354839413969566E-2</v>
      </c>
      <c r="N57" s="85">
        <f>K57/'סכום נכסי הקרן'!$C$42</f>
        <v>7.6940839085054037E-3</v>
      </c>
    </row>
    <row r="58" spans="2:14">
      <c r="B58" s="77" t="s">
        <v>1744</v>
      </c>
      <c r="C58" s="74" t="s">
        <v>1745</v>
      </c>
      <c r="D58" s="87" t="s">
        <v>1746</v>
      </c>
      <c r="E58" s="74"/>
      <c r="F58" s="87" t="s">
        <v>1663</v>
      </c>
      <c r="G58" s="87" t="s">
        <v>167</v>
      </c>
      <c r="H58" s="84">
        <v>3408838.4249320002</v>
      </c>
      <c r="I58" s="86">
        <v>2385</v>
      </c>
      <c r="J58" s="74"/>
      <c r="K58" s="84">
        <v>37388.610264534</v>
      </c>
      <c r="L58" s="85">
        <v>1.4795389208912157E-2</v>
      </c>
      <c r="M58" s="85">
        <v>4.4489330027085543E-2</v>
      </c>
      <c r="N58" s="85">
        <f>K58/'סכום נכסי הקרן'!$C$42</f>
        <v>5.158698917588223E-3</v>
      </c>
    </row>
    <row r="59" spans="2:14">
      <c r="B59" s="77" t="s">
        <v>1747</v>
      </c>
      <c r="C59" s="74" t="s">
        <v>1748</v>
      </c>
      <c r="D59" s="87" t="s">
        <v>28</v>
      </c>
      <c r="E59" s="74"/>
      <c r="F59" s="87" t="s">
        <v>1663</v>
      </c>
      <c r="G59" s="87" t="s">
        <v>164</v>
      </c>
      <c r="H59" s="84">
        <v>329386.18558500003</v>
      </c>
      <c r="I59" s="86">
        <v>1996.5</v>
      </c>
      <c r="J59" s="74"/>
      <c r="K59" s="84">
        <v>25649.134121057003</v>
      </c>
      <c r="L59" s="85">
        <v>1.1696952613103695E-3</v>
      </c>
      <c r="M59" s="85">
        <v>3.0520331853658645E-2</v>
      </c>
      <c r="N59" s="85">
        <f>K59/'סכום נכסי הקרן'!$C$42</f>
        <v>3.5389429960408039E-3</v>
      </c>
    </row>
    <row r="60" spans="2:14">
      <c r="B60" s="77" t="s">
        <v>1749</v>
      </c>
      <c r="C60" s="74" t="s">
        <v>1750</v>
      </c>
      <c r="D60" s="87" t="s">
        <v>122</v>
      </c>
      <c r="E60" s="74"/>
      <c r="F60" s="87" t="s">
        <v>1663</v>
      </c>
      <c r="G60" s="87" t="s">
        <v>162</v>
      </c>
      <c r="H60" s="84">
        <v>2471.2202809999999</v>
      </c>
      <c r="I60" s="86">
        <v>26350</v>
      </c>
      <c r="J60" s="74"/>
      <c r="K60" s="84">
        <v>2321.4087301059999</v>
      </c>
      <c r="L60" s="85">
        <v>2.154109042158502E-5</v>
      </c>
      <c r="M60" s="85">
        <v>2.7622829089052957E-3</v>
      </c>
      <c r="N60" s="85">
        <f>K60/'סכום נכסי הקרן'!$C$42</f>
        <v>3.2029670582961771E-4</v>
      </c>
    </row>
    <row r="61" spans="2:14">
      <c r="B61" s="77" t="s">
        <v>1751</v>
      </c>
      <c r="C61" s="74" t="s">
        <v>1752</v>
      </c>
      <c r="D61" s="87" t="s">
        <v>1469</v>
      </c>
      <c r="E61" s="74"/>
      <c r="F61" s="87" t="s">
        <v>1663</v>
      </c>
      <c r="G61" s="87" t="s">
        <v>162</v>
      </c>
      <c r="H61" s="84">
        <v>32867.352412</v>
      </c>
      <c r="I61" s="86">
        <v>14386</v>
      </c>
      <c r="J61" s="74"/>
      <c r="K61" s="84">
        <v>16856.379938586997</v>
      </c>
      <c r="L61" s="85">
        <v>1.3236952240032218E-4</v>
      </c>
      <c r="M61" s="85">
        <v>2.0057687216609565E-2</v>
      </c>
      <c r="N61" s="85">
        <f>K61/'סכום נכסי הקרן'!$C$42</f>
        <v>2.3257614639432059E-3</v>
      </c>
    </row>
    <row r="62" spans="2:14">
      <c r="B62" s="77" t="s">
        <v>1753</v>
      </c>
      <c r="C62" s="74" t="s">
        <v>1754</v>
      </c>
      <c r="D62" s="87" t="s">
        <v>1469</v>
      </c>
      <c r="E62" s="74"/>
      <c r="F62" s="87" t="s">
        <v>1663</v>
      </c>
      <c r="G62" s="87" t="s">
        <v>162</v>
      </c>
      <c r="H62" s="84">
        <v>36800.790780000003</v>
      </c>
      <c r="I62" s="86">
        <v>2893</v>
      </c>
      <c r="J62" s="74"/>
      <c r="K62" s="84">
        <v>3795.4661174510002</v>
      </c>
      <c r="L62" s="85">
        <v>1.4720316312000002E-3</v>
      </c>
      <c r="M62" s="85">
        <v>4.5162883431929335E-3</v>
      </c>
      <c r="N62" s="85">
        <f>K62/'סכום נכסי הקרן'!$C$42</f>
        <v>5.2367998738937034E-4</v>
      </c>
    </row>
    <row r="63" spans="2:14">
      <c r="B63" s="77" t="s">
        <v>1755</v>
      </c>
      <c r="C63" s="74" t="s">
        <v>1756</v>
      </c>
      <c r="D63" s="87" t="s">
        <v>28</v>
      </c>
      <c r="E63" s="74"/>
      <c r="F63" s="87" t="s">
        <v>1663</v>
      </c>
      <c r="G63" s="87" t="s">
        <v>164</v>
      </c>
      <c r="H63" s="84">
        <v>47614.561609999997</v>
      </c>
      <c r="I63" s="86">
        <v>2192</v>
      </c>
      <c r="J63" s="74"/>
      <c r="K63" s="84">
        <v>4070.7867562420001</v>
      </c>
      <c r="L63" s="85">
        <v>7.6797680016129025E-3</v>
      </c>
      <c r="M63" s="85">
        <v>4.8438969565053084E-3</v>
      </c>
      <c r="N63" s="85">
        <f>K63/'סכום נכסי הקרן'!$C$42</f>
        <v>5.6166739241116364E-4</v>
      </c>
    </row>
    <row r="64" spans="2:14">
      <c r="B64" s="77" t="s">
        <v>1757</v>
      </c>
      <c r="C64" s="74" t="s">
        <v>1758</v>
      </c>
      <c r="D64" s="87" t="s">
        <v>1452</v>
      </c>
      <c r="E64" s="74"/>
      <c r="F64" s="87" t="s">
        <v>1663</v>
      </c>
      <c r="G64" s="87" t="s">
        <v>162</v>
      </c>
      <c r="H64" s="84">
        <v>70086.634235999998</v>
      </c>
      <c r="I64" s="86">
        <v>5725</v>
      </c>
      <c r="J64" s="74"/>
      <c r="K64" s="84">
        <v>14304.419222823</v>
      </c>
      <c r="L64" s="85">
        <v>8.0744970317972345E-4</v>
      </c>
      <c r="M64" s="85">
        <v>1.7021066660336079E-2</v>
      </c>
      <c r="N64" s="85">
        <f>K64/'סכום נכסי הקרן'!$C$42</f>
        <v>1.9736543144932778E-3</v>
      </c>
    </row>
    <row r="65" spans="2:14">
      <c r="B65" s="77" t="s">
        <v>1759</v>
      </c>
      <c r="C65" s="74" t="s">
        <v>1760</v>
      </c>
      <c r="D65" s="87" t="s">
        <v>1469</v>
      </c>
      <c r="E65" s="74"/>
      <c r="F65" s="87" t="s">
        <v>1663</v>
      </c>
      <c r="G65" s="87" t="s">
        <v>162</v>
      </c>
      <c r="H65" s="84">
        <v>46284.071480999999</v>
      </c>
      <c r="I65" s="86">
        <v>11446</v>
      </c>
      <c r="J65" s="74"/>
      <c r="K65" s="84">
        <v>18886.210739415001</v>
      </c>
      <c r="L65" s="85">
        <v>1.6059705579805691E-4</v>
      </c>
      <c r="M65" s="85">
        <v>2.2473016691501615E-2</v>
      </c>
      <c r="N65" s="85">
        <f>K65/'סכום נכסי הקרן'!$C$42</f>
        <v>2.6058276627409583E-3</v>
      </c>
    </row>
    <row r="66" spans="2:14">
      <c r="B66" s="77" t="s">
        <v>1761</v>
      </c>
      <c r="C66" s="74" t="s">
        <v>1762</v>
      </c>
      <c r="D66" s="87" t="s">
        <v>122</v>
      </c>
      <c r="E66" s="74"/>
      <c r="F66" s="87" t="s">
        <v>1663</v>
      </c>
      <c r="G66" s="87" t="s">
        <v>162</v>
      </c>
      <c r="H66" s="84">
        <v>2309801.7748480001</v>
      </c>
      <c r="I66" s="86">
        <v>664.5</v>
      </c>
      <c r="J66" s="74"/>
      <c r="K66" s="84">
        <v>54717.875910805007</v>
      </c>
      <c r="L66" s="85">
        <v>1.195240245716947E-2</v>
      </c>
      <c r="M66" s="85">
        <v>6.5109711822749911E-2</v>
      </c>
      <c r="N66" s="85">
        <f>K66/'סכום נכסי הקרן'!$C$42</f>
        <v>7.5497068555542002E-3</v>
      </c>
    </row>
    <row r="67" spans="2:14">
      <c r="B67" s="77" t="s">
        <v>1763</v>
      </c>
      <c r="C67" s="74" t="s">
        <v>1764</v>
      </c>
      <c r="D67" s="87" t="s">
        <v>1469</v>
      </c>
      <c r="E67" s="74"/>
      <c r="F67" s="87" t="s">
        <v>1663</v>
      </c>
      <c r="G67" s="87" t="s">
        <v>162</v>
      </c>
      <c r="H67" s="84">
        <v>27666.787327999999</v>
      </c>
      <c r="I67" s="86">
        <v>21029</v>
      </c>
      <c r="J67" s="74"/>
      <c r="K67" s="84">
        <v>20741.343641040003</v>
      </c>
      <c r="L67" s="85">
        <v>1.9014974108591063E-3</v>
      </c>
      <c r="M67" s="85">
        <v>2.468047022669731E-2</v>
      </c>
      <c r="N67" s="85">
        <f>K67/'סכום נכסי הקרן'!$C$42</f>
        <v>2.8617898935883869E-3</v>
      </c>
    </row>
    <row r="68" spans="2:14">
      <c r="B68" s="77" t="s">
        <v>1765</v>
      </c>
      <c r="C68" s="74" t="s">
        <v>1766</v>
      </c>
      <c r="D68" s="87" t="s">
        <v>28</v>
      </c>
      <c r="E68" s="74"/>
      <c r="F68" s="87" t="s">
        <v>1663</v>
      </c>
      <c r="G68" s="87" t="s">
        <v>164</v>
      </c>
      <c r="H68" s="84">
        <v>87537.191780999987</v>
      </c>
      <c r="I68" s="86">
        <v>4230.5</v>
      </c>
      <c r="J68" s="74"/>
      <c r="K68" s="84">
        <v>14443.828481400002</v>
      </c>
      <c r="L68" s="85">
        <v>1.6203089640166587E-2</v>
      </c>
      <c r="M68" s="85">
        <v>1.7186952058851325E-2</v>
      </c>
      <c r="N68" s="85">
        <f>K68/'סכום נכסי הקרן'!$C$42</f>
        <v>1.992889327141104E-3</v>
      </c>
    </row>
    <row r="69" spans="2:14">
      <c r="B69" s="77" t="s">
        <v>1767</v>
      </c>
      <c r="C69" s="74" t="s">
        <v>1768</v>
      </c>
      <c r="D69" s="87" t="s">
        <v>1452</v>
      </c>
      <c r="E69" s="74"/>
      <c r="F69" s="87" t="s">
        <v>1663</v>
      </c>
      <c r="G69" s="87" t="s">
        <v>162</v>
      </c>
      <c r="H69" s="84">
        <v>112644.43692800001</v>
      </c>
      <c r="I69" s="86">
        <v>4527</v>
      </c>
      <c r="J69" s="74"/>
      <c r="K69" s="84">
        <v>18179.409697247</v>
      </c>
      <c r="L69" s="85">
        <v>2.2174101757480315E-3</v>
      </c>
      <c r="M69" s="85">
        <v>2.1631982360297057E-2</v>
      </c>
      <c r="N69" s="85">
        <f>K69/'סכום נכסי הקרן'!$C$42</f>
        <v>2.5083066865563748E-3</v>
      </c>
    </row>
    <row r="70" spans="2:14">
      <c r="B70" s="77" t="s">
        <v>1769</v>
      </c>
      <c r="C70" s="74" t="s">
        <v>1770</v>
      </c>
      <c r="D70" s="87" t="s">
        <v>122</v>
      </c>
      <c r="E70" s="74"/>
      <c r="F70" s="87" t="s">
        <v>1663</v>
      </c>
      <c r="G70" s="87" t="s">
        <v>162</v>
      </c>
      <c r="H70" s="84">
        <v>29059.083911999998</v>
      </c>
      <c r="I70" s="86">
        <v>2704.5</v>
      </c>
      <c r="J70" s="74"/>
      <c r="K70" s="84">
        <v>2801.7439265630005</v>
      </c>
      <c r="L70" s="85">
        <v>2.8004632216272423E-4</v>
      </c>
      <c r="M70" s="85">
        <v>3.333841758715538E-3</v>
      </c>
      <c r="N70" s="85">
        <f>K70/'סכום נכסי הקרן'!$C$42</f>
        <v>3.8657102414502034E-4</v>
      </c>
    </row>
    <row r="71" spans="2:14">
      <c r="B71" s="77" t="s">
        <v>1771</v>
      </c>
      <c r="C71" s="74" t="s">
        <v>1772</v>
      </c>
      <c r="D71" s="87" t="s">
        <v>28</v>
      </c>
      <c r="E71" s="74"/>
      <c r="F71" s="87" t="s">
        <v>1663</v>
      </c>
      <c r="G71" s="87" t="s">
        <v>164</v>
      </c>
      <c r="H71" s="84">
        <v>49728.248055000004</v>
      </c>
      <c r="I71" s="86">
        <v>10042</v>
      </c>
      <c r="J71" s="74"/>
      <c r="K71" s="84">
        <v>19476.969724386003</v>
      </c>
      <c r="L71" s="85">
        <v>1.3125810310445721E-2</v>
      </c>
      <c r="M71" s="85">
        <v>2.3175970646272488E-2</v>
      </c>
      <c r="N71" s="85">
        <f>K71/'סכום נכסי הקרן'!$C$42</f>
        <v>2.6873377192732349E-3</v>
      </c>
    </row>
    <row r="72" spans="2:14">
      <c r="B72" s="77" t="s">
        <v>1773</v>
      </c>
      <c r="C72" s="74" t="s">
        <v>1774</v>
      </c>
      <c r="D72" s="87" t="s">
        <v>28</v>
      </c>
      <c r="E72" s="74"/>
      <c r="F72" s="87" t="s">
        <v>1663</v>
      </c>
      <c r="G72" s="87" t="s">
        <v>164</v>
      </c>
      <c r="H72" s="84">
        <v>56921.575958999994</v>
      </c>
      <c r="I72" s="86">
        <v>4268.2</v>
      </c>
      <c r="J72" s="74"/>
      <c r="K72" s="84">
        <v>9475.8830083969988</v>
      </c>
      <c r="L72" s="85">
        <v>1.0849746034720132E-2</v>
      </c>
      <c r="M72" s="85">
        <v>1.1275511003909219E-2</v>
      </c>
      <c r="N72" s="85">
        <f>K72/'סכום נכסי הקרן'!$C$42</f>
        <v>1.3074363308170286E-3</v>
      </c>
    </row>
    <row r="73" spans="2:14">
      <c r="B73" s="77" t="s">
        <v>1775</v>
      </c>
      <c r="C73" s="74" t="s">
        <v>1776</v>
      </c>
      <c r="D73" s="87" t="s">
        <v>1469</v>
      </c>
      <c r="E73" s="74"/>
      <c r="F73" s="87" t="s">
        <v>1663</v>
      </c>
      <c r="G73" s="87" t="s">
        <v>162</v>
      </c>
      <c r="H73" s="84">
        <v>15694.688018999999</v>
      </c>
      <c r="I73" s="86">
        <v>11714</v>
      </c>
      <c r="J73" s="74"/>
      <c r="K73" s="84">
        <v>6554.1660646590008</v>
      </c>
      <c r="L73" s="85">
        <v>9.6755742402550478E-4</v>
      </c>
      <c r="M73" s="85">
        <v>7.7989113540156089E-3</v>
      </c>
      <c r="N73" s="85">
        <f>K73/'סכום נכסי הקרן'!$C$42</f>
        <v>9.043120122472747E-4</v>
      </c>
    </row>
    <row r="74" spans="2:14">
      <c r="B74" s="77" t="s">
        <v>1777</v>
      </c>
      <c r="C74" s="74" t="s">
        <v>1778</v>
      </c>
      <c r="D74" s="87" t="s">
        <v>122</v>
      </c>
      <c r="E74" s="74"/>
      <c r="F74" s="87" t="s">
        <v>1663</v>
      </c>
      <c r="G74" s="87" t="s">
        <v>162</v>
      </c>
      <c r="H74" s="84">
        <v>7462.1152190000003</v>
      </c>
      <c r="I74" s="86">
        <v>48430.5</v>
      </c>
      <c r="J74" s="74"/>
      <c r="K74" s="84">
        <v>12883.695070596003</v>
      </c>
      <c r="L74" s="85">
        <v>6.0555506793968147E-4</v>
      </c>
      <c r="M74" s="85">
        <v>1.5330523330731901E-2</v>
      </c>
      <c r="N74" s="85">
        <f>K74/'סכום נכסי הקרן'!$C$42</f>
        <v>1.777629693775105E-3</v>
      </c>
    </row>
    <row r="75" spans="2:14">
      <c r="B75" s="77" t="s">
        <v>1779</v>
      </c>
      <c r="C75" s="74" t="s">
        <v>1780</v>
      </c>
      <c r="D75" s="87" t="s">
        <v>28</v>
      </c>
      <c r="E75" s="74"/>
      <c r="F75" s="87" t="s">
        <v>1663</v>
      </c>
      <c r="G75" s="87" t="s">
        <v>164</v>
      </c>
      <c r="H75" s="84">
        <v>57598.899230999996</v>
      </c>
      <c r="I75" s="86">
        <v>17674</v>
      </c>
      <c r="J75" s="74"/>
      <c r="K75" s="84">
        <v>39705.168864142004</v>
      </c>
      <c r="L75" s="85">
        <v>1.79996560096875E-2</v>
      </c>
      <c r="M75" s="85">
        <v>4.7245841684936757E-2</v>
      </c>
      <c r="N75" s="85">
        <f>K75/'סכום נכסי הקרן'!$C$42</f>
        <v>5.4783264259597609E-3</v>
      </c>
    </row>
    <row r="76" spans="2:14">
      <c r="B76" s="77" t="s">
        <v>1781</v>
      </c>
      <c r="C76" s="74" t="s">
        <v>1782</v>
      </c>
      <c r="D76" s="87" t="s">
        <v>122</v>
      </c>
      <c r="E76" s="74"/>
      <c r="F76" s="87" t="s">
        <v>1663</v>
      </c>
      <c r="G76" s="87" t="s">
        <v>162</v>
      </c>
      <c r="H76" s="84">
        <v>166075.36352000001</v>
      </c>
      <c r="I76" s="86">
        <v>2572.5</v>
      </c>
      <c r="J76" s="74"/>
      <c r="K76" s="84">
        <v>15230.709310157999</v>
      </c>
      <c r="L76" s="85">
        <v>1.8980041545142858E-2</v>
      </c>
      <c r="M76" s="85">
        <v>1.8123274661775372E-2</v>
      </c>
      <c r="N76" s="85">
        <f>K76/'סכום נכסי הקרן'!$C$42</f>
        <v>2.1014593234812821E-3</v>
      </c>
    </row>
    <row r="77" spans="2:14">
      <c r="B77" s="77" t="s">
        <v>1783</v>
      </c>
      <c r="C77" s="74" t="s">
        <v>1784</v>
      </c>
      <c r="D77" s="87" t="s">
        <v>134</v>
      </c>
      <c r="E77" s="74"/>
      <c r="F77" s="87" t="s">
        <v>1663</v>
      </c>
      <c r="G77" s="87" t="s">
        <v>166</v>
      </c>
      <c r="H77" s="84">
        <v>87538.418472000005</v>
      </c>
      <c r="I77" s="86">
        <v>6492</v>
      </c>
      <c r="J77" s="74"/>
      <c r="K77" s="84">
        <v>12344.599842963002</v>
      </c>
      <c r="L77" s="85">
        <v>1.54373465666855E-3</v>
      </c>
      <c r="M77" s="85">
        <v>1.4689044941230432E-2</v>
      </c>
      <c r="N77" s="85">
        <f>K77/'סכום נכסי הקרן'!$C$42</f>
        <v>1.7032479516458619E-3</v>
      </c>
    </row>
    <row r="78" spans="2:14">
      <c r="B78" s="77" t="s">
        <v>1785</v>
      </c>
      <c r="C78" s="74" t="s">
        <v>1786</v>
      </c>
      <c r="D78" s="87" t="s">
        <v>122</v>
      </c>
      <c r="E78" s="74"/>
      <c r="F78" s="87" t="s">
        <v>1663</v>
      </c>
      <c r="G78" s="87" t="s">
        <v>165</v>
      </c>
      <c r="H78" s="84">
        <v>0</v>
      </c>
      <c r="I78" s="86">
        <v>2346.5</v>
      </c>
      <c r="J78" s="84">
        <v>30.814277813</v>
      </c>
      <c r="K78" s="84">
        <v>30.814277813</v>
      </c>
      <c r="L78" s="85">
        <v>0</v>
      </c>
      <c r="M78" s="85">
        <v>3.6666422353474532E-5</v>
      </c>
      <c r="N78" s="85">
        <f>K78/'סכום נכסי הקרן'!$C$42</f>
        <v>4.2516044451904461E-6</v>
      </c>
    </row>
    <row r="79" spans="2:14">
      <c r="B79" s="77" t="s">
        <v>1787</v>
      </c>
      <c r="C79" s="74" t="s">
        <v>1788</v>
      </c>
      <c r="D79" s="87" t="s">
        <v>1469</v>
      </c>
      <c r="E79" s="74"/>
      <c r="F79" s="87" t="s">
        <v>1663</v>
      </c>
      <c r="G79" s="87" t="s">
        <v>162</v>
      </c>
      <c r="H79" s="84">
        <v>74977.553690999994</v>
      </c>
      <c r="I79" s="86">
        <v>21190</v>
      </c>
      <c r="J79" s="74"/>
      <c r="K79" s="84">
        <v>56639.806030628002</v>
      </c>
      <c r="L79" s="85">
        <v>7.0371629883682254E-4</v>
      </c>
      <c r="M79" s="85">
        <v>6.7396648480326338E-2</v>
      </c>
      <c r="N79" s="85">
        <f>K79/'סכום נכסי הקרן'!$C$42</f>
        <v>7.8148854422591448E-3</v>
      </c>
    </row>
    <row r="80" spans="2:14">
      <c r="B80" s="77" t="s">
        <v>1789</v>
      </c>
      <c r="C80" s="74" t="s">
        <v>1790</v>
      </c>
      <c r="D80" s="87" t="s">
        <v>1469</v>
      </c>
      <c r="E80" s="74"/>
      <c r="F80" s="87" t="s">
        <v>1663</v>
      </c>
      <c r="G80" s="87" t="s">
        <v>162</v>
      </c>
      <c r="H80" s="84">
        <v>88421.920532999982</v>
      </c>
      <c r="I80" s="86">
        <v>2442</v>
      </c>
      <c r="J80" s="74"/>
      <c r="K80" s="84">
        <v>7697.7736622320008</v>
      </c>
      <c r="L80" s="85">
        <v>2.6633108594277103E-3</v>
      </c>
      <c r="M80" s="85">
        <v>9.1597090801126841E-3</v>
      </c>
      <c r="N80" s="85">
        <f>K80/'סכום נכסי הקרן'!$C$42</f>
        <v>1.0621014361922899E-3</v>
      </c>
    </row>
    <row r="81" spans="2:14">
      <c r="B81" s="77" t="s">
        <v>1791</v>
      </c>
      <c r="C81" s="74" t="s">
        <v>1792</v>
      </c>
      <c r="D81" s="87" t="s">
        <v>1469</v>
      </c>
      <c r="E81" s="74"/>
      <c r="F81" s="87" t="s">
        <v>1663</v>
      </c>
      <c r="G81" s="87" t="s">
        <v>162</v>
      </c>
      <c r="H81" s="84">
        <v>25713.373045</v>
      </c>
      <c r="I81" s="86">
        <v>7643</v>
      </c>
      <c r="J81" s="74"/>
      <c r="K81" s="84">
        <v>7006.1986080219995</v>
      </c>
      <c r="L81" s="85">
        <v>1.0495254304081632E-2</v>
      </c>
      <c r="M81" s="85">
        <v>8.3367924055543392E-3</v>
      </c>
      <c r="N81" s="85">
        <f>K81/'סכום נכסי הקרן'!$C$42</f>
        <v>9.6668126790193962E-4</v>
      </c>
    </row>
    <row r="82" spans="2:14">
      <c r="B82" s="73"/>
      <c r="C82" s="74"/>
      <c r="D82" s="74"/>
      <c r="E82" s="74"/>
      <c r="F82" s="74"/>
      <c r="G82" s="74"/>
      <c r="H82" s="84"/>
      <c r="I82" s="86"/>
      <c r="J82" s="74"/>
      <c r="K82" s="74"/>
      <c r="L82" s="74"/>
      <c r="M82" s="85"/>
      <c r="N82" s="74"/>
    </row>
    <row r="83" spans="2:14">
      <c r="B83" s="92" t="s">
        <v>262</v>
      </c>
      <c r="C83" s="72"/>
      <c r="D83" s="72"/>
      <c r="E83" s="72"/>
      <c r="F83" s="72"/>
      <c r="G83" s="72"/>
      <c r="H83" s="81"/>
      <c r="I83" s="83"/>
      <c r="J83" s="72"/>
      <c r="K83" s="81">
        <v>24726.137652561003</v>
      </c>
      <c r="L83" s="72"/>
      <c r="M83" s="82">
        <v>2.9422042984128104E-2</v>
      </c>
      <c r="N83" s="82">
        <f>K83/'סכום נכסי הקרן'!$C$42</f>
        <v>3.4115924245892442E-3</v>
      </c>
    </row>
    <row r="84" spans="2:14">
      <c r="B84" s="77" t="s">
        <v>1793</v>
      </c>
      <c r="C84" s="74" t="s">
        <v>1794</v>
      </c>
      <c r="D84" s="87" t="s">
        <v>122</v>
      </c>
      <c r="E84" s="74"/>
      <c r="F84" s="87" t="s">
        <v>1687</v>
      </c>
      <c r="G84" s="87" t="s">
        <v>162</v>
      </c>
      <c r="H84" s="84">
        <v>2382.2878850000002</v>
      </c>
      <c r="I84" s="86">
        <v>9061</v>
      </c>
      <c r="J84" s="74"/>
      <c r="K84" s="84">
        <v>769.53771002399992</v>
      </c>
      <c r="L84" s="85">
        <v>3.171891179999316E-4</v>
      </c>
      <c r="M84" s="85">
        <v>9.1568573710858398E-4</v>
      </c>
      <c r="N84" s="85">
        <f>K84/'סכום נכסי הקרן'!$C$42</f>
        <v>1.061770770204263E-4</v>
      </c>
    </row>
    <row r="85" spans="2:14">
      <c r="B85" s="77" t="s">
        <v>1795</v>
      </c>
      <c r="C85" s="74" t="s">
        <v>1796</v>
      </c>
      <c r="D85" s="87" t="s">
        <v>122</v>
      </c>
      <c r="E85" s="74"/>
      <c r="F85" s="87" t="s">
        <v>1687</v>
      </c>
      <c r="G85" s="87" t="s">
        <v>162</v>
      </c>
      <c r="H85" s="84">
        <v>58569.155100000004</v>
      </c>
      <c r="I85" s="86">
        <v>9195</v>
      </c>
      <c r="J85" s="74"/>
      <c r="K85" s="84">
        <v>19199.071537764001</v>
      </c>
      <c r="L85" s="85">
        <v>2.0481770611490914E-3</v>
      </c>
      <c r="M85" s="85">
        <v>2.2845294965869286E-2</v>
      </c>
      <c r="N85" s="85">
        <f>K85/'סכום נכסי הקרן'!$C$42</f>
        <v>2.6489946767160599E-3</v>
      </c>
    </row>
    <row r="86" spans="2:14">
      <c r="B86" s="77" t="s">
        <v>1797</v>
      </c>
      <c r="C86" s="74" t="s">
        <v>1798</v>
      </c>
      <c r="D86" s="87" t="s">
        <v>122</v>
      </c>
      <c r="E86" s="74"/>
      <c r="F86" s="87" t="s">
        <v>1687</v>
      </c>
      <c r="G86" s="87" t="s">
        <v>165</v>
      </c>
      <c r="H86" s="84">
        <v>360311.05028899998</v>
      </c>
      <c r="I86" s="86">
        <v>116</v>
      </c>
      <c r="J86" s="74"/>
      <c r="K86" s="84">
        <v>1838.4424555830001</v>
      </c>
      <c r="L86" s="85">
        <v>1.5711296255604928E-3</v>
      </c>
      <c r="M86" s="85">
        <v>2.1875932954861076E-3</v>
      </c>
      <c r="N86" s="85">
        <f>K86/'סכום נכסי הקרן'!$C$42</f>
        <v>2.5365936413690508E-4</v>
      </c>
    </row>
    <row r="87" spans="2:14">
      <c r="B87" s="77" t="s">
        <v>1799</v>
      </c>
      <c r="C87" s="74" t="s">
        <v>1800</v>
      </c>
      <c r="D87" s="87" t="s">
        <v>122</v>
      </c>
      <c r="E87" s="74"/>
      <c r="F87" s="87" t="s">
        <v>1687</v>
      </c>
      <c r="G87" s="87" t="s">
        <v>162</v>
      </c>
      <c r="H87" s="84">
        <v>12987.833103000001</v>
      </c>
      <c r="I87" s="86">
        <v>6304.5</v>
      </c>
      <c r="J87" s="74"/>
      <c r="K87" s="84">
        <v>2919.0859491899996</v>
      </c>
      <c r="L87" s="85">
        <v>2.7166993759689795E-4</v>
      </c>
      <c r="M87" s="85">
        <v>3.4734689856641236E-3</v>
      </c>
      <c r="N87" s="85">
        <f>K87/'סכום נכסי הקרן'!$C$42</f>
        <v>4.0276130671585228E-4</v>
      </c>
    </row>
    <row r="88" spans="2:14">
      <c r="D88" s="1"/>
      <c r="E88" s="1"/>
      <c r="F88" s="1"/>
      <c r="G88" s="1"/>
    </row>
    <row r="89" spans="2:14">
      <c r="D89" s="1"/>
      <c r="E89" s="1"/>
      <c r="F89" s="1"/>
      <c r="G89" s="1"/>
    </row>
    <row r="90" spans="2:14">
      <c r="D90" s="1"/>
      <c r="E90" s="1"/>
      <c r="F90" s="1"/>
      <c r="G90" s="1"/>
    </row>
    <row r="91" spans="2:14">
      <c r="B91" s="89" t="s">
        <v>256</v>
      </c>
      <c r="D91" s="1"/>
      <c r="E91" s="1"/>
      <c r="F91" s="1"/>
      <c r="G91" s="1"/>
    </row>
    <row r="92" spans="2:14">
      <c r="B92" s="89" t="s">
        <v>111</v>
      </c>
      <c r="D92" s="1"/>
      <c r="E92" s="1"/>
      <c r="F92" s="1"/>
      <c r="G92" s="1"/>
    </row>
    <row r="93" spans="2:14">
      <c r="B93" s="89" t="s">
        <v>238</v>
      </c>
      <c r="D93" s="1"/>
      <c r="E93" s="1"/>
      <c r="F93" s="1"/>
      <c r="G93" s="1"/>
    </row>
    <row r="94" spans="2:14">
      <c r="B94" s="89" t="s">
        <v>246</v>
      </c>
      <c r="D94" s="1"/>
      <c r="E94" s="1"/>
      <c r="F94" s="1"/>
      <c r="G94" s="1"/>
    </row>
    <row r="95" spans="2:14">
      <c r="B95" s="89" t="s">
        <v>254</v>
      </c>
      <c r="D95" s="1"/>
      <c r="E95" s="1"/>
      <c r="F95" s="1"/>
      <c r="G95" s="1"/>
    </row>
    <row r="96" spans="2:14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AG49:AG1048576 AH1:XFD1048576 AG1:AG43 B45:B90 B92:B1048576 K1:AF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topLeftCell="A11" workbookViewId="0">
      <selection activeCell="C32" sqref="C32"/>
    </sheetView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57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178</v>
      </c>
      <c r="C1" s="68" t="s" vm="1">
        <v>265</v>
      </c>
    </row>
    <row r="2" spans="2:65">
      <c r="B2" s="47" t="s">
        <v>177</v>
      </c>
      <c r="C2" s="68" t="s">
        <v>266</v>
      </c>
    </row>
    <row r="3" spans="2:65">
      <c r="B3" s="47" t="s">
        <v>179</v>
      </c>
      <c r="C3" s="68" t="s">
        <v>267</v>
      </c>
    </row>
    <row r="4" spans="2:65">
      <c r="B4" s="47" t="s">
        <v>180</v>
      </c>
      <c r="C4" s="68">
        <v>8801</v>
      </c>
    </row>
    <row r="6" spans="2:65" ht="26.25" customHeight="1">
      <c r="B6" s="142" t="s">
        <v>208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65" ht="26.25" customHeight="1">
      <c r="B7" s="142" t="s">
        <v>92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BM7" s="3"/>
    </row>
    <row r="8" spans="2:65" s="3" customFormat="1" ht="78.75">
      <c r="B8" s="22" t="s">
        <v>114</v>
      </c>
      <c r="C8" s="30" t="s">
        <v>45</v>
      </c>
      <c r="D8" s="30" t="s">
        <v>118</v>
      </c>
      <c r="E8" s="30" t="s">
        <v>116</v>
      </c>
      <c r="F8" s="30" t="s">
        <v>66</v>
      </c>
      <c r="G8" s="30" t="s">
        <v>14</v>
      </c>
      <c r="H8" s="30" t="s">
        <v>67</v>
      </c>
      <c r="I8" s="30" t="s">
        <v>102</v>
      </c>
      <c r="J8" s="30" t="s">
        <v>240</v>
      </c>
      <c r="K8" s="30" t="s">
        <v>239</v>
      </c>
      <c r="L8" s="30" t="s">
        <v>62</v>
      </c>
      <c r="M8" s="30" t="s">
        <v>59</v>
      </c>
      <c r="N8" s="30" t="s">
        <v>181</v>
      </c>
      <c r="O8" s="20" t="s">
        <v>183</v>
      </c>
      <c r="P8" s="1"/>
      <c r="Q8" s="1"/>
      <c r="BH8" s="1"/>
      <c r="BI8" s="1"/>
    </row>
    <row r="9" spans="2:65" s="3" customFormat="1" ht="20.25">
      <c r="B9" s="15"/>
      <c r="C9" s="16"/>
      <c r="D9" s="16"/>
      <c r="E9" s="16"/>
      <c r="F9" s="16"/>
      <c r="G9" s="16"/>
      <c r="H9" s="16"/>
      <c r="I9" s="16"/>
      <c r="J9" s="32" t="s">
        <v>247</v>
      </c>
      <c r="K9" s="32"/>
      <c r="L9" s="32" t="s">
        <v>243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69" t="s">
        <v>31</v>
      </c>
      <c r="C11" s="70"/>
      <c r="D11" s="70"/>
      <c r="E11" s="70"/>
      <c r="F11" s="70"/>
      <c r="G11" s="70"/>
      <c r="H11" s="70"/>
      <c r="I11" s="70"/>
      <c r="J11" s="78"/>
      <c r="K11" s="80"/>
      <c r="L11" s="78">
        <v>220557.4364081439</v>
      </c>
      <c r="M11" s="70"/>
      <c r="N11" s="79">
        <v>1</v>
      </c>
      <c r="O11" s="79">
        <f>L11/'סכום נכסי הקרן'!$C$42</f>
        <v>3.0431444239691539E-2</v>
      </c>
      <c r="P11" s="5"/>
      <c r="BG11" s="1"/>
      <c r="BH11" s="3"/>
      <c r="BI11" s="1"/>
      <c r="BM11" s="1"/>
    </row>
    <row r="12" spans="2:65" s="4" customFormat="1" ht="18" customHeight="1">
      <c r="B12" s="71" t="s">
        <v>232</v>
      </c>
      <c r="C12" s="72"/>
      <c r="D12" s="72"/>
      <c r="E12" s="72"/>
      <c r="F12" s="72"/>
      <c r="G12" s="72"/>
      <c r="H12" s="72"/>
      <c r="I12" s="72"/>
      <c r="J12" s="81"/>
      <c r="K12" s="83"/>
      <c r="L12" s="81">
        <v>220557.43640814399</v>
      </c>
      <c r="M12" s="72"/>
      <c r="N12" s="82">
        <v>1.0000000000000004</v>
      </c>
      <c r="O12" s="82">
        <f>L12/'סכום נכסי הקרן'!$C$42</f>
        <v>3.0431444239691553E-2</v>
      </c>
      <c r="P12" s="5"/>
      <c r="BG12" s="1"/>
      <c r="BH12" s="3"/>
      <c r="BI12" s="1"/>
      <c r="BM12" s="1"/>
    </row>
    <row r="13" spans="2:65">
      <c r="B13" s="92" t="s">
        <v>52</v>
      </c>
      <c r="C13" s="72"/>
      <c r="D13" s="72"/>
      <c r="E13" s="72"/>
      <c r="F13" s="72"/>
      <c r="G13" s="72"/>
      <c r="H13" s="72"/>
      <c r="I13" s="72"/>
      <c r="J13" s="81"/>
      <c r="K13" s="83"/>
      <c r="L13" s="81">
        <v>122581.702208556</v>
      </c>
      <c r="M13" s="72"/>
      <c r="N13" s="82">
        <v>0.5557813157644671</v>
      </c>
      <c r="O13" s="82">
        <f>L13/'סכום נכסי הקרן'!$C$42</f>
        <v>1.6913228120148779E-2</v>
      </c>
      <c r="BH13" s="3"/>
    </row>
    <row r="14" spans="2:65" ht="20.25">
      <c r="B14" s="77" t="s">
        <v>1801</v>
      </c>
      <c r="C14" s="74" t="s">
        <v>1802</v>
      </c>
      <c r="D14" s="87" t="s">
        <v>28</v>
      </c>
      <c r="E14" s="74"/>
      <c r="F14" s="87" t="s">
        <v>1687</v>
      </c>
      <c r="G14" s="74" t="s">
        <v>2482</v>
      </c>
      <c r="H14" s="74" t="s">
        <v>954</v>
      </c>
      <c r="I14" s="87" t="s">
        <v>165</v>
      </c>
      <c r="J14" s="84">
        <v>1847.1830560000003</v>
      </c>
      <c r="K14" s="86">
        <v>115680</v>
      </c>
      <c r="L14" s="84">
        <v>9399.022428147</v>
      </c>
      <c r="M14" s="85">
        <v>3.4481719813494243E-3</v>
      </c>
      <c r="N14" s="85">
        <v>4.261485162873406E-2</v>
      </c>
      <c r="O14" s="85">
        <f>L14/'סכום נכסי הקרן'!$C$42</f>
        <v>1.2968314811225487E-3</v>
      </c>
      <c r="BH14" s="4"/>
    </row>
    <row r="15" spans="2:65">
      <c r="B15" s="77" t="s">
        <v>1804</v>
      </c>
      <c r="C15" s="74" t="s">
        <v>1805</v>
      </c>
      <c r="D15" s="87" t="s">
        <v>28</v>
      </c>
      <c r="E15" s="74"/>
      <c r="F15" s="87" t="s">
        <v>1687</v>
      </c>
      <c r="G15" s="74" t="s">
        <v>953</v>
      </c>
      <c r="H15" s="74" t="s">
        <v>954</v>
      </c>
      <c r="I15" s="87" t="s">
        <v>162</v>
      </c>
      <c r="J15" s="84">
        <v>2302.3176520000002</v>
      </c>
      <c r="K15" s="86">
        <v>83365</v>
      </c>
      <c r="L15" s="84">
        <v>6842.4009148540008</v>
      </c>
      <c r="M15" s="85">
        <v>2.8752421141155756E-3</v>
      </c>
      <c r="N15" s="85">
        <v>3.1023215658854797E-2</v>
      </c>
      <c r="O15" s="85">
        <f>L15/'סכום נכסי הקרן'!$C$42</f>
        <v>9.4408125745836522E-4</v>
      </c>
    </row>
    <row r="16" spans="2:65">
      <c r="B16" s="77" t="s">
        <v>1806</v>
      </c>
      <c r="C16" s="74" t="s">
        <v>1807</v>
      </c>
      <c r="D16" s="87" t="s">
        <v>28</v>
      </c>
      <c r="E16" s="74"/>
      <c r="F16" s="87" t="s">
        <v>1687</v>
      </c>
      <c r="G16" s="74" t="s">
        <v>1063</v>
      </c>
      <c r="H16" s="74" t="s">
        <v>954</v>
      </c>
      <c r="I16" s="87" t="s">
        <v>162</v>
      </c>
      <c r="J16" s="84">
        <v>101.767734</v>
      </c>
      <c r="K16" s="86">
        <v>1073293</v>
      </c>
      <c r="L16" s="84">
        <v>3893.9262685560002</v>
      </c>
      <c r="M16" s="85">
        <v>7.299526868863222E-4</v>
      </c>
      <c r="N16" s="85">
        <v>1.7654930760757703E-2</v>
      </c>
      <c r="O16" s="85">
        <f>L16/'סכום נכסי הקרן'!$C$42</f>
        <v>5.372650410016129E-4</v>
      </c>
    </row>
    <row r="17" spans="2:15">
      <c r="B17" s="77" t="s">
        <v>1808</v>
      </c>
      <c r="C17" s="74" t="s">
        <v>1809</v>
      </c>
      <c r="D17" s="87" t="s">
        <v>28</v>
      </c>
      <c r="E17" s="74"/>
      <c r="F17" s="87" t="s">
        <v>1687</v>
      </c>
      <c r="G17" s="74" t="s">
        <v>1098</v>
      </c>
      <c r="H17" s="74" t="s">
        <v>954</v>
      </c>
      <c r="I17" s="87" t="s">
        <v>164</v>
      </c>
      <c r="J17" s="84">
        <v>1339.014101</v>
      </c>
      <c r="K17" s="86">
        <v>99408</v>
      </c>
      <c r="L17" s="84">
        <v>5191.6391616559995</v>
      </c>
      <c r="M17" s="85">
        <v>4.7122523923211054E-3</v>
      </c>
      <c r="N17" s="85">
        <v>2.3538717379942772E-2</v>
      </c>
      <c r="O17" s="85">
        <f>L17/'סכום נכסי הקרן'!$C$42</f>
        <v>7.1631716542158665E-4</v>
      </c>
    </row>
    <row r="18" spans="2:15">
      <c r="B18" s="77" t="s">
        <v>1810</v>
      </c>
      <c r="C18" s="74" t="s">
        <v>1811</v>
      </c>
      <c r="D18" s="87" t="s">
        <v>28</v>
      </c>
      <c r="E18" s="74"/>
      <c r="F18" s="87" t="s">
        <v>1687</v>
      </c>
      <c r="G18" s="74" t="s">
        <v>1098</v>
      </c>
      <c r="H18" s="74" t="s">
        <v>954</v>
      </c>
      <c r="I18" s="87" t="s">
        <v>162</v>
      </c>
      <c r="J18" s="84">
        <v>742.45883900000001</v>
      </c>
      <c r="K18" s="86">
        <v>161611</v>
      </c>
      <c r="L18" s="84">
        <v>4277.62622414</v>
      </c>
      <c r="M18" s="85">
        <v>3.1144460474653605E-3</v>
      </c>
      <c r="N18" s="85">
        <v>1.9394613456715223E-2</v>
      </c>
      <c r="O18" s="85">
        <f>L18/'סכום נכסי הקרן'!$C$42</f>
        <v>5.9020609795840053E-4</v>
      </c>
    </row>
    <row r="19" spans="2:15">
      <c r="B19" s="77" t="s">
        <v>1827</v>
      </c>
      <c r="C19" s="74" t="s">
        <v>1828</v>
      </c>
      <c r="D19" s="87" t="s">
        <v>28</v>
      </c>
      <c r="E19" s="74"/>
      <c r="F19" s="87" t="s">
        <v>1687</v>
      </c>
      <c r="G19" s="74" t="s">
        <v>1098</v>
      </c>
      <c r="H19" s="74" t="s">
        <v>954</v>
      </c>
      <c r="I19" s="87" t="s">
        <v>164</v>
      </c>
      <c r="J19" s="84">
        <v>1521.3530880000001</v>
      </c>
      <c r="K19" s="86">
        <v>199088</v>
      </c>
      <c r="L19" s="84">
        <v>11813.351249273001</v>
      </c>
      <c r="M19" s="85">
        <v>5.0919235373598527E-3</v>
      </c>
      <c r="N19" s="85">
        <v>5.356133731719781E-2</v>
      </c>
      <c r="O19" s="85">
        <f>L19/'סכום נכסי הקרן'!$C$42</f>
        <v>1.6299488499716148E-3</v>
      </c>
    </row>
    <row r="20" spans="2:15">
      <c r="B20" s="77" t="s">
        <v>1817</v>
      </c>
      <c r="C20" s="74" t="s">
        <v>1818</v>
      </c>
      <c r="D20" s="87" t="s">
        <v>28</v>
      </c>
      <c r="E20" s="74"/>
      <c r="F20" s="87" t="s">
        <v>1687</v>
      </c>
      <c r="G20" s="74" t="s">
        <v>963</v>
      </c>
      <c r="H20" s="74" t="s">
        <v>954</v>
      </c>
      <c r="I20" s="87" t="s">
        <v>162</v>
      </c>
      <c r="J20" s="84">
        <v>154190.77669100001</v>
      </c>
      <c r="K20" s="86">
        <v>1249</v>
      </c>
      <c r="L20" s="84">
        <v>6865.6295851129998</v>
      </c>
      <c r="M20" s="85">
        <v>5.2615119335509461E-4</v>
      </c>
      <c r="N20" s="85">
        <v>3.1128533668699696E-2</v>
      </c>
      <c r="O20" s="85">
        <f>L20/'סכום נכסי הקרן'!$C$42</f>
        <v>9.4728623660239564E-4</v>
      </c>
    </row>
    <row r="21" spans="2:15">
      <c r="B21" s="77" t="s">
        <v>1812</v>
      </c>
      <c r="C21" s="74" t="s">
        <v>1813</v>
      </c>
      <c r="D21" s="87" t="s">
        <v>28</v>
      </c>
      <c r="E21" s="74"/>
      <c r="F21" s="87" t="s">
        <v>1687</v>
      </c>
      <c r="G21" s="74" t="s">
        <v>1814</v>
      </c>
      <c r="H21" s="74" t="s">
        <v>954</v>
      </c>
      <c r="I21" s="87" t="s">
        <v>162</v>
      </c>
      <c r="J21" s="84">
        <v>88967.621446000005</v>
      </c>
      <c r="K21" s="86">
        <v>1467</v>
      </c>
      <c r="L21" s="84">
        <v>4652.8776016929996</v>
      </c>
      <c r="M21" s="85">
        <v>7.7815356716728586E-4</v>
      </c>
      <c r="N21" s="85">
        <v>2.109599058398013E-2</v>
      </c>
      <c r="O21" s="85">
        <f>L21/'סכום נכסי הקרן'!$C$42</f>
        <v>6.419814611374491E-4</v>
      </c>
    </row>
    <row r="22" spans="2:15">
      <c r="B22" s="77" t="s">
        <v>1819</v>
      </c>
      <c r="C22" s="74" t="s">
        <v>1820</v>
      </c>
      <c r="D22" s="87" t="s">
        <v>28</v>
      </c>
      <c r="E22" s="74"/>
      <c r="F22" s="87" t="s">
        <v>1687</v>
      </c>
      <c r="G22" s="74" t="s">
        <v>1814</v>
      </c>
      <c r="H22" s="74" t="s">
        <v>954</v>
      </c>
      <c r="I22" s="87" t="s">
        <v>162</v>
      </c>
      <c r="J22" s="84">
        <v>118.0731</v>
      </c>
      <c r="K22" s="86">
        <v>1032681</v>
      </c>
      <c r="L22" s="84">
        <v>4346.8703336680001</v>
      </c>
      <c r="M22" s="85">
        <v>5.8300934562294465E-4</v>
      </c>
      <c r="N22" s="85">
        <v>1.9708563920846769E-2</v>
      </c>
      <c r="O22" s="85">
        <f>L22/'סכום נכסי הקרן'!$C$42</f>
        <v>5.9976006400164488E-4</v>
      </c>
    </row>
    <row r="23" spans="2:15">
      <c r="B23" s="77" t="s">
        <v>1823</v>
      </c>
      <c r="C23" s="74" t="s">
        <v>1824</v>
      </c>
      <c r="D23" s="87" t="s">
        <v>28</v>
      </c>
      <c r="E23" s="74"/>
      <c r="F23" s="87" t="s">
        <v>1687</v>
      </c>
      <c r="G23" s="74" t="s">
        <v>1134</v>
      </c>
      <c r="H23" s="74" t="s">
        <v>954</v>
      </c>
      <c r="I23" s="87" t="s">
        <v>164</v>
      </c>
      <c r="J23" s="84">
        <v>7812.6921239999992</v>
      </c>
      <c r="K23" s="86">
        <v>12823</v>
      </c>
      <c r="L23" s="84">
        <v>3907.4044496309998</v>
      </c>
      <c r="M23" s="85">
        <v>2.6827781116869323E-4</v>
      </c>
      <c r="N23" s="85">
        <v>1.7716040380521589E-2</v>
      </c>
      <c r="O23" s="85">
        <f>L23/'סכום נכסי הקרן'!$C$42</f>
        <v>5.3912469498796647E-4</v>
      </c>
    </row>
    <row r="24" spans="2:15">
      <c r="B24" s="77" t="s">
        <v>1815</v>
      </c>
      <c r="C24" s="74" t="s">
        <v>1816</v>
      </c>
      <c r="D24" s="87" t="s">
        <v>28</v>
      </c>
      <c r="E24" s="74"/>
      <c r="F24" s="87" t="s">
        <v>1687</v>
      </c>
      <c r="G24" s="136" t="s">
        <v>1134</v>
      </c>
      <c r="H24" s="74" t="s">
        <v>954</v>
      </c>
      <c r="I24" s="87" t="s">
        <v>162</v>
      </c>
      <c r="J24" s="84">
        <v>3018.0403630000005</v>
      </c>
      <c r="K24" s="86">
        <v>115651</v>
      </c>
      <c r="L24" s="84">
        <v>12443.253704623001</v>
      </c>
      <c r="M24" s="85">
        <v>6.8611725542331355E-4</v>
      </c>
      <c r="N24" s="85">
        <v>5.6417293868054517E-2</v>
      </c>
      <c r="O24" s="85">
        <f>L24/'סכום נכסי הקרן'!$C$42</f>
        <v>1.7168597324999926E-3</v>
      </c>
    </row>
    <row r="25" spans="2:15">
      <c r="B25" s="77" t="s">
        <v>1825</v>
      </c>
      <c r="C25" s="74" t="s">
        <v>1826</v>
      </c>
      <c r="D25" s="87" t="s">
        <v>28</v>
      </c>
      <c r="E25" s="74"/>
      <c r="F25" s="87" t="s">
        <v>1687</v>
      </c>
      <c r="G25" s="74" t="s">
        <v>1134</v>
      </c>
      <c r="H25" s="74" t="s">
        <v>954</v>
      </c>
      <c r="I25" s="87" t="s">
        <v>162</v>
      </c>
      <c r="J25" s="84">
        <v>15299.659399000002</v>
      </c>
      <c r="K25" s="86">
        <v>13070.96</v>
      </c>
      <c r="L25" s="84">
        <v>7129.3310917589997</v>
      </c>
      <c r="M25" s="85">
        <v>2.1203698101781771E-3</v>
      </c>
      <c r="N25" s="85">
        <v>3.2324147432354518E-2</v>
      </c>
      <c r="O25" s="85">
        <f>L25/'סכום נכסי הקרן'!$C$42</f>
        <v>9.8367049018326515E-4</v>
      </c>
    </row>
    <row r="26" spans="2:15">
      <c r="B26" s="77" t="s">
        <v>1821</v>
      </c>
      <c r="C26" s="74" t="s">
        <v>1822</v>
      </c>
      <c r="D26" s="87" t="s">
        <v>28</v>
      </c>
      <c r="E26" s="74"/>
      <c r="F26" s="87" t="s">
        <v>1687</v>
      </c>
      <c r="G26" s="74" t="s">
        <v>1134</v>
      </c>
      <c r="H26" s="74" t="s">
        <v>954</v>
      </c>
      <c r="I26" s="87" t="s">
        <v>162</v>
      </c>
      <c r="J26" s="84">
        <v>6450.3247160000001</v>
      </c>
      <c r="K26" s="86">
        <v>26861.81</v>
      </c>
      <c r="L26" s="84">
        <v>6176.9827020269986</v>
      </c>
      <c r="M26" s="85">
        <v>6.2877712668198431E-4</v>
      </c>
      <c r="N26" s="85">
        <v>2.8006231857884065E-2</v>
      </c>
      <c r="O26" s="85">
        <f>L26/'סכום נכסי הקרן'!$C$42</f>
        <v>8.5227008314707183E-4</v>
      </c>
    </row>
    <row r="27" spans="2:15">
      <c r="B27" s="77" t="s">
        <v>1829</v>
      </c>
      <c r="C27" s="74" t="s">
        <v>1830</v>
      </c>
      <c r="D27" s="87" t="s">
        <v>28</v>
      </c>
      <c r="E27" s="74"/>
      <c r="F27" s="87" t="s">
        <v>1687</v>
      </c>
      <c r="G27" s="74" t="s">
        <v>1134</v>
      </c>
      <c r="H27" s="74" t="s">
        <v>954</v>
      </c>
      <c r="I27" s="87" t="s">
        <v>164</v>
      </c>
      <c r="J27" s="84">
        <v>12107.179238000001</v>
      </c>
      <c r="K27" s="86">
        <v>8490</v>
      </c>
      <c r="L27" s="84">
        <v>4009.1165136609998</v>
      </c>
      <c r="M27" s="85">
        <v>3.5643826636594822E-4</v>
      </c>
      <c r="N27" s="85">
        <v>1.8177199458566821E-2</v>
      </c>
      <c r="O27" s="85">
        <f>L27/'סכום נכסי הקרן'!$C$42</f>
        <v>5.5315843175712755E-4</v>
      </c>
    </row>
    <row r="28" spans="2:15">
      <c r="B28" s="77" t="s">
        <v>1831</v>
      </c>
      <c r="C28" s="74" t="s">
        <v>1832</v>
      </c>
      <c r="D28" s="87" t="s">
        <v>28</v>
      </c>
      <c r="E28" s="74"/>
      <c r="F28" s="87" t="s">
        <v>1687</v>
      </c>
      <c r="G28" s="74" t="s">
        <v>720</v>
      </c>
      <c r="H28" s="74"/>
      <c r="I28" s="87" t="s">
        <v>165</v>
      </c>
      <c r="J28" s="84">
        <v>26636.051044</v>
      </c>
      <c r="K28" s="86">
        <v>16783.84</v>
      </c>
      <c r="L28" s="84">
        <v>19664.170851516003</v>
      </c>
      <c r="M28" s="85">
        <v>1.2838892732691613E-2</v>
      </c>
      <c r="N28" s="85">
        <v>8.9156689394626634E-2</v>
      </c>
      <c r="O28" s="85">
        <f>L28/'סכום נכסי הקרן'!$C$42</f>
        <v>2.7131668219080789E-3</v>
      </c>
    </row>
    <row r="29" spans="2:15">
      <c r="B29" s="77" t="s">
        <v>1833</v>
      </c>
      <c r="C29" s="74" t="s">
        <v>1834</v>
      </c>
      <c r="D29" s="87" t="s">
        <v>28</v>
      </c>
      <c r="E29" s="74"/>
      <c r="F29" s="87" t="s">
        <v>1687</v>
      </c>
      <c r="G29" s="74" t="s">
        <v>720</v>
      </c>
      <c r="H29" s="74"/>
      <c r="I29" s="87" t="s">
        <v>162</v>
      </c>
      <c r="J29" s="84">
        <v>27165.484380999998</v>
      </c>
      <c r="K29" s="86">
        <v>12358</v>
      </c>
      <c r="L29" s="84">
        <v>11968.099128239</v>
      </c>
      <c r="M29" s="85">
        <v>9.4261379711636231E-4</v>
      </c>
      <c r="N29" s="85">
        <v>5.4262958996730018E-2</v>
      </c>
      <c r="O29" s="85">
        <f>L29/'סכום נכסי הקרן'!$C$42</f>
        <v>1.6513002109896579E-3</v>
      </c>
    </row>
    <row r="30" spans="2:15">
      <c r="B30" s="73"/>
      <c r="C30" s="74"/>
      <c r="D30" s="74"/>
      <c r="E30" s="74"/>
      <c r="F30" s="74"/>
      <c r="G30" s="74"/>
      <c r="H30" s="74"/>
      <c r="I30" s="74"/>
      <c r="J30" s="84"/>
      <c r="K30" s="86"/>
      <c r="L30" s="74"/>
      <c r="M30" s="74"/>
      <c r="N30" s="85"/>
      <c r="O30" s="74"/>
    </row>
    <row r="31" spans="2:15">
      <c r="B31" s="92" t="s">
        <v>251</v>
      </c>
      <c r="C31" s="72"/>
      <c r="D31" s="72"/>
      <c r="E31" s="72"/>
      <c r="F31" s="72"/>
      <c r="G31" s="72"/>
      <c r="H31" s="72"/>
      <c r="I31" s="72"/>
      <c r="J31" s="81"/>
      <c r="K31" s="83"/>
      <c r="L31" s="81">
        <v>2526.327920748</v>
      </c>
      <c r="M31" s="72"/>
      <c r="N31" s="82">
        <v>1.1454285839961447E-2</v>
      </c>
      <c r="O31" s="82">
        <f>L31/'סכום נכסי הקרן'!$C$42</f>
        <v>3.4857046084427515E-4</v>
      </c>
    </row>
    <row r="32" spans="2:15">
      <c r="B32" s="77" t="s">
        <v>1835</v>
      </c>
      <c r="C32" s="74" t="s">
        <v>1836</v>
      </c>
      <c r="D32" s="87" t="s">
        <v>28</v>
      </c>
      <c r="E32" s="74"/>
      <c r="F32" s="87" t="s">
        <v>1687</v>
      </c>
      <c r="G32" s="74" t="s">
        <v>1001</v>
      </c>
      <c r="H32" s="74" t="s">
        <v>344</v>
      </c>
      <c r="I32" s="87" t="s">
        <v>162</v>
      </c>
      <c r="J32" s="84">
        <v>85071.714759000024</v>
      </c>
      <c r="K32" s="86">
        <v>833</v>
      </c>
      <c r="L32" s="84">
        <v>2526.327920748</v>
      </c>
      <c r="M32" s="85">
        <v>2.7340065259104384E-4</v>
      </c>
      <c r="N32" s="85">
        <v>1.1454285839961447E-2</v>
      </c>
      <c r="O32" s="85">
        <f>L32/'סכום נכסי הקרן'!$C$42</f>
        <v>3.4857046084427515E-4</v>
      </c>
    </row>
    <row r="33" spans="2:59">
      <c r="B33" s="73"/>
      <c r="C33" s="74"/>
      <c r="D33" s="74"/>
      <c r="E33" s="74"/>
      <c r="F33" s="74"/>
      <c r="G33" s="74"/>
      <c r="H33" s="74"/>
      <c r="I33" s="74"/>
      <c r="J33" s="84"/>
      <c r="K33" s="86"/>
      <c r="L33" s="74"/>
      <c r="M33" s="74"/>
      <c r="N33" s="85"/>
      <c r="O33" s="74"/>
    </row>
    <row r="34" spans="2:59">
      <c r="B34" s="92" t="s">
        <v>30</v>
      </c>
      <c r="C34" s="72"/>
      <c r="D34" s="72"/>
      <c r="E34" s="72"/>
      <c r="F34" s="72"/>
      <c r="G34" s="72"/>
      <c r="H34" s="72"/>
      <c r="I34" s="72"/>
      <c r="J34" s="81"/>
      <c r="K34" s="83"/>
      <c r="L34" s="81">
        <v>95449.40627883999</v>
      </c>
      <c r="M34" s="72"/>
      <c r="N34" s="82">
        <v>0.43276439839557185</v>
      </c>
      <c r="O34" s="82">
        <f>L34/'סכום נכסי הקרן'!$C$42</f>
        <v>1.3169645658698501E-2</v>
      </c>
    </row>
    <row r="35" spans="2:59">
      <c r="B35" s="77" t="s">
        <v>1837</v>
      </c>
      <c r="C35" s="74" t="s">
        <v>1838</v>
      </c>
      <c r="D35" s="87" t="s">
        <v>136</v>
      </c>
      <c r="E35" s="74"/>
      <c r="F35" s="87" t="s">
        <v>1663</v>
      </c>
      <c r="G35" s="74" t="s">
        <v>720</v>
      </c>
      <c r="H35" s="74"/>
      <c r="I35" s="87" t="s">
        <v>164</v>
      </c>
      <c r="J35" s="84">
        <v>40286.061569999998</v>
      </c>
      <c r="K35" s="86">
        <v>2688</v>
      </c>
      <c r="L35" s="84">
        <v>4223.5932733470008</v>
      </c>
      <c r="M35" s="85">
        <v>3.3590431394595836E-4</v>
      </c>
      <c r="N35" s="85">
        <v>1.9149629874783258E-2</v>
      </c>
      <c r="O35" s="85">
        <f>L35/'סכום נכסי הקרן'!$C$42</f>
        <v>5.8275089374519801E-4</v>
      </c>
    </row>
    <row r="36" spans="2:59">
      <c r="B36" s="77" t="s">
        <v>1839</v>
      </c>
      <c r="C36" s="74" t="s">
        <v>1840</v>
      </c>
      <c r="D36" s="87" t="s">
        <v>136</v>
      </c>
      <c r="E36" s="74"/>
      <c r="F36" s="87" t="s">
        <v>1663</v>
      </c>
      <c r="G36" s="74" t="s">
        <v>720</v>
      </c>
      <c r="H36" s="74"/>
      <c r="I36" s="87" t="s">
        <v>172</v>
      </c>
      <c r="J36" s="84">
        <v>155695.65330000001</v>
      </c>
      <c r="K36" s="86">
        <v>1232</v>
      </c>
      <c r="L36" s="84">
        <v>6289.2972670529998</v>
      </c>
      <c r="M36" s="85">
        <v>8.5765804758435027E-4</v>
      </c>
      <c r="N36" s="85">
        <v>2.8515462318915368E-2</v>
      </c>
      <c r="O36" s="85">
        <f>L36/'סכום נכסי הקרן'!$C$42</f>
        <v>8.6776670152709831E-4</v>
      </c>
    </row>
    <row r="37" spans="2:59" ht="20.25">
      <c r="B37" s="77" t="s">
        <v>1841</v>
      </c>
      <c r="C37" s="74" t="s">
        <v>1842</v>
      </c>
      <c r="D37" s="87" t="s">
        <v>136</v>
      </c>
      <c r="E37" s="74"/>
      <c r="F37" s="87" t="s">
        <v>1663</v>
      </c>
      <c r="G37" s="74" t="s">
        <v>720</v>
      </c>
      <c r="H37" s="74"/>
      <c r="I37" s="87" t="s">
        <v>162</v>
      </c>
      <c r="J37" s="84">
        <v>782522.39834599989</v>
      </c>
      <c r="K37" s="86">
        <v>1189.7</v>
      </c>
      <c r="L37" s="84">
        <v>33188.969888000996</v>
      </c>
      <c r="M37" s="85">
        <v>1.0533922499019613E-3</v>
      </c>
      <c r="N37" s="85">
        <v>0.15047767342826951</v>
      </c>
      <c r="O37" s="85">
        <f>L37/'סכום נכסי הקרן'!$C$42</f>
        <v>4.579252928250897E-3</v>
      </c>
      <c r="BG37" s="4"/>
    </row>
    <row r="38" spans="2:59">
      <c r="B38" s="77" t="s">
        <v>1843</v>
      </c>
      <c r="C38" s="74" t="s">
        <v>1844</v>
      </c>
      <c r="D38" s="87" t="s">
        <v>28</v>
      </c>
      <c r="E38" s="74"/>
      <c r="F38" s="87" t="s">
        <v>1663</v>
      </c>
      <c r="G38" s="74" t="s">
        <v>720</v>
      </c>
      <c r="H38" s="74"/>
      <c r="I38" s="87" t="s">
        <v>172</v>
      </c>
      <c r="J38" s="84">
        <v>20314.589466000001</v>
      </c>
      <c r="K38" s="86">
        <v>9457.5519999999997</v>
      </c>
      <c r="L38" s="84">
        <v>6299.4366874539992</v>
      </c>
      <c r="M38" s="85">
        <v>5.4166844897647424E-3</v>
      </c>
      <c r="N38" s="85">
        <v>2.8561434110055687E-2</v>
      </c>
      <c r="O38" s="85">
        <f>L38/'סכום נכסי הקרן'!$C$42</f>
        <v>8.6916568952578367E-4</v>
      </c>
      <c r="BG38" s="3"/>
    </row>
    <row r="39" spans="2:59">
      <c r="B39" s="77" t="s">
        <v>1845</v>
      </c>
      <c r="C39" s="74" t="s">
        <v>1846</v>
      </c>
      <c r="D39" s="87" t="s">
        <v>136</v>
      </c>
      <c r="E39" s="74"/>
      <c r="F39" s="87" t="s">
        <v>1663</v>
      </c>
      <c r="G39" s="74" t="s">
        <v>720</v>
      </c>
      <c r="H39" s="74"/>
      <c r="I39" s="87" t="s">
        <v>162</v>
      </c>
      <c r="J39" s="84">
        <v>82007.442209000015</v>
      </c>
      <c r="K39" s="86">
        <v>15545.44</v>
      </c>
      <c r="L39" s="84">
        <v>45448.109162984991</v>
      </c>
      <c r="M39" s="85">
        <v>1.5643495244004818E-3</v>
      </c>
      <c r="N39" s="85">
        <v>0.20606019866354802</v>
      </c>
      <c r="O39" s="85">
        <f>L39/'סכום נכסי הקרן'!$C$42</f>
        <v>6.2707094456495227E-3</v>
      </c>
    </row>
    <row r="40" spans="2:59">
      <c r="B40" s="6" t="s">
        <v>238</v>
      </c>
      <c r="C40" s="1"/>
      <c r="D40" s="1"/>
      <c r="E40" s="1"/>
    </row>
    <row r="41" spans="2:59">
      <c r="B41" s="6" t="s">
        <v>246</v>
      </c>
      <c r="C41" s="1"/>
      <c r="D41" s="1"/>
      <c r="E41" s="1"/>
    </row>
    <row r="42" spans="2:59">
      <c r="C42" s="1"/>
      <c r="D42" s="1"/>
      <c r="E42" s="1"/>
    </row>
    <row r="43" spans="2:59">
      <c r="C43" s="1"/>
      <c r="D43" s="1"/>
      <c r="E43" s="1"/>
    </row>
    <row r="44" spans="2:59">
      <c r="C44" s="1"/>
      <c r="D44" s="1"/>
      <c r="E44" s="1"/>
    </row>
    <row r="45" spans="2:59">
      <c r="B45" s="89" t="s">
        <v>256</v>
      </c>
      <c r="C45" s="1"/>
      <c r="D45" s="1"/>
      <c r="E45" s="1"/>
    </row>
    <row r="46" spans="2:59">
      <c r="B46" s="89" t="s">
        <v>111</v>
      </c>
      <c r="C46" s="1"/>
      <c r="D46" s="1"/>
      <c r="E46" s="1"/>
    </row>
    <row r="47" spans="2:59">
      <c r="B47" s="89" t="s">
        <v>238</v>
      </c>
      <c r="C47" s="1"/>
      <c r="D47" s="1"/>
      <c r="E47" s="1"/>
    </row>
    <row r="48" spans="2:59">
      <c r="B48" s="89" t="s">
        <v>246</v>
      </c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G42:AG1048576 B39:B44 B46:B1048576 A27:A1048576 AG27:AG37 AH27:XFD1048576 C27:AF1048576 B27:B37 C5:C19 D1:XFD19 A1:B19 A20:XFD21 A22:XFD2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L12" sqref="L12:L14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57.1406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0.140625" style="1" bestFit="1" customWidth="1"/>
    <col min="8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178</v>
      </c>
      <c r="C1" s="68" t="s" vm="1">
        <v>265</v>
      </c>
    </row>
    <row r="2" spans="2:60">
      <c r="B2" s="47" t="s">
        <v>177</v>
      </c>
      <c r="C2" s="68" t="s">
        <v>266</v>
      </c>
    </row>
    <row r="3" spans="2:60">
      <c r="B3" s="47" t="s">
        <v>179</v>
      </c>
      <c r="C3" s="68" t="s">
        <v>267</v>
      </c>
    </row>
    <row r="4" spans="2:60">
      <c r="B4" s="47" t="s">
        <v>180</v>
      </c>
      <c r="C4" s="68">
        <v>8801</v>
      </c>
    </row>
    <row r="6" spans="2:60" ht="26.25" customHeight="1">
      <c r="B6" s="142" t="s">
        <v>208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60" ht="26.25" customHeight="1">
      <c r="B7" s="142" t="s">
        <v>93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  <c r="BH7" s="3"/>
    </row>
    <row r="8" spans="2:60" s="3" customFormat="1" ht="78.75">
      <c r="B8" s="22" t="s">
        <v>115</v>
      </c>
      <c r="C8" s="30" t="s">
        <v>45</v>
      </c>
      <c r="D8" s="30" t="s">
        <v>118</v>
      </c>
      <c r="E8" s="30" t="s">
        <v>66</v>
      </c>
      <c r="F8" s="30" t="s">
        <v>102</v>
      </c>
      <c r="G8" s="30" t="s">
        <v>240</v>
      </c>
      <c r="H8" s="30" t="s">
        <v>239</v>
      </c>
      <c r="I8" s="30" t="s">
        <v>62</v>
      </c>
      <c r="J8" s="30" t="s">
        <v>59</v>
      </c>
      <c r="K8" s="30" t="s">
        <v>181</v>
      </c>
      <c r="L8" s="66" t="s">
        <v>183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247</v>
      </c>
      <c r="H9" s="16"/>
      <c r="I9" s="16" t="s">
        <v>243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91" t="s">
        <v>48</v>
      </c>
      <c r="C11" s="74"/>
      <c r="D11" s="74"/>
      <c r="E11" s="74"/>
      <c r="F11" s="74"/>
      <c r="G11" s="84"/>
      <c r="H11" s="86"/>
      <c r="I11" s="84">
        <v>113.55521376</v>
      </c>
      <c r="J11" s="74"/>
      <c r="K11" s="85">
        <v>1</v>
      </c>
      <c r="L11" s="85">
        <f>I11/'סכום נכסי הקרן'!$C$42</f>
        <v>1.5667797068827811E-5</v>
      </c>
      <c r="BC11" s="1"/>
      <c r="BD11" s="3"/>
      <c r="BE11" s="1"/>
      <c r="BG11" s="1"/>
    </row>
    <row r="12" spans="2:60" s="4" customFormat="1" ht="18" customHeight="1">
      <c r="B12" s="95" t="s">
        <v>26</v>
      </c>
      <c r="C12" s="74"/>
      <c r="D12" s="74"/>
      <c r="E12" s="74"/>
      <c r="F12" s="74"/>
      <c r="G12" s="84"/>
      <c r="H12" s="86"/>
      <c r="I12" s="84">
        <v>113.55521376</v>
      </c>
      <c r="J12" s="74"/>
      <c r="K12" s="85">
        <v>1</v>
      </c>
      <c r="L12" s="85">
        <f>I12/'סכום נכסי הקרן'!$C$42</f>
        <v>1.5667797068827811E-5</v>
      </c>
      <c r="BC12" s="1"/>
      <c r="BD12" s="3"/>
      <c r="BE12" s="1"/>
      <c r="BG12" s="1"/>
    </row>
    <row r="13" spans="2:60">
      <c r="B13" s="92" t="s">
        <v>1847</v>
      </c>
      <c r="C13" s="72"/>
      <c r="D13" s="72"/>
      <c r="E13" s="72"/>
      <c r="F13" s="72"/>
      <c r="G13" s="81"/>
      <c r="H13" s="83"/>
      <c r="I13" s="81">
        <v>113.55521376</v>
      </c>
      <c r="J13" s="72"/>
      <c r="K13" s="82">
        <v>1</v>
      </c>
      <c r="L13" s="82">
        <f>I13/'סכום נכסי הקרן'!$C$42</f>
        <v>1.5667797068827811E-5</v>
      </c>
      <c r="BD13" s="3"/>
    </row>
    <row r="14" spans="2:60" ht="20.25">
      <c r="B14" s="77" t="s">
        <v>1848</v>
      </c>
      <c r="C14" s="74" t="s">
        <v>1849</v>
      </c>
      <c r="D14" s="87" t="s">
        <v>119</v>
      </c>
      <c r="E14" s="87" t="s">
        <v>189</v>
      </c>
      <c r="F14" s="87" t="s">
        <v>163</v>
      </c>
      <c r="G14" s="84">
        <v>60145.77</v>
      </c>
      <c r="H14" s="86">
        <v>188.8</v>
      </c>
      <c r="I14" s="84">
        <v>113.55521376</v>
      </c>
      <c r="J14" s="85">
        <v>6.1056507178019487E-3</v>
      </c>
      <c r="K14" s="85">
        <v>1</v>
      </c>
      <c r="L14" s="85">
        <f>I14/'סכום נכסי הקרן'!$C$42</f>
        <v>1.5667797068827811E-5</v>
      </c>
      <c r="BD14" s="4"/>
    </row>
    <row r="15" spans="2:60">
      <c r="B15" s="73"/>
      <c r="C15" s="74"/>
      <c r="D15" s="74"/>
      <c r="E15" s="74"/>
      <c r="F15" s="74"/>
      <c r="G15" s="84"/>
      <c r="H15" s="86"/>
      <c r="I15" s="74"/>
      <c r="J15" s="74"/>
      <c r="K15" s="85"/>
      <c r="L15" s="74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5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56">
      <c r="B18" s="89" t="s">
        <v>256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56" ht="20.25">
      <c r="B19" s="89" t="s">
        <v>111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BC19" s="4"/>
    </row>
    <row r="20" spans="2:56">
      <c r="B20" s="89" t="s">
        <v>238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BD20" s="3"/>
    </row>
    <row r="21" spans="2:56">
      <c r="B21" s="89" t="s">
        <v>246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2020-06-04T07:07:39Z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