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נאמנות'!$B$6:$O$39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K48" i="58" l="1"/>
  <c r="L48" i="58"/>
  <c r="J20" i="58"/>
  <c r="J12" i="58"/>
  <c r="R11" i="61" l="1"/>
  <c r="R12" i="61"/>
  <c r="R274" i="61"/>
  <c r="R265" i="61" s="1"/>
  <c r="R266" i="61"/>
  <c r="R257" i="61"/>
  <c r="R167" i="61"/>
  <c r="R13" i="61"/>
  <c r="P123" i="78"/>
  <c r="S313" i="61" l="1"/>
  <c r="S303" i="61"/>
  <c r="S283" i="61"/>
  <c r="S282" i="61"/>
  <c r="S281" i="61"/>
  <c r="S278" i="61"/>
  <c r="O197" i="61" l="1"/>
  <c r="S197" i="61"/>
  <c r="O190" i="61"/>
  <c r="S190" i="61"/>
  <c r="O132" i="61" l="1"/>
  <c r="O131" i="61"/>
  <c r="O130" i="61"/>
  <c r="S132" i="61"/>
  <c r="S131" i="61"/>
  <c r="S130" i="61"/>
  <c r="S121" i="61" l="1"/>
  <c r="S120" i="61"/>
  <c r="S119" i="61"/>
  <c r="O121" i="61"/>
  <c r="O120" i="61"/>
  <c r="O119" i="61"/>
  <c r="S107" i="61"/>
  <c r="O107" i="61"/>
  <c r="O103" i="61"/>
  <c r="O102" i="61"/>
  <c r="O101" i="61"/>
  <c r="S103" i="61"/>
  <c r="S102" i="61"/>
  <c r="S101" i="61"/>
  <c r="O77" i="61"/>
  <c r="O76" i="61"/>
  <c r="O75" i="61"/>
  <c r="O74" i="61"/>
  <c r="S77" i="61"/>
  <c r="S76" i="61"/>
  <c r="S75" i="61"/>
  <c r="S74" i="61"/>
  <c r="Q167" i="61"/>
  <c r="Q13" i="61"/>
  <c r="Q12" i="61" l="1"/>
  <c r="Q11" i="61" s="1"/>
  <c r="T103" i="61" l="1"/>
  <c r="T321" i="61"/>
  <c r="T342" i="61"/>
  <c r="T311" i="61"/>
  <c r="T295" i="61"/>
  <c r="T218" i="61"/>
  <c r="T216" i="61"/>
  <c r="T66" i="61"/>
  <c r="T299" i="61"/>
  <c r="T240" i="61"/>
  <c r="T177" i="61"/>
  <c r="T27" i="61"/>
  <c r="T318" i="61"/>
  <c r="T209" i="61"/>
  <c r="T110" i="61"/>
  <c r="T23" i="61"/>
  <c r="T86" i="61"/>
  <c r="T199" i="61"/>
  <c r="T112" i="61"/>
  <c r="T28" i="61"/>
  <c r="T164" i="61"/>
  <c r="T63" i="61"/>
  <c r="T301" i="61"/>
  <c r="T148" i="61"/>
  <c r="T275" i="61"/>
  <c r="T201" i="61"/>
  <c r="T58" i="61"/>
  <c r="T266" i="61" l="1"/>
  <c r="T308" i="61"/>
  <c r="T159" i="61"/>
  <c r="T83" i="61"/>
  <c r="T303" i="61"/>
  <c r="T50" i="61"/>
  <c r="T149" i="61"/>
  <c r="T305" i="61"/>
  <c r="T235" i="61"/>
  <c r="T268" i="61"/>
  <c r="T132" i="61"/>
  <c r="T281" i="61"/>
  <c r="T41" i="61"/>
  <c r="T141" i="61"/>
  <c r="T169" i="61"/>
  <c r="T133" i="61"/>
  <c r="T37" i="61"/>
  <c r="T124" i="61"/>
  <c r="T140" i="61"/>
  <c r="T18" i="61"/>
  <c r="T242" i="61"/>
  <c r="T146" i="61"/>
  <c r="T22" i="61"/>
  <c r="T258" i="61"/>
  <c r="T162" i="61"/>
  <c r="T33" i="61"/>
  <c r="T279" i="61"/>
  <c r="T296" i="61"/>
  <c r="T206" i="61"/>
  <c r="T109" i="61"/>
  <c r="T30" i="61"/>
  <c r="T265" i="61"/>
  <c r="T135" i="61"/>
  <c r="T29" i="61"/>
  <c r="T292" i="61"/>
  <c r="T186" i="61"/>
  <c r="T105" i="61"/>
  <c r="T26" i="61"/>
  <c r="T237" i="61"/>
  <c r="T130" i="61"/>
  <c r="T24" i="61"/>
  <c r="T262" i="61"/>
  <c r="T183" i="61"/>
  <c r="T320" i="61"/>
  <c r="T269" i="61"/>
  <c r="T233" i="61"/>
  <c r="T197" i="61"/>
  <c r="T147" i="61"/>
  <c r="T111" i="61"/>
  <c r="T75" i="61"/>
  <c r="T32" i="61"/>
  <c r="T340" i="61"/>
  <c r="T304" i="61"/>
  <c r="T252" i="61"/>
  <c r="T217" i="61"/>
  <c r="T182" i="61"/>
  <c r="T138" i="61"/>
  <c r="T102" i="61"/>
  <c r="T314" i="61"/>
  <c r="T51" i="61"/>
  <c r="T215" i="61"/>
  <c r="T67" i="61"/>
  <c r="T322" i="61"/>
  <c r="T241" i="61"/>
  <c r="T172" i="61"/>
  <c r="T84" i="61"/>
  <c r="T36" i="61"/>
  <c r="T317" i="61"/>
  <c r="T223" i="61"/>
  <c r="T150" i="61"/>
  <c r="T80" i="61"/>
  <c r="T25" i="61"/>
  <c r="T220" i="61"/>
  <c r="T120" i="61"/>
  <c r="T15" i="61"/>
  <c r="T276" i="61"/>
  <c r="T143" i="61"/>
  <c r="T21" i="61"/>
  <c r="T226" i="61"/>
  <c r="T39" i="61"/>
  <c r="T167" i="61"/>
  <c r="T184" i="61"/>
  <c r="T81" i="61"/>
  <c r="T315" i="61"/>
  <c r="T190" i="61"/>
  <c r="T85" i="61"/>
  <c r="T331" i="61"/>
  <c r="T205" i="61"/>
  <c r="T97" i="61"/>
  <c r="T12" i="61"/>
  <c r="T272" i="61"/>
  <c r="T175" i="61"/>
  <c r="T93" i="61"/>
  <c r="T14" i="61"/>
  <c r="T221" i="61"/>
  <c r="T114" i="61"/>
  <c r="T278" i="61"/>
  <c r="T250" i="61"/>
  <c r="T171" i="61"/>
  <c r="T89" i="61"/>
  <c r="T78" i="61"/>
  <c r="T257" i="61"/>
  <c r="T59" i="61"/>
  <c r="T163" i="61"/>
  <c r="T16" i="61"/>
  <c r="T94" i="61"/>
  <c r="T194" i="61"/>
  <c r="T287" i="61"/>
  <c r="T46" i="61"/>
  <c r="T127" i="61"/>
  <c r="T228" i="61"/>
  <c r="T283" i="61"/>
  <c r="T115" i="61"/>
  <c r="T42" i="61"/>
  <c r="T329" i="61"/>
  <c r="T123" i="61"/>
  <c r="T168" i="61"/>
  <c r="T224" i="61"/>
  <c r="T277" i="61"/>
  <c r="T333" i="61"/>
  <c r="T47" i="61"/>
  <c r="T90" i="61"/>
  <c r="T139" i="61"/>
  <c r="T204" i="61"/>
  <c r="T254" i="61"/>
  <c r="T306" i="61"/>
  <c r="T198" i="61"/>
  <c r="T319" i="61"/>
  <c r="T108" i="61"/>
  <c r="T290" i="61"/>
  <c r="T57" i="61"/>
  <c r="T234" i="61"/>
  <c r="T92" i="61"/>
  <c r="T316" i="61"/>
  <c r="T157" i="61"/>
  <c r="T343" i="61"/>
  <c r="T300" i="61"/>
  <c r="T117" i="61"/>
  <c r="T19" i="61"/>
  <c r="T271" i="61"/>
  <c r="T282" i="61"/>
  <c r="T100" i="61"/>
  <c r="T297" i="61"/>
  <c r="T70" i="61"/>
  <c r="T207" i="61"/>
  <c r="T43" i="61"/>
  <c r="T107" i="61"/>
  <c r="T208" i="61"/>
  <c r="T330" i="61"/>
  <c r="T64" i="61"/>
  <c r="T142" i="61"/>
  <c r="T255" i="61"/>
  <c r="T11" i="61"/>
  <c r="T188" i="61"/>
  <c r="T134" i="61"/>
  <c r="T344" i="61"/>
  <c r="T131" i="61"/>
  <c r="T189" i="61"/>
  <c r="T239" i="61"/>
  <c r="T291" i="61"/>
  <c r="T346" i="61"/>
  <c r="T54" i="61"/>
  <c r="T104" i="61"/>
  <c r="T160" i="61"/>
  <c r="T212" i="61"/>
  <c r="T261" i="61"/>
  <c r="T328" i="61"/>
  <c r="T230" i="61"/>
  <c r="T335" i="61"/>
  <c r="T151" i="61"/>
  <c r="T310" i="61"/>
  <c r="T121" i="61"/>
  <c r="T307" i="61"/>
  <c r="T180" i="61"/>
  <c r="T45" i="61"/>
  <c r="T222" i="61"/>
  <c r="T161" i="61"/>
  <c r="T119" i="61"/>
  <c r="T326" i="61"/>
  <c r="T144" i="61"/>
  <c r="T98" i="61"/>
  <c r="T253" i="61"/>
  <c r="T173" i="61"/>
  <c r="T338" i="61"/>
  <c r="T91" i="61"/>
  <c r="T249" i="61"/>
  <c r="T52" i="61"/>
  <c r="T136" i="61"/>
  <c r="T251" i="61"/>
  <c r="T345" i="61"/>
  <c r="T74" i="61"/>
  <c r="T185" i="61"/>
  <c r="T294" i="61"/>
  <c r="T165" i="61"/>
  <c r="T244" i="61"/>
  <c r="T193" i="61"/>
  <c r="T95" i="61"/>
  <c r="T152" i="61"/>
  <c r="T187" i="61"/>
  <c r="T245" i="61"/>
  <c r="T312" i="61"/>
  <c r="T20" i="61"/>
  <c r="T62" i="61"/>
  <c r="T118" i="61"/>
  <c r="T170" i="61"/>
  <c r="T225" i="61"/>
  <c r="T293" i="61"/>
  <c r="T334" i="61"/>
  <c r="T246" i="61"/>
  <c r="T44" i="61"/>
  <c r="T196" i="61"/>
  <c r="T332" i="61"/>
  <c r="T153" i="61"/>
  <c r="T323" i="61"/>
  <c r="T200" i="61"/>
  <c r="T77" i="61"/>
  <c r="T238" i="61"/>
  <c r="T129" i="61"/>
  <c r="T34" i="61"/>
  <c r="T280" i="61"/>
  <c r="T113" i="61"/>
  <c r="T13" i="61"/>
  <c r="T69" i="61"/>
  <c r="T348" i="61"/>
  <c r="T347" i="61"/>
  <c r="T38" i="61"/>
  <c r="T128" i="61"/>
  <c r="T229" i="61"/>
  <c r="T309" i="61"/>
  <c r="T31" i="61"/>
  <c r="T106" i="61"/>
  <c r="T178" i="61"/>
  <c r="T263" i="61"/>
  <c r="T35" i="61"/>
  <c r="T72" i="61"/>
  <c r="T122" i="61"/>
  <c r="T181" i="61"/>
  <c r="T236" i="61"/>
  <c r="T302" i="61"/>
  <c r="T17" i="61"/>
  <c r="T56" i="61"/>
  <c r="T99" i="61"/>
  <c r="T155" i="61"/>
  <c r="T213" i="61"/>
  <c r="T274" i="61"/>
  <c r="T336" i="61"/>
  <c r="T48" i="61"/>
  <c r="T158" i="61"/>
  <c r="T324" i="61"/>
  <c r="T79" i="61"/>
  <c r="T285" i="61"/>
  <c r="T88" i="61"/>
  <c r="T116" i="61"/>
  <c r="T145" i="61"/>
  <c r="T176" i="61"/>
  <c r="T203" i="61"/>
  <c r="T231" i="61"/>
  <c r="T260" i="61"/>
  <c r="T298" i="61"/>
  <c r="T325" i="61"/>
  <c r="T289" i="61"/>
  <c r="T40" i="61"/>
  <c r="T68" i="61"/>
  <c r="T96" i="61"/>
  <c r="T126" i="61"/>
  <c r="T154" i="61"/>
  <c r="T192" i="61"/>
  <c r="T219" i="61"/>
  <c r="T247" i="61"/>
  <c r="T284" i="61"/>
  <c r="T313" i="61"/>
  <c r="T341" i="61"/>
  <c r="T214" i="61"/>
  <c r="T286" i="61"/>
  <c r="T349" i="61"/>
  <c r="T87" i="61"/>
  <c r="T174" i="61"/>
  <c r="T259" i="61"/>
  <c r="T288" i="61"/>
  <c r="T73" i="61"/>
  <c r="T137" i="61"/>
  <c r="T202" i="61"/>
  <c r="T267" i="61"/>
  <c r="T339" i="61"/>
  <c r="T71" i="61"/>
  <c r="T156" i="61"/>
  <c r="T243" i="61"/>
  <c r="T337" i="61"/>
  <c r="T61" i="61"/>
  <c r="T125" i="61"/>
  <c r="T191" i="61"/>
  <c r="T270" i="61"/>
  <c r="T327" i="61"/>
  <c r="T210" i="61"/>
  <c r="T65" i="61"/>
  <c r="T248" i="61"/>
  <c r="T76" i="61"/>
  <c r="T195" i="61"/>
  <c r="T53" i="61"/>
  <c r="T232" i="61"/>
  <c r="T60" i="61"/>
  <c r="T179" i="61"/>
  <c r="T49" i="61"/>
  <c r="T227" i="61"/>
  <c r="T55" i="61"/>
  <c r="T211" i="61"/>
  <c r="T101" i="61"/>
  <c r="T82" i="61"/>
  <c r="L158" i="62" l="1"/>
  <c r="L130" i="62"/>
  <c r="P27" i="78"/>
  <c r="P24" i="78"/>
  <c r="P20" i="78"/>
  <c r="P122" i="78" l="1"/>
  <c r="P29" i="78"/>
  <c r="P12" i="78"/>
  <c r="P11" i="78" l="1"/>
  <c r="P10" i="78"/>
  <c r="Q43" i="78" s="1"/>
  <c r="C43" i="88"/>
  <c r="Q161" i="78" l="1"/>
  <c r="Q47" i="78"/>
  <c r="Q61" i="78"/>
  <c r="Q93" i="78"/>
  <c r="Q106" i="78"/>
  <c r="Q40" i="78"/>
  <c r="Q151" i="78"/>
  <c r="Q154" i="78"/>
  <c r="Q103" i="78"/>
  <c r="Q83" i="78"/>
  <c r="Q122" i="78"/>
  <c r="Q48" i="78"/>
  <c r="Q27" i="78"/>
  <c r="Q152" i="78"/>
  <c r="Q102" i="78"/>
  <c r="Q159" i="78"/>
  <c r="Q170" i="78"/>
  <c r="Q123" i="78"/>
  <c r="Q135" i="78"/>
  <c r="Q92" i="78"/>
  <c r="Q64" i="78"/>
  <c r="Q36" i="78"/>
  <c r="Q175" i="78"/>
  <c r="Q147" i="78"/>
  <c r="Q120" i="78"/>
  <c r="Q98" i="78"/>
  <c r="Q70" i="78"/>
  <c r="Q42" i="78"/>
  <c r="Q10" i="78"/>
  <c r="Q153" i="78"/>
  <c r="Q125" i="78"/>
  <c r="Q96" i="78"/>
  <c r="Q68" i="78"/>
  <c r="Q39" i="78"/>
  <c r="Q173" i="78"/>
  <c r="Q143" i="78"/>
  <c r="Q14" i="78"/>
  <c r="Q21" i="78"/>
  <c r="Q29" i="78"/>
  <c r="Q176" i="78"/>
  <c r="Q160" i="78"/>
  <c r="Q144" i="78"/>
  <c r="Q128" i="78"/>
  <c r="Q117" i="78"/>
  <c r="Q101" i="78"/>
  <c r="Q85" i="78"/>
  <c r="Q69" i="78"/>
  <c r="Q53" i="78"/>
  <c r="Q37" i="78"/>
  <c r="Q19" i="78"/>
  <c r="Q171" i="78"/>
  <c r="Q150" i="78"/>
  <c r="Q129" i="78"/>
  <c r="Q115" i="78"/>
  <c r="Q94" i="78"/>
  <c r="Q72" i="78"/>
  <c r="Q51" i="78"/>
  <c r="Q30" i="78"/>
  <c r="Q163" i="78"/>
  <c r="Q127" i="78"/>
  <c r="Q86" i="78"/>
  <c r="Q58" i="78"/>
  <c r="Q26" i="78"/>
  <c r="Q169" i="78"/>
  <c r="Q141" i="78"/>
  <c r="Q119" i="78"/>
  <c r="Q91" i="78"/>
  <c r="Q63" i="78"/>
  <c r="Q34" i="78"/>
  <c r="Q174" i="78"/>
  <c r="Q146" i="78"/>
  <c r="Q118" i="78"/>
  <c r="Q90" i="78"/>
  <c r="Q60" i="78"/>
  <c r="Q32" i="78"/>
  <c r="Q165" i="78"/>
  <c r="Q137" i="78"/>
  <c r="Q44" i="78"/>
  <c r="Q52" i="78"/>
  <c r="Q172" i="78"/>
  <c r="Q156" i="78"/>
  <c r="Q140" i="78"/>
  <c r="Q124" i="78"/>
  <c r="Q113" i="78"/>
  <c r="Q97" i="78"/>
  <c r="Q81" i="78"/>
  <c r="Q65" i="78"/>
  <c r="Q49" i="78"/>
  <c r="Q33" i="78"/>
  <c r="Q15" i="78"/>
  <c r="Q166" i="78"/>
  <c r="Q145" i="78"/>
  <c r="Q179" i="78"/>
  <c r="Q110" i="78"/>
  <c r="Q88" i="78"/>
  <c r="Q67" i="78"/>
  <c r="Q46" i="78"/>
  <c r="Q22" i="78"/>
  <c r="Q157" i="78"/>
  <c r="Q114" i="78"/>
  <c r="Q79" i="78"/>
  <c r="Q50" i="78"/>
  <c r="Q12" i="78"/>
  <c r="Q56" i="78"/>
  <c r="Q99" i="78"/>
  <c r="Q134" i="78"/>
  <c r="Q177" i="78"/>
  <c r="Q41" i="78"/>
  <c r="Q73" i="78"/>
  <c r="Q105" i="78"/>
  <c r="Q132" i="78"/>
  <c r="Q164" i="78"/>
  <c r="Q74" i="78"/>
  <c r="Q158" i="78"/>
  <c r="Q54" i="78"/>
  <c r="Q111" i="78"/>
  <c r="Q167" i="78"/>
  <c r="Q55" i="78"/>
  <c r="Q112" i="78"/>
  <c r="Q162" i="78"/>
  <c r="Q71" i="78"/>
  <c r="Q17" i="78"/>
  <c r="Q62" i="78"/>
  <c r="Q104" i="78"/>
  <c r="Q139" i="78"/>
  <c r="Q11" i="78"/>
  <c r="Q45" i="78"/>
  <c r="Q77" i="78"/>
  <c r="Q109" i="78"/>
  <c r="Q136" i="78"/>
  <c r="Q168" i="78"/>
  <c r="Q108" i="78"/>
  <c r="Q178" i="78"/>
  <c r="Q16" i="78"/>
  <c r="Q75" i="78"/>
  <c r="Q131" i="78"/>
  <c r="Q18" i="78"/>
  <c r="Q76" i="78"/>
  <c r="Q126" i="78"/>
  <c r="Q13" i="78"/>
  <c r="Q100" i="78"/>
  <c r="Q35" i="78"/>
  <c r="Q78" i="78"/>
  <c r="Q155" i="78"/>
  <c r="Q23" i="78"/>
  <c r="Q57" i="78"/>
  <c r="Q89" i="78"/>
  <c r="Q148" i="78"/>
  <c r="Q80" i="78"/>
  <c r="Q130" i="78"/>
  <c r="Q24" i="78"/>
  <c r="Q82" i="78"/>
  <c r="Q138" i="78"/>
  <c r="Q25" i="78"/>
  <c r="Q84" i="78"/>
  <c r="Q133" i="78"/>
  <c r="Q20" i="78"/>
  <c r="Q149" i="78"/>
  <c r="Q107" i="78"/>
  <c r="Q142" i="78"/>
  <c r="Q116" i="78"/>
  <c r="Q59" i="78"/>
  <c r="Q38" i="78"/>
  <c r="Q87" i="78"/>
  <c r="Q31" i="78"/>
  <c r="Q66" i="78"/>
  <c r="Q95" i="78"/>
  <c r="J11" i="58"/>
  <c r="J10" i="58" s="1"/>
  <c r="K46" i="58" l="1"/>
  <c r="K39" i="58"/>
  <c r="K23" i="58"/>
  <c r="K35" i="58"/>
  <c r="K18" i="58"/>
  <c r="K31" i="58"/>
  <c r="K14" i="58"/>
  <c r="K43" i="58"/>
  <c r="K27" i="58"/>
  <c r="K10" i="58"/>
  <c r="K47" i="58"/>
  <c r="K11" i="58"/>
  <c r="K15" i="58"/>
  <c r="K20" i="58"/>
  <c r="K24" i="58"/>
  <c r="K28" i="58"/>
  <c r="K32" i="58"/>
  <c r="K36" i="58"/>
  <c r="K40" i="58"/>
  <c r="K44" i="58"/>
  <c r="K12" i="58"/>
  <c r="K16" i="58"/>
  <c r="K21" i="58"/>
  <c r="K25" i="58"/>
  <c r="K29" i="58"/>
  <c r="K33" i="58"/>
  <c r="K37" i="58"/>
  <c r="K41" i="58"/>
  <c r="K45" i="58"/>
  <c r="K13" i="58"/>
  <c r="K17" i="58"/>
  <c r="K22" i="58"/>
  <c r="K26" i="58"/>
  <c r="K30" i="58"/>
  <c r="K34" i="58"/>
  <c r="K38" i="58"/>
  <c r="K42" i="58"/>
  <c r="C18" i="88"/>
  <c r="C37" i="88"/>
  <c r="C35" i="88"/>
  <c r="C33" i="88"/>
  <c r="C31" i="88"/>
  <c r="C29" i="88"/>
  <c r="C28" i="88"/>
  <c r="C27" i="88"/>
  <c r="C26" i="88"/>
  <c r="C24" i="88"/>
  <c r="C21" i="88"/>
  <c r="C20" i="88"/>
  <c r="C19" i="88"/>
  <c r="C17" i="88"/>
  <c r="C16" i="88"/>
  <c r="C15" i="88"/>
  <c r="C13" i="88"/>
  <c r="C11" i="88"/>
  <c r="C23" i="88" l="1"/>
  <c r="C12" i="88"/>
  <c r="C10" i="88" l="1"/>
  <c r="C42" i="88" l="1"/>
  <c r="U278" i="61" l="1"/>
  <c r="U288" i="61"/>
  <c r="U281" i="61"/>
  <c r="U345" i="61"/>
  <c r="U341" i="61"/>
  <c r="U337" i="61"/>
  <c r="U333" i="61"/>
  <c r="U329" i="61"/>
  <c r="U325" i="61"/>
  <c r="U321" i="61"/>
  <c r="U317" i="61"/>
  <c r="U313" i="61"/>
  <c r="U309" i="61"/>
  <c r="U305" i="61"/>
  <c r="U301" i="61"/>
  <c r="U298" i="61"/>
  <c r="U294" i="61"/>
  <c r="U290" i="61"/>
  <c r="U284" i="61"/>
  <c r="U276" i="61"/>
  <c r="U269" i="61"/>
  <c r="U265" i="61"/>
  <c r="U260" i="61"/>
  <c r="U349" i="61"/>
  <c r="U346" i="61"/>
  <c r="U340" i="61"/>
  <c r="U335" i="61"/>
  <c r="U330" i="61"/>
  <c r="U324" i="61"/>
  <c r="U319" i="61"/>
  <c r="U314" i="61"/>
  <c r="U308" i="61"/>
  <c r="U303" i="61"/>
  <c r="U299" i="61"/>
  <c r="U293" i="61"/>
  <c r="U286" i="61"/>
  <c r="U277" i="61"/>
  <c r="U268" i="61"/>
  <c r="U262" i="61"/>
  <c r="U257" i="61"/>
  <c r="U253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4" i="61"/>
  <c r="U190" i="61"/>
  <c r="U185" i="61"/>
  <c r="U182" i="61"/>
  <c r="U178" i="61"/>
  <c r="U174" i="61"/>
  <c r="U170" i="61"/>
  <c r="U164" i="61"/>
  <c r="U160" i="61"/>
  <c r="U156" i="61"/>
  <c r="U152" i="61"/>
  <c r="U148" i="61"/>
  <c r="U145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9" i="61"/>
  <c r="U25" i="61"/>
  <c r="U21" i="61"/>
  <c r="U17" i="61"/>
  <c r="U13" i="61"/>
  <c r="U283" i="61"/>
  <c r="U344" i="61"/>
  <c r="U339" i="61"/>
  <c r="U334" i="61"/>
  <c r="U328" i="61"/>
  <c r="U323" i="61"/>
  <c r="U318" i="61"/>
  <c r="U289" i="61"/>
  <c r="U343" i="61"/>
  <c r="U332" i="61"/>
  <c r="U322" i="61"/>
  <c r="U312" i="61"/>
  <c r="U306" i="61"/>
  <c r="U282" i="61"/>
  <c r="U292" i="61"/>
  <c r="U280" i="61"/>
  <c r="U271" i="61"/>
  <c r="U261" i="61"/>
  <c r="U254" i="61"/>
  <c r="U250" i="61"/>
  <c r="U244" i="61"/>
  <c r="U239" i="61"/>
  <c r="U234" i="61"/>
  <c r="U228" i="61"/>
  <c r="U223" i="61"/>
  <c r="U218" i="61"/>
  <c r="U212" i="61"/>
  <c r="U207" i="61"/>
  <c r="U202" i="61"/>
  <c r="U187" i="61"/>
  <c r="U192" i="61"/>
  <c r="U186" i="61"/>
  <c r="U181" i="61"/>
  <c r="U176" i="61"/>
  <c r="U171" i="61"/>
  <c r="U163" i="61"/>
  <c r="U158" i="61"/>
  <c r="U153" i="61"/>
  <c r="U147" i="61"/>
  <c r="U142" i="61"/>
  <c r="U137" i="61"/>
  <c r="U131" i="61"/>
  <c r="U126" i="61"/>
  <c r="U121" i="61"/>
  <c r="U115" i="61"/>
  <c r="U110" i="61"/>
  <c r="U105" i="61"/>
  <c r="U99" i="61"/>
  <c r="U94" i="61"/>
  <c r="U89" i="61"/>
  <c r="U83" i="61"/>
  <c r="U78" i="61"/>
  <c r="U73" i="61"/>
  <c r="U67" i="61"/>
  <c r="U62" i="61"/>
  <c r="U57" i="61"/>
  <c r="U51" i="61"/>
  <c r="U46" i="61"/>
  <c r="U41" i="61"/>
  <c r="U35" i="61"/>
  <c r="U165" i="61"/>
  <c r="U26" i="61"/>
  <c r="U20" i="61"/>
  <c r="U15" i="61"/>
  <c r="U275" i="61"/>
  <c r="U342" i="61"/>
  <c r="U331" i="61"/>
  <c r="U320" i="61"/>
  <c r="U311" i="61"/>
  <c r="U304" i="61"/>
  <c r="U297" i="61"/>
  <c r="U291" i="61"/>
  <c r="U279" i="61"/>
  <c r="U267" i="61"/>
  <c r="U259" i="61"/>
  <c r="U270" i="61"/>
  <c r="U248" i="61"/>
  <c r="U243" i="61"/>
  <c r="U238" i="61"/>
  <c r="U232" i="61"/>
  <c r="U227" i="61"/>
  <c r="U222" i="61"/>
  <c r="U216" i="61"/>
  <c r="U211" i="61"/>
  <c r="U206" i="61"/>
  <c r="U200" i="61"/>
  <c r="U196" i="61"/>
  <c r="U191" i="61"/>
  <c r="U184" i="61"/>
  <c r="U180" i="61"/>
  <c r="U175" i="61"/>
  <c r="U169" i="61"/>
  <c r="U162" i="61"/>
  <c r="U157" i="61"/>
  <c r="U151" i="61"/>
  <c r="U146" i="61"/>
  <c r="U141" i="61"/>
  <c r="U135" i="61"/>
  <c r="U130" i="61"/>
  <c r="U125" i="61"/>
  <c r="U119" i="61"/>
  <c r="U114" i="61"/>
  <c r="U109" i="61"/>
  <c r="U103" i="61"/>
  <c r="U98" i="61"/>
  <c r="U93" i="61"/>
  <c r="U87" i="61"/>
  <c r="U82" i="61"/>
  <c r="U77" i="61"/>
  <c r="U71" i="61"/>
  <c r="U66" i="61"/>
  <c r="U61" i="61"/>
  <c r="U55" i="61"/>
  <c r="U50" i="61"/>
  <c r="U45" i="61"/>
  <c r="U39" i="61"/>
  <c r="U34" i="61"/>
  <c r="U30" i="61"/>
  <c r="U24" i="61"/>
  <c r="U19" i="61"/>
  <c r="U14" i="61"/>
  <c r="U348" i="61"/>
  <c r="U338" i="61"/>
  <c r="U327" i="61"/>
  <c r="U316" i="61"/>
  <c r="U310" i="61"/>
  <c r="U302" i="61"/>
  <c r="U296" i="61"/>
  <c r="U287" i="61"/>
  <c r="U274" i="61"/>
  <c r="U266" i="61"/>
  <c r="U258" i="61"/>
  <c r="U252" i="61"/>
  <c r="U247" i="61"/>
  <c r="U242" i="61"/>
  <c r="U236" i="61"/>
  <c r="U231" i="61"/>
  <c r="U226" i="61"/>
  <c r="U220" i="61"/>
  <c r="U215" i="61"/>
  <c r="U210" i="61"/>
  <c r="U204" i="61"/>
  <c r="U199" i="61"/>
  <c r="U195" i="61"/>
  <c r="U189" i="61"/>
  <c r="U179" i="61"/>
  <c r="U173" i="61"/>
  <c r="U168" i="61"/>
  <c r="U161" i="61"/>
  <c r="U155" i="61"/>
  <c r="U150" i="61"/>
  <c r="U144" i="61"/>
  <c r="U139" i="61"/>
  <c r="U134" i="61"/>
  <c r="U129" i="61"/>
  <c r="U123" i="61"/>
  <c r="U118" i="61"/>
  <c r="U113" i="61"/>
  <c r="U107" i="61"/>
  <c r="U102" i="61"/>
  <c r="U97" i="61"/>
  <c r="U91" i="61"/>
  <c r="U86" i="61"/>
  <c r="U81" i="61"/>
  <c r="U75" i="61"/>
  <c r="U70" i="61"/>
  <c r="U65" i="61"/>
  <c r="U59" i="61"/>
  <c r="U54" i="61"/>
  <c r="U49" i="61"/>
  <c r="U43" i="61"/>
  <c r="U38" i="61"/>
  <c r="U33" i="61"/>
  <c r="U28" i="61"/>
  <c r="U23" i="61"/>
  <c r="U18" i="61"/>
  <c r="U326" i="61"/>
  <c r="U295" i="61"/>
  <c r="U255" i="61"/>
  <c r="U235" i="61"/>
  <c r="U214" i="61"/>
  <c r="U193" i="61"/>
  <c r="U172" i="61"/>
  <c r="U149" i="61"/>
  <c r="U127" i="61"/>
  <c r="U106" i="61"/>
  <c r="U85" i="61"/>
  <c r="U63" i="61"/>
  <c r="U42" i="61"/>
  <c r="U22" i="61"/>
  <c r="U315" i="61"/>
  <c r="U285" i="61"/>
  <c r="U251" i="61"/>
  <c r="U230" i="61"/>
  <c r="U208" i="61"/>
  <c r="U188" i="61"/>
  <c r="U167" i="61"/>
  <c r="U143" i="61"/>
  <c r="U122" i="61"/>
  <c r="U101" i="61"/>
  <c r="U79" i="61"/>
  <c r="U58" i="61"/>
  <c r="U37" i="61"/>
  <c r="U16" i="61"/>
  <c r="U347" i="61"/>
  <c r="U307" i="61"/>
  <c r="U272" i="61"/>
  <c r="U246" i="61"/>
  <c r="U224" i="61"/>
  <c r="U203" i="61"/>
  <c r="U183" i="61"/>
  <c r="U159" i="61"/>
  <c r="U138" i="61"/>
  <c r="U117" i="61"/>
  <c r="U95" i="61"/>
  <c r="U74" i="61"/>
  <c r="U53" i="61"/>
  <c r="U31" i="61"/>
  <c r="U12" i="61"/>
  <c r="U336" i="61"/>
  <c r="U300" i="61"/>
  <c r="U263" i="61"/>
  <c r="U240" i="61"/>
  <c r="U219" i="61"/>
  <c r="U198" i="61"/>
  <c r="U177" i="61"/>
  <c r="U154" i="61"/>
  <c r="U133" i="61"/>
  <c r="U111" i="61"/>
  <c r="U90" i="61"/>
  <c r="U69" i="61"/>
  <c r="U47" i="61"/>
  <c r="U27" i="61"/>
  <c r="U11" i="61"/>
  <c r="O226" i="62"/>
  <c r="O222" i="62"/>
  <c r="O218" i="62"/>
  <c r="O214" i="62"/>
  <c r="O210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155" i="62"/>
  <c r="O151" i="62"/>
  <c r="O209" i="62"/>
  <c r="O145" i="62"/>
  <c r="O141" i="62"/>
  <c r="O137" i="62"/>
  <c r="O133" i="62"/>
  <c r="O129" i="62"/>
  <c r="O124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O40" i="64"/>
  <c r="O36" i="64"/>
  <c r="O30" i="64"/>
  <c r="O26" i="64"/>
  <c r="O20" i="64"/>
  <c r="O17" i="64"/>
  <c r="O13" i="64"/>
  <c r="L13" i="65"/>
  <c r="L26" i="66"/>
  <c r="L22" i="66"/>
  <c r="L17" i="66"/>
  <c r="L13" i="66"/>
  <c r="K14" i="67"/>
  <c r="O225" i="62"/>
  <c r="O221" i="62"/>
  <c r="O217" i="62"/>
  <c r="O213" i="62"/>
  <c r="O208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154" i="62"/>
  <c r="O150" i="62"/>
  <c r="O223" i="62"/>
  <c r="O215" i="62"/>
  <c r="O206" i="62"/>
  <c r="O197" i="62"/>
  <c r="O189" i="62"/>
  <c r="O181" i="62"/>
  <c r="O173" i="62"/>
  <c r="O165" i="62"/>
  <c r="O156" i="62"/>
  <c r="O148" i="62"/>
  <c r="O144" i="62"/>
  <c r="O139" i="62"/>
  <c r="O134" i="62"/>
  <c r="O127" i="62"/>
  <c r="O122" i="62"/>
  <c r="O117" i="62"/>
  <c r="O111" i="62"/>
  <c r="O106" i="62"/>
  <c r="O101" i="62"/>
  <c r="O95" i="62"/>
  <c r="O90" i="62"/>
  <c r="O85" i="62"/>
  <c r="O78" i="62"/>
  <c r="O73" i="62"/>
  <c r="O68" i="62"/>
  <c r="O62" i="62"/>
  <c r="O57" i="62"/>
  <c r="O52" i="62"/>
  <c r="O46" i="62"/>
  <c r="O40" i="62"/>
  <c r="O35" i="62"/>
  <c r="O29" i="62"/>
  <c r="O24" i="62"/>
  <c r="O19" i="62"/>
  <c r="O13" i="62"/>
  <c r="O38" i="64"/>
  <c r="O32" i="64"/>
  <c r="O25" i="64"/>
  <c r="O21" i="64"/>
  <c r="O14" i="64"/>
  <c r="L12" i="65"/>
  <c r="L24" i="66"/>
  <c r="L19" i="66"/>
  <c r="L12" i="66"/>
  <c r="K12" i="67"/>
  <c r="O220" i="62"/>
  <c r="O212" i="62"/>
  <c r="O202" i="62"/>
  <c r="O194" i="62"/>
  <c r="O186" i="62"/>
  <c r="O178" i="62"/>
  <c r="O170" i="62"/>
  <c r="O162" i="62"/>
  <c r="O153" i="62"/>
  <c r="O147" i="62"/>
  <c r="O143" i="62"/>
  <c r="O138" i="62"/>
  <c r="O132" i="62"/>
  <c r="O126" i="62"/>
  <c r="O121" i="62"/>
  <c r="O115" i="62"/>
  <c r="O110" i="62"/>
  <c r="O105" i="62"/>
  <c r="O99" i="62"/>
  <c r="O94" i="62"/>
  <c r="O89" i="62"/>
  <c r="O82" i="62"/>
  <c r="O77" i="62"/>
  <c r="O72" i="62"/>
  <c r="O66" i="62"/>
  <c r="O61" i="62"/>
  <c r="O56" i="62"/>
  <c r="O50" i="62"/>
  <c r="O45" i="62"/>
  <c r="O39" i="62"/>
  <c r="O33" i="62"/>
  <c r="O28" i="62"/>
  <c r="O23" i="62"/>
  <c r="O17" i="62"/>
  <c r="O12" i="62"/>
  <c r="O37" i="64"/>
  <c r="O29" i="64"/>
  <c r="O24" i="64"/>
  <c r="O19" i="64"/>
  <c r="O12" i="64"/>
  <c r="O227" i="62"/>
  <c r="O211" i="62"/>
  <c r="O193" i="62"/>
  <c r="O177" i="62"/>
  <c r="O161" i="62"/>
  <c r="O205" i="62"/>
  <c r="O136" i="62"/>
  <c r="O125" i="62"/>
  <c r="O114" i="62"/>
  <c r="O103" i="62"/>
  <c r="O93" i="62"/>
  <c r="O81" i="62"/>
  <c r="O70" i="62"/>
  <c r="O60" i="62"/>
  <c r="O49" i="62"/>
  <c r="O37" i="62"/>
  <c r="O27" i="62"/>
  <c r="O16" i="62"/>
  <c r="O35" i="64"/>
  <c r="O22" i="64"/>
  <c r="O11" i="64"/>
  <c r="L25" i="66"/>
  <c r="L16" i="66"/>
  <c r="K15" i="67"/>
  <c r="O224" i="62"/>
  <c r="O207" i="62"/>
  <c r="O190" i="62"/>
  <c r="O174" i="62"/>
  <c r="O158" i="62"/>
  <c r="O146" i="62"/>
  <c r="O135" i="62"/>
  <c r="O123" i="62"/>
  <c r="O113" i="62"/>
  <c r="O102" i="62"/>
  <c r="O91" i="62"/>
  <c r="O80" i="62"/>
  <c r="O69" i="62"/>
  <c r="O58" i="62"/>
  <c r="O48" i="62"/>
  <c r="O36" i="62"/>
  <c r="O25" i="62"/>
  <c r="O15" i="62"/>
  <c r="O33" i="64"/>
  <c r="O23" i="64"/>
  <c r="L14" i="65"/>
  <c r="L23" i="66"/>
  <c r="L15" i="66"/>
  <c r="K13" i="67"/>
  <c r="O219" i="62"/>
  <c r="O201" i="62"/>
  <c r="O185" i="62"/>
  <c r="O169" i="62"/>
  <c r="O152" i="62"/>
  <c r="O142" i="62"/>
  <c r="O131" i="62"/>
  <c r="O119" i="62"/>
  <c r="O109" i="62"/>
  <c r="O98" i="62"/>
  <c r="O87" i="62"/>
  <c r="O76" i="62"/>
  <c r="O65" i="62"/>
  <c r="O54" i="62"/>
  <c r="O44" i="62"/>
  <c r="O32" i="62"/>
  <c r="O21" i="62"/>
  <c r="O11" i="62"/>
  <c r="O28" i="64"/>
  <c r="O16" i="64"/>
  <c r="L11" i="65"/>
  <c r="L21" i="66"/>
  <c r="L14" i="66"/>
  <c r="K11" i="67"/>
  <c r="O216" i="62"/>
  <c r="O198" i="62"/>
  <c r="O182" i="62"/>
  <c r="O166" i="62"/>
  <c r="O149" i="62"/>
  <c r="O140" i="62"/>
  <c r="O130" i="62"/>
  <c r="O118" i="62"/>
  <c r="O107" i="62"/>
  <c r="O97" i="62"/>
  <c r="O86" i="62"/>
  <c r="O74" i="62"/>
  <c r="O64" i="62"/>
  <c r="O31" i="62"/>
  <c r="O15" i="64"/>
  <c r="O20" i="62"/>
  <c r="L27" i="66"/>
  <c r="O53" i="62"/>
  <c r="O39" i="64"/>
  <c r="L20" i="66"/>
  <c r="O41" i="62"/>
  <c r="O18" i="64"/>
  <c r="L11" i="66"/>
  <c r="R175" i="78"/>
  <c r="R171" i="78"/>
  <c r="R167" i="78"/>
  <c r="R163" i="78"/>
  <c r="R159" i="78"/>
  <c r="R155" i="78"/>
  <c r="R151" i="78"/>
  <c r="R147" i="78"/>
  <c r="R143" i="78"/>
  <c r="R139" i="78"/>
  <c r="R135" i="78"/>
  <c r="R131" i="78"/>
  <c r="R127" i="78"/>
  <c r="R179" i="78"/>
  <c r="R118" i="78"/>
  <c r="R114" i="78"/>
  <c r="R110" i="78"/>
  <c r="R106" i="78"/>
  <c r="R102" i="78"/>
  <c r="R98" i="78"/>
  <c r="R94" i="78"/>
  <c r="R90" i="78"/>
  <c r="R86" i="78"/>
  <c r="R82" i="78"/>
  <c r="R78" i="78"/>
  <c r="R74" i="78"/>
  <c r="R70" i="78"/>
  <c r="R66" i="78"/>
  <c r="R62" i="78"/>
  <c r="R58" i="78"/>
  <c r="R54" i="78"/>
  <c r="R50" i="78"/>
  <c r="R46" i="78"/>
  <c r="R42" i="78"/>
  <c r="R38" i="78"/>
  <c r="R34" i="78"/>
  <c r="R174" i="78"/>
  <c r="R169" i="78"/>
  <c r="R164" i="78"/>
  <c r="R158" i="78"/>
  <c r="R153" i="78"/>
  <c r="R148" i="78"/>
  <c r="R142" i="78"/>
  <c r="R137" i="78"/>
  <c r="R132" i="78"/>
  <c r="R126" i="78"/>
  <c r="R120" i="78"/>
  <c r="R116" i="78"/>
  <c r="R111" i="78"/>
  <c r="R105" i="78"/>
  <c r="R100" i="78"/>
  <c r="R95" i="78"/>
  <c r="R89" i="78"/>
  <c r="R84" i="78"/>
  <c r="R79" i="78"/>
  <c r="R73" i="78"/>
  <c r="R68" i="78"/>
  <c r="R63" i="78"/>
  <c r="R57" i="78"/>
  <c r="R52" i="78"/>
  <c r="R47" i="78"/>
  <c r="R41" i="78"/>
  <c r="R36" i="78"/>
  <c r="R31" i="78"/>
  <c r="R25" i="78"/>
  <c r="R21" i="78"/>
  <c r="R17" i="78"/>
  <c r="R13" i="78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S28" i="71"/>
  <c r="S23" i="71"/>
  <c r="S18" i="71"/>
  <c r="R173" i="78"/>
  <c r="R166" i="78"/>
  <c r="R160" i="78"/>
  <c r="R152" i="78"/>
  <c r="R145" i="78"/>
  <c r="R138" i="78"/>
  <c r="R130" i="78"/>
  <c r="R124" i="78"/>
  <c r="R113" i="78"/>
  <c r="R107" i="78"/>
  <c r="R99" i="78"/>
  <c r="R92" i="78"/>
  <c r="R85" i="78"/>
  <c r="R77" i="78"/>
  <c r="R71" i="78"/>
  <c r="R64" i="78"/>
  <c r="R56" i="78"/>
  <c r="R49" i="78"/>
  <c r="R43" i="78"/>
  <c r="R35" i="78"/>
  <c r="R27" i="78"/>
  <c r="R22" i="78"/>
  <c r="R16" i="78"/>
  <c r="R11" i="78"/>
  <c r="P58" i="69"/>
  <c r="P52" i="69"/>
  <c r="P47" i="69"/>
  <c r="P42" i="69"/>
  <c r="P36" i="69"/>
  <c r="P31" i="69"/>
  <c r="P26" i="69"/>
  <c r="P20" i="69"/>
  <c r="P15" i="69"/>
  <c r="S29" i="71"/>
  <c r="S22" i="71"/>
  <c r="S16" i="71"/>
  <c r="S12" i="71"/>
  <c r="M23" i="72"/>
  <c r="M19" i="72"/>
  <c r="M15" i="72"/>
  <c r="M11" i="72"/>
  <c r="R172" i="78"/>
  <c r="R165" i="78"/>
  <c r="R157" i="78"/>
  <c r="R150" i="78"/>
  <c r="R144" i="78"/>
  <c r="R136" i="78"/>
  <c r="R129" i="78"/>
  <c r="R178" i="78"/>
  <c r="R119" i="78"/>
  <c r="R112" i="78"/>
  <c r="R104" i="78"/>
  <c r="R97" i="78"/>
  <c r="R91" i="78"/>
  <c r="R83" i="78"/>
  <c r="R76" i="78"/>
  <c r="R69" i="78"/>
  <c r="R61" i="78"/>
  <c r="R55" i="78"/>
  <c r="R48" i="78"/>
  <c r="R40" i="78"/>
  <c r="R33" i="78"/>
  <c r="R26" i="78"/>
  <c r="R20" i="78"/>
  <c r="R15" i="78"/>
  <c r="R10" i="78"/>
  <c r="P62" i="69"/>
  <c r="P56" i="69"/>
  <c r="P51" i="69"/>
  <c r="P46" i="69"/>
  <c r="P40" i="69"/>
  <c r="P35" i="69"/>
  <c r="P30" i="69"/>
  <c r="P24" i="69"/>
  <c r="P19" i="69"/>
  <c r="P14" i="69"/>
  <c r="S27" i="71"/>
  <c r="S21" i="71"/>
  <c r="S15" i="71"/>
  <c r="S11" i="71"/>
  <c r="M22" i="72"/>
  <c r="M18" i="72"/>
  <c r="R177" i="78"/>
  <c r="R162" i="78"/>
  <c r="R149" i="78"/>
  <c r="R134" i="78"/>
  <c r="R117" i="78"/>
  <c r="R103" i="78"/>
  <c r="R88" i="78"/>
  <c r="R75" i="78"/>
  <c r="R60" i="78"/>
  <c r="R45" i="78"/>
  <c r="R32" i="78"/>
  <c r="R19" i="78"/>
  <c r="P59" i="69"/>
  <c r="P48" i="69"/>
  <c r="P38" i="69"/>
  <c r="P27" i="69"/>
  <c r="P16" i="69"/>
  <c r="S24" i="71"/>
  <c r="S13" i="71"/>
  <c r="M20" i="72"/>
  <c r="M13" i="72"/>
  <c r="R176" i="78"/>
  <c r="R161" i="78"/>
  <c r="R146" i="78"/>
  <c r="R133" i="78"/>
  <c r="R115" i="78"/>
  <c r="R101" i="78"/>
  <c r="R87" i="78"/>
  <c r="R72" i="78"/>
  <c r="R59" i="78"/>
  <c r="R44" i="78"/>
  <c r="R30" i="78"/>
  <c r="R18" i="78"/>
  <c r="P55" i="69"/>
  <c r="P44" i="69"/>
  <c r="P34" i="69"/>
  <c r="P23" i="69"/>
  <c r="P12" i="69"/>
  <c r="S20" i="71"/>
  <c r="M25" i="72"/>
  <c r="M17" i="72"/>
  <c r="M12" i="72"/>
  <c r="R170" i="78"/>
  <c r="R156" i="78"/>
  <c r="R141" i="78"/>
  <c r="R128" i="78"/>
  <c r="R109" i="78"/>
  <c r="R96" i="78"/>
  <c r="R81" i="78"/>
  <c r="R67" i="78"/>
  <c r="R53" i="78"/>
  <c r="R39" i="78"/>
  <c r="R24" i="78"/>
  <c r="R14" i="78"/>
  <c r="P54" i="69"/>
  <c r="P43" i="69"/>
  <c r="P32" i="69"/>
  <c r="P22" i="69"/>
  <c r="P11" i="69"/>
  <c r="S17" i="71"/>
  <c r="M24" i="72"/>
  <c r="M16" i="72"/>
  <c r="R168" i="78"/>
  <c r="R154" i="78"/>
  <c r="R140" i="78"/>
  <c r="R125" i="78"/>
  <c r="R108" i="78"/>
  <c r="R93" i="78"/>
  <c r="R80" i="78"/>
  <c r="R65" i="78"/>
  <c r="R51" i="78"/>
  <c r="R37" i="78"/>
  <c r="R23" i="78"/>
  <c r="R12" i="78"/>
  <c r="P60" i="69"/>
  <c r="P50" i="69"/>
  <c r="P39" i="69"/>
  <c r="P28" i="69"/>
  <c r="P18" i="69"/>
  <c r="S25" i="71"/>
  <c r="S14" i="71"/>
  <c r="M21" i="72"/>
  <c r="M14" i="72"/>
  <c r="R123" i="78"/>
  <c r="R122" i="78"/>
  <c r="R29" i="78"/>
  <c r="K99" i="73"/>
  <c r="K95" i="73"/>
  <c r="K91" i="73"/>
  <c r="K87" i="73"/>
  <c r="K83" i="73"/>
  <c r="K79" i="73"/>
  <c r="K75" i="73"/>
  <c r="K71" i="73"/>
  <c r="K67" i="73"/>
  <c r="K63" i="73"/>
  <c r="K59" i="73"/>
  <c r="K55" i="73"/>
  <c r="K51" i="73"/>
  <c r="K47" i="73"/>
  <c r="K43" i="73"/>
  <c r="K38" i="73"/>
  <c r="K34" i="73"/>
  <c r="K29" i="73"/>
  <c r="K24" i="73"/>
  <c r="K20" i="73"/>
  <c r="K14" i="73"/>
  <c r="K98" i="73"/>
  <c r="K94" i="73"/>
  <c r="K90" i="73"/>
  <c r="K82" i="73"/>
  <c r="K74" i="73"/>
  <c r="K70" i="73"/>
  <c r="K62" i="73"/>
  <c r="K58" i="73"/>
  <c r="K50" i="73"/>
  <c r="K46" i="73"/>
  <c r="K42" i="73"/>
  <c r="K32" i="73"/>
  <c r="K23" i="73"/>
  <c r="K13" i="73"/>
  <c r="K93" i="73"/>
  <c r="K85" i="73"/>
  <c r="K73" i="73"/>
  <c r="K65" i="73"/>
  <c r="K61" i="73"/>
  <c r="K53" i="73"/>
  <c r="K45" i="73"/>
  <c r="K31" i="73"/>
  <c r="K22" i="73"/>
  <c r="K96" i="73"/>
  <c r="K92" i="73"/>
  <c r="K88" i="73"/>
  <c r="K84" i="73"/>
  <c r="K80" i="73"/>
  <c r="K76" i="73"/>
  <c r="K72" i="73"/>
  <c r="K68" i="73"/>
  <c r="K64" i="73"/>
  <c r="K60" i="73"/>
  <c r="K56" i="73"/>
  <c r="K52" i="73"/>
  <c r="K48" i="73"/>
  <c r="K44" i="73"/>
  <c r="K39" i="73"/>
  <c r="K35" i="73"/>
  <c r="K30" i="73"/>
  <c r="K26" i="73"/>
  <c r="K21" i="73"/>
  <c r="K16" i="73"/>
  <c r="K11" i="73"/>
  <c r="K86" i="73"/>
  <c r="K78" i="73"/>
  <c r="K66" i="73"/>
  <c r="K54" i="73"/>
  <c r="K37" i="73"/>
  <c r="K28" i="73"/>
  <c r="K19" i="73"/>
  <c r="K97" i="73"/>
  <c r="K89" i="73"/>
  <c r="K81" i="73"/>
  <c r="K77" i="73"/>
  <c r="K69" i="73"/>
  <c r="K57" i="73"/>
  <c r="K49" i="73"/>
  <c r="K41" i="73"/>
  <c r="K36" i="73"/>
  <c r="K27" i="73"/>
  <c r="K17" i="73"/>
  <c r="K12" i="73"/>
  <c r="L12" i="74"/>
  <c r="L11" i="74"/>
  <c r="L13" i="74"/>
  <c r="K184" i="76"/>
  <c r="K180" i="76"/>
  <c r="K175" i="76"/>
  <c r="K170" i="76"/>
  <c r="K166" i="76"/>
  <c r="K162" i="76"/>
  <c r="K158" i="76"/>
  <c r="K154" i="76"/>
  <c r="K150" i="76"/>
  <c r="K146" i="76"/>
  <c r="K142" i="76"/>
  <c r="K138" i="76"/>
  <c r="K134" i="76"/>
  <c r="K130" i="76"/>
  <c r="K126" i="76"/>
  <c r="K122" i="76"/>
  <c r="K118" i="76"/>
  <c r="K114" i="76"/>
  <c r="K110" i="76"/>
  <c r="K106" i="76"/>
  <c r="K102" i="76"/>
  <c r="K98" i="76"/>
  <c r="K94" i="76"/>
  <c r="K87" i="76"/>
  <c r="K83" i="76"/>
  <c r="K79" i="76"/>
  <c r="K75" i="76"/>
  <c r="K73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I19" i="80"/>
  <c r="I14" i="80"/>
  <c r="I10" i="80"/>
  <c r="K12" i="81"/>
  <c r="K183" i="76"/>
  <c r="K178" i="76"/>
  <c r="K174" i="76"/>
  <c r="K169" i="76"/>
  <c r="K165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2" i="76"/>
  <c r="K109" i="76"/>
  <c r="K105" i="76"/>
  <c r="K101" i="76"/>
  <c r="K97" i="76"/>
  <c r="K93" i="76"/>
  <c r="K90" i="76"/>
  <c r="K86" i="76"/>
  <c r="K82" i="76"/>
  <c r="K78" i="76"/>
  <c r="K74" i="76"/>
  <c r="K69" i="76"/>
  <c r="K65" i="76"/>
  <c r="K61" i="76"/>
  <c r="K57" i="76"/>
  <c r="K53" i="76"/>
  <c r="K49" i="76"/>
  <c r="K45" i="76"/>
  <c r="K41" i="76"/>
  <c r="K182" i="76"/>
  <c r="K172" i="76"/>
  <c r="K164" i="76"/>
  <c r="K156" i="76"/>
  <c r="K148" i="76"/>
  <c r="K140" i="76"/>
  <c r="K132" i="76"/>
  <c r="K124" i="76"/>
  <c r="K116" i="76"/>
  <c r="K108" i="76"/>
  <c r="K100" i="76"/>
  <c r="K92" i="76"/>
  <c r="K85" i="76"/>
  <c r="K77" i="76"/>
  <c r="K72" i="76"/>
  <c r="K64" i="76"/>
  <c r="K56" i="76"/>
  <c r="K48" i="76"/>
  <c r="K40" i="76"/>
  <c r="K35" i="76"/>
  <c r="K29" i="76"/>
  <c r="K24" i="76"/>
  <c r="K19" i="76"/>
  <c r="K13" i="76"/>
  <c r="I17" i="80"/>
  <c r="I11" i="80"/>
  <c r="K11" i="81"/>
  <c r="K181" i="76"/>
  <c r="K171" i="76"/>
  <c r="K163" i="76"/>
  <c r="K155" i="76"/>
  <c r="K147" i="76"/>
  <c r="K139" i="76"/>
  <c r="K131" i="76"/>
  <c r="K123" i="76"/>
  <c r="K115" i="76"/>
  <c r="K107" i="76"/>
  <c r="K99" i="76"/>
  <c r="K91" i="76"/>
  <c r="K84" i="76"/>
  <c r="K76" i="76"/>
  <c r="K71" i="76"/>
  <c r="K63" i="76"/>
  <c r="K55" i="76"/>
  <c r="K47" i="76"/>
  <c r="K39" i="76"/>
  <c r="K33" i="76"/>
  <c r="K28" i="76"/>
  <c r="K23" i="76"/>
  <c r="K17" i="76"/>
  <c r="K12" i="76"/>
  <c r="I16" i="80"/>
  <c r="K10" i="81"/>
  <c r="K177" i="76"/>
  <c r="K168" i="76"/>
  <c r="K160" i="76"/>
  <c r="K152" i="76"/>
  <c r="K144" i="76"/>
  <c r="K136" i="76"/>
  <c r="K128" i="76"/>
  <c r="K120" i="76"/>
  <c r="K111" i="76"/>
  <c r="K104" i="76"/>
  <c r="K96" i="76"/>
  <c r="K89" i="76"/>
  <c r="K81" i="76"/>
  <c r="K68" i="76"/>
  <c r="K60" i="76"/>
  <c r="K52" i="76"/>
  <c r="K44" i="76"/>
  <c r="K37" i="76"/>
  <c r="K32" i="76"/>
  <c r="K27" i="76"/>
  <c r="K21" i="76"/>
  <c r="K16" i="76"/>
  <c r="K11" i="76"/>
  <c r="I13" i="80"/>
  <c r="K176" i="76"/>
  <c r="K167" i="76"/>
  <c r="K159" i="76"/>
  <c r="K151" i="76"/>
  <c r="K143" i="76"/>
  <c r="K135" i="76"/>
  <c r="K127" i="76"/>
  <c r="K119" i="76"/>
  <c r="K103" i="76"/>
  <c r="K95" i="76"/>
  <c r="K88" i="76"/>
  <c r="K80" i="76"/>
  <c r="K67" i="76"/>
  <c r="K59" i="76"/>
  <c r="K51" i="76"/>
  <c r="K43" i="76"/>
  <c r="K36" i="76"/>
  <c r="K31" i="76"/>
  <c r="K25" i="76"/>
  <c r="K20" i="76"/>
  <c r="K15" i="76"/>
  <c r="I18" i="80"/>
  <c r="I12" i="80"/>
  <c r="R60" i="59"/>
  <c r="R55" i="59"/>
  <c r="R51" i="59"/>
  <c r="R47" i="59"/>
  <c r="R43" i="59"/>
  <c r="R38" i="59"/>
  <c r="R34" i="59"/>
  <c r="R30" i="59"/>
  <c r="R25" i="59"/>
  <c r="R21" i="59"/>
  <c r="R17" i="59"/>
  <c r="R13" i="59"/>
  <c r="R59" i="59"/>
  <c r="R54" i="59"/>
  <c r="R50" i="59"/>
  <c r="R46" i="59"/>
  <c r="R42" i="59"/>
  <c r="R37" i="59"/>
  <c r="R33" i="59"/>
  <c r="R29" i="59"/>
  <c r="R24" i="59"/>
  <c r="R20" i="59"/>
  <c r="R16" i="59"/>
  <c r="R12" i="59"/>
  <c r="R58" i="59"/>
  <c r="R53" i="59"/>
  <c r="R49" i="59"/>
  <c r="R45" i="59"/>
  <c r="R41" i="59"/>
  <c r="R36" i="59"/>
  <c r="R32" i="59"/>
  <c r="R28" i="59"/>
  <c r="R23" i="59"/>
  <c r="R19" i="59"/>
  <c r="R15" i="59"/>
  <c r="R11" i="59"/>
  <c r="R57" i="59"/>
  <c r="R52" i="59"/>
  <c r="R48" i="59"/>
  <c r="R44" i="59"/>
  <c r="R40" i="59"/>
  <c r="R35" i="59"/>
  <c r="R31" i="59"/>
  <c r="R27" i="59"/>
  <c r="R22" i="59"/>
  <c r="R18" i="59"/>
  <c r="R14" i="59"/>
  <c r="L47" i="58"/>
  <c r="L43" i="58"/>
  <c r="L39" i="58"/>
  <c r="L35" i="58"/>
  <c r="L30" i="58"/>
  <c r="L26" i="58"/>
  <c r="L22" i="58"/>
  <c r="L17" i="58"/>
  <c r="L13" i="58"/>
  <c r="L46" i="58"/>
  <c r="L42" i="58"/>
  <c r="L38" i="58"/>
  <c r="L34" i="58"/>
  <c r="L29" i="58"/>
  <c r="L25" i="58"/>
  <c r="L21" i="58"/>
  <c r="L16" i="58"/>
  <c r="L12" i="58"/>
  <c r="L45" i="58"/>
  <c r="L41" i="58"/>
  <c r="L37" i="58"/>
  <c r="L33" i="58"/>
  <c r="L28" i="58"/>
  <c r="L24" i="58"/>
  <c r="L20" i="58"/>
  <c r="L15" i="58"/>
  <c r="L11" i="58"/>
  <c r="L44" i="58"/>
  <c r="L40" i="58"/>
  <c r="L36" i="58"/>
  <c r="L31" i="58"/>
  <c r="L27" i="58"/>
  <c r="L23" i="58"/>
  <c r="L18" i="58"/>
  <c r="L14" i="58"/>
  <c r="L10" i="58"/>
  <c r="L32" i="58"/>
  <c r="D10" i="88"/>
  <c r="D42" i="88"/>
  <c r="D33" i="88"/>
  <c r="D26" i="88"/>
  <c r="D13" i="88"/>
  <c r="D19" i="88"/>
  <c r="D15" i="88"/>
  <c r="D16" i="88"/>
  <c r="D11" i="88"/>
  <c r="D20" i="88"/>
  <c r="D17" i="88"/>
  <c r="D18" i="88"/>
  <c r="D21" i="88"/>
  <c r="D27" i="88"/>
  <c r="D28" i="88"/>
  <c r="D29" i="88"/>
  <c r="D31" i="88"/>
  <c r="D24" i="88"/>
  <c r="D35" i="88"/>
  <c r="D38" i="88"/>
  <c r="D37" i="88"/>
  <c r="D12" i="88"/>
  <c r="D2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331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<sst xmlns="http://schemas.openxmlformats.org/spreadsheetml/2006/main" count="8974" uniqueCount="2640">
  <si>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</si>
  <si>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</si>
  <si>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</si>
  <si>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</si>
  <si>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</si>
  <si>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</si>
  <si>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</si>
  <si>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</si>
  <si>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</si>
  <si>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</si>
  <si>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</si>
  <si>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</si>
  <si>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</si>
  <si>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</si>
  <si>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</si>
  <si>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</si>
  <si>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</si>
  <si>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</si>
  <si>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</si>
  <si>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</si>
  <si>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</si>
  <si>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</si>
  <si>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</si>
  <si>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</si>
  <si>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</si>
  <si>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</si>
  <si>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</si>
  <si>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</si>
  <si>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</si>
  <si>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</si>
  <si>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</si>
  <si>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</si>
  <si>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</si>
  <si>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</si>
  <si>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</si>
  <si>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</si>
  <si>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</si>
  <si>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</si>
  <si>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</si>
  <si>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</si>
  <si>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</si>
  <si>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</si>
  <si>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</si>
  <si>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</si>
  <si>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</si>
  <si>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</si>
  <si>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</si>
  <si>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</si>
  <si>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</si>
  <si>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</si>
  <si>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</si>
  <si>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</si>
  <si>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</si>
  <si>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</si>
  <si>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</si>
  <si>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</si>
  <si>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</si>
  <si>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</si>
  <si>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</si>
  <si>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</si>
  <si>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</si>
  <si>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</si>
  <si>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</si>
  <si>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</si>
  <si>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</si>
  <si>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</si>
  <si>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</si>
  <si>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</si>
  <si>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</si>
  <si>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</si>
  <si>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</si>
  <si>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</si>
  <si>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</si>
  <si>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</si>
  <si>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</si>
  <si>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</si>
  <si>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</si>
  <si>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</si>
  <si>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</si>
  <si>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</si>
  <si>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</si>
  <si>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</si>
  <si>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</si>
  <si>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</si>
  <si>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</si>
  <si>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</si>
  <si>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</si>
  <si>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</si>
  <si>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</si>
  <si>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</si>
  <si>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</si>
  <si>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</si>
  <si>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</si>
  <si>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</si>
  <si>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</si>
  <si>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</si>
  <si>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</si>
  <si>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</si>
  <si>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</si>
  <si>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</si>
  <si>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</si>
  <si>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</si>
  <si>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</si>
  <si>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</si>
  <si>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</si>
  <si>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</si>
  <si>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</si>
  <si>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</si>
  <si>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</si>
  <si>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</si>
  <si>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</si>
  <si>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</si>
  <si>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</si>
  <si>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</si>
  <si>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</si>
  <si>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</si>
  <si>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</si>
  <si>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</si>
  <si>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</si>
  <si>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</si>
  <si>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</si>
  <si>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</si>
  <si>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</si>
  <si>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</si>
  <si>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</si>
  <si>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</si>
  <si>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</si>
  <si>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</si>
  <si>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</si>
  <si>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</si>
  <si>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</si>
  <si>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</si>
  <si>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</si>
  <si>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</si>
  <si>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</si>
  <si>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</si>
  <si>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</si>
  <si>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</si>
  <si>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</si>
  <si>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</si>
  <si>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</si>
  <si>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</si>
  <si>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</si>
  <si>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</si>
  <si>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</si>
  <si>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</si>
  <si>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</si>
  <si>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</si>
  <si>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</si>
  <si>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</si>
  <si>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</si>
  <si>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</si>
  <si>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</si>
  <si>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</si>
  <si>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</si>
  <si>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</si>
  <si>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</si>
  <si>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</si>
  <si>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</si>
  <si>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</si>
  <si>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</si>
  <si>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</si>
  <si>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</si>
  <si>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</si>
  <si>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</si>
  <si>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</si>
  <si>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</si>
  <si>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</si>
  <si>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</si>
  <si>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</si>
  <si>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</si>
  <si>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</si>
  <si>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</si>
  <si>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</si>
  <si>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</si>
  <si>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</si>
  <si>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</si>
  <si>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</si>
  <si>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</si>
  <si>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</si>
  <si>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</si>
  <si>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</si>
  <si>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</si>
  <si>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</si>
  <si>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</si>
  <si>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</si>
  <si>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</si>
  <si>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</si>
  <si>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</si>
  <si>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</si>
  <si>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</si>
  <si>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</si>
  <si>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</si>
  <si>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</si>
  <si>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</si>
  <si>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</si>
  <si>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</si>
  <si>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</si>
  <si>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</si>
  <si>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</si>
  <si>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</si>
  <si>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</si>
  <si>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</si>
  <si>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</si>
  <si>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</si>
  <si>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</si>
  <si>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</si>
  <si>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</si>
  <si>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</si>
  <si>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</si>
  <si>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</si>
  <si>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</si>
  <si>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</si>
  <si>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</si>
  <si>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</si>
  <si>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</si>
  <si>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</si>
  <si>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</si>
  <si>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</si>
  <si>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</si>
  <si>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</si>
  <si>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</si>
  <si>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</si>
  <si>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</si>
  <si>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</si>
  <si>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</si>
  <si>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</si>
  <si>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</si>
  <si>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</si>
  <si>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</si>
  <si>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</si>
  <si>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</si>
  <si>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</si>
  <si>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</si>
  <si>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</si>
  <si>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</si>
  <si>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</si>
  <si>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</si>
  <si>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</si>
  <si>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</si>
  <si>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</si>
  <si>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</si>
  <si>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</si>
  <si>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</si>
  <si>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</si>
  <si>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</si>
  <si>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</si>
  <si>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</si>
  <si>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</si>
  <si>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</si>
  <si>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</si>
  <si>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</si>
  <si>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</si>
  <si>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</si>
  <si>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</si>
  <si>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</si>
  <si>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</si>
  <si>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</si>
  <si>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</si>
  <si>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</si>
  <si>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</si>
  <si>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</si>
  <si>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</si>
  <si>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</si>
  <si>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</si>
  <si>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</si>
  <si>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</si>
  <si>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</si>
  <si>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</si>
  <si>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</si>
  <si>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</si>
  <si>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</si>
  <si>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</si>
  <si>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</si>
  <si>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</si>
  <si>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</si>
  <si>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</si>
  <si>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</si>
  <si>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</si>
  <si>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</si>
  <si>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</si>
  <si>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</si>
  <si>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</si>
  <si>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</si>
  <si>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</si>
  <si>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</si>
  <si>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</si>
  <si>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</si>
  <si>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</si>
  <si>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</si>
  <si>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</si>
  <si>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</si>
  <si>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</si>
  <si>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</si>
  <si>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</si>
  <si>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</si>
  <si>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</si>
  <si>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</si>
  <si>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</si>
  <si>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</si>
  <si>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</si>
  <si>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</si>
  <si>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</si>
  <si>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</si>
  <si>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</si>
  <si>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</si>
  <si>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</si>
  <si>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</si>
  <si>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</si>
  <si>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</si>
  <si>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</si>
  <si>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</si>
  <si>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</si>
  <si>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</si>
  <si>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</si>
  <si>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</si>
  <si>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</si>
  <si>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</si>
  <si>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</si>
  <si>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</si>
  <si>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</si>
  <si>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</si>
  <si>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</si>
  <si>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</si>
  <si>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</si>
  <si>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</si>
  <si>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</si>
  <si>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</si>
  <si>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</si>
  <si>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</si>
  <si>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</si>
  <si>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</si>
  <si>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</si>
  <si>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</si>
  <si>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</si>
  <si>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</si>
  <si>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</si>
  <si>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</si>
  <si>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</si>
  <si>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</si>
  <si>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</si>
  <si>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</si>
  <si>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</si>
  <si>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</si>
  <si>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</si>
  <si>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</si>
  <si>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</si>
  <si>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</si>
  <si>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</si>
  <si>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</si>
  <si>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</si>
  <si>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</si>
  <si>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</si>
  <si>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</si>
  <si>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</si>
  <si>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</si>
  <si>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</si>
  <si>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</si>
  <si>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</si>
  <si>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</si>
  <si>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</si>
  <si>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</si>
  <si>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</si>
  <si>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</si>
  <si>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</si>
  <si>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</si>
  <si>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</si>
  <si>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</si>
  <si>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</si>
  <si>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</si>
  <si>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</si>
  <si>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</si>
  <si>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</si>
  <si>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</si>
  <si>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</si>
  <si>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</si>
  <si>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</si>
  <si>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</si>
  <si>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</si>
  <si>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</si>
  <si>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</si>
  <si>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</si>
  <si>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</si>
  <si>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</si>
  <si>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</si>
  <si>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</si>
  <si>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</si>
  <si>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</si>
  <si>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</si>
  <si>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</si>
  <si>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</si>
  <si>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</si>
  <si>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</si>
  <si>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</si>
  <si>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</si>
  <si>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</si>
  <si>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</si>
  <si>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</si>
  <si>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</si>
  <si>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</si>
  <si>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</si>
  <si>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</si>
  <si>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</si>
  <si>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</si>
  <si>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</si>
  <si>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</si>
  <si>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</si>
  <si>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</si>
  <si>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</si>
  <si>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</si>
  <si>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</si>
  <si>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</si>
  <si>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</si>
  <si>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</si>
  <si>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</si>
  <si>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</si>
  <si>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</si>
  <si>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</si>
  <si>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</si>
  <si>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</si>
  <si>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</si>
  <si>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</si>
  <si>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</si>
  <si>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</si>
  <si>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</si>
  <si>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</si>
  <si>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</si>
  <si>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</si>
  <si>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</si>
  <si>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</si>
  <si>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</si>
  <si>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</si>
  <si>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</si>
  <si>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</si>
  <si>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</si>
  <si>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</si>
  <si>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</si>
  <si>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</si>
  <si>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</si>
  <si>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</si>
  <si>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</si>
  <si>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</si>
  <si>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</si>
  <si>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</si>
  <si>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</si>
  <si>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</si>
  <si>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</si>
  <si>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</si>
  <si>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</si>
  <si>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</si>
  <si>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</si>
  <si>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</si>
  <si>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</si>
  <si>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</si>
  <si>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</si>
  <si>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</si>
  <si>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</si>
  <si>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</si>
  <si>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</si>
  <si>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</si>
  <si>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</si>
  <si>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</si>
  <si>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</si>
  <si>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</si>
  <si>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</si>
  <si>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</si>
  <si>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</si>
  <si>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</si>
  <si>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</si>
  <si>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</si>
  <si>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</si>
  <si>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</si>
  <si>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</si>
  <si>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</si>
  <si>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</si>
  <si>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</si>
  <si>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</si>
  <si>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</si>
  <si>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</si>
  <si>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</si>
  <si>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</si>
  <si>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</si>
  <si>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</si>
  <si>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</si>
  <si>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</si>
  <si>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</si>
  <si>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</si>
  <si>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</si>
  <si>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</si>
  <si>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</si>
  <si>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</si>
  <si>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</si>
  <si>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</si>
  <si>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</si>
  <si>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</si>
  <si>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</si>
  <si>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</si>
  <si>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</si>
  <si>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</si>
  <si>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</si>
  <si>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</si>
  <si>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</si>
  <si>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</si>
  <si>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</si>
  <si>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</si>
  <si>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</si>
  <si>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</si>
  <si>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</si>
  <si>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</si>
  <si>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</si>
  <si>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</si>
  <si>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</si>
  <si>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</si>
  <si>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</si>
  <si>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</si>
  <si>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</si>
  <si>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</si>
  <si>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</si>
  <si>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</si>
  <si>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</si>
  <si>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</si>
  <si>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</si>
  <si>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</si>
  <si>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</si>
  <si>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</si>
  <si>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</si>
  <si>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</si>
  <si>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</si>
  <si>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</si>
  <si>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</si>
  <si>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</si>
  <si>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</si>
  <si>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</si>
  <si>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</si>
  <si>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</si>
  <si>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</si>
  <si>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</si>
  <si>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</si>
  <si>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</si>
  <si>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</si>
  <si>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</si>
  <si>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</si>
  <si>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</si>
  <si>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</si>
  <si>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</si>
  <si>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</si>
  <si>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</si>
  <si>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</si>
  <si>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</si>
  <si>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</si>
  <si>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</si>
  <si>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</si>
  <si>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</si>
  <si>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</si>
  <si>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</si>
  <si>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</si>
  <si>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</si>
  <si>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</si>
  <si>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</si>
  <si>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</si>
  <si>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</si>
  <si>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</si>
  <si>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</si>
  <si>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</si>
  <si>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</si>
  <si>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</si>
  <si>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</si>
  <si>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</si>
  <si>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</si>
  <si>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</si>
  <si>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</si>
  <si>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</si>
  <si>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</si>
  <si>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</si>
  <si>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</si>
  <si>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</si>
  <si>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</si>
  <si>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</si>
  <si>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</si>
  <si>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</si>
  <si>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</si>
  <si>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</si>
  <si>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</si>
  <si>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</si>
  <si>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</si>
  <si>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</si>
  <si>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</si>
  <si>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</si>
  <si>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</si>
  <si>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</si>
  <si>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</si>
  <si>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</si>
  <si>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</si>
  <si>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</si>
  <si>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</si>
  <si>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</si>
  <si>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</si>
  <si>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</si>
  <si>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</si>
  <si>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</si>
  <si>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</si>
  <si>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</si>
  <si>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</si>
  <si>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</si>
  <si>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</si>
  <si>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</si>
  <si>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</si>
  <si>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</si>
  <si>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</si>
  <si>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</si>
  <si>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</si>
  <si>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</si>
  <si>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</si>
  <si>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</si>
  <si>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</si>
  <si>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</si>
  <si>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</si>
  <si>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</si>
  <si>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</si>
  <si>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</si>
  <si>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</si>
  <si>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</si>
  <si>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</si>
  <si>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</si>
  <si>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</si>
  <si>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</si>
  <si>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</si>
  <si>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</si>
  <si>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</si>
  <si>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</si>
  <si>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</si>
  <si>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</si>
  <si>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</si>
  <si>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</si>
  <si>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</si>
  <si>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</si>
  <si>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</si>
  <si>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</si>
  <si>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</si>
  <si>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</si>
  <si>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</si>
  <si>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</si>
  <si>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</si>
  <si>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</si>
  <si>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</si>
  <si>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</si>
  <si>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</si>
  <si>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</si>
  <si>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</si>
  <si>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</si>
  <si>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</si>
  <si>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</si>
  <si>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</si>
  <si>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</si>
  <si>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</si>
  <si>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</si>
  <si>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</si>
  <si>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</si>
  <si>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</si>
  <si>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</si>
  <si>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</si>
  <si>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</si>
  <si>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</si>
  <si>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</si>
  <si>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</si>
  <si>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</si>
  <si>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</si>
  <si>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</si>
  <si>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</si>
  <si>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</si>
  <si>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</si>
  <si>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</si>
  <si>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</si>
  <si>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</si>
  <si>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</si>
  <si>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</si>
  <si>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</si>
  <si>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</si>
  <si>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</si>
  <si>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</si>
  <si>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</si>
  <si>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</si>
  <si>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</si>
  <si>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</si>
  <si>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</si>
  <si>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</si>
  <si>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</si>
  <si>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</si>
  <si>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</si>
  <si>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</si>
  <si>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</si>
  <si>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</si>
  <si>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</si>
  <si>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</si>
  <si>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</si>
  <si>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</si>
  <si>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</si>
  <si>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</si>
  <si>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</si>
  <si>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</si>
  <si>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</si>
  <si>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</si>
  <si>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</si>
  <si>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</si>
  <si>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</si>
  <si>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</si>
  <si>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</si>
  <si>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</si>
  <si>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</si>
  <si>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</si>
  <si>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</si>
  <si>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</si>
  <si>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</si>
  <si>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</si>
  <si>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</si>
  <si>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</si>
  <si>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</si>
  <si>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</si>
  <si>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</si>
  <si>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</si>
  <si>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</si>
  <si>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</si>
  <si>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</si>
  <si>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</si>
  <si>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</si>
  <si>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</si>
  <si>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</si>
  <si>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</si>
  <si>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</si>
  <si>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</si>
  <si>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</si>
  <si>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</si>
  <si>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</si>
  <si>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</si>
  <si>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</si>
  <si>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</si>
  <si>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</si>
  <si>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</si>
  <si>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</si>
  <si>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</si>
  <si>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</si>
  <si>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</si>
  <si>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</si>
  <si>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</si>
  <si>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</si>
  <si>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</si>
  <si>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</si>
  <si>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</si>
  <si>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</si>
  <si>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</si>
  <si>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</si>
  <si>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</si>
  <si>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</si>
  <si>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</si>
  <si>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</si>
  <si>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</si>
  <si>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</si>
  <si>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</si>
  <si>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</si>
  <si>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</si>
  <si>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</si>
  <si>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</si>
  <si>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</si>
  <si>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</si>
  <si>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</si>
  <si>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</si>
  <si>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</si>
  <si>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</si>
  <si>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</si>
  <si>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</si>
  <si>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</si>
  <si>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</si>
  <si>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</si>
  <si>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</si>
  <si>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</si>
  <si>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</si>
  <si>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</si>
  <si>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</si>
  <si>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</si>
  <si>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</si>
  <si>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</si>
  <si>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</si>
  <si>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</si>
  <si>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</si>
  <si>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</si>
  <si>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</si>
  <si>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</si>
  <si>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</si>
  <si>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</si>
  <si>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</si>
  <si>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</si>
  <si>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</si>
  <si>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</si>
  <si>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</si>
  <si>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</si>
  <si>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</si>
  <si>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</si>
  <si>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</si>
  <si>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</si>
  <si>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</si>
  <si>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</si>
  <si>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</si>
  <si>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</si>
  <si>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</si>
  <si>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</si>
  <si>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</si>
  <si>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</si>
  <si>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</si>
  <si>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</si>
  <si>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</si>
  <si>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</si>
  <si>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</si>
  <si>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</si>
  <si>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</si>
  <si>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</si>
  <si>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</si>
  <si>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</si>
  <si>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</si>
  <si>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</si>
  <si>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</si>
  <si>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</si>
  <si>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</si>
  <si>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</si>
  <si>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</si>
  <si>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</si>
  <si>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</si>
  <si>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</si>
  <si>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</si>
  <si>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</si>
  <si>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</si>
  <si>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</si>
  <si>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</si>
  <si>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</si>
  <si>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</si>
  <si>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</si>
  <si>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</si>
  <si>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</si>
  <si>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</si>
  <si>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</si>
  <si>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</si>
  <si>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</si>
  <si>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</si>
  <si>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</si>
  <si>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</si>
  <si>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</si>
  <si>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</si>
  <si>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</si>
  <si>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</si>
  <si>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</si>
  <si>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</si>
  <si>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</si>
  <si>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</si>
  <si>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</si>
  <si>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</si>
  <si>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</si>
  <si>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</si>
  <si>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</si>
  <si>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</si>
  <si>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</si>
  <si>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</si>
  <si>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</si>
  <si>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</si>
  <si>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</si>
  <si>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</si>
  <si>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</si>
  <si>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</si>
  <si>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</si>
  <si>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</si>
  <si>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</si>
  <si>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</si>
  <si>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</si>
  <si>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</si>
  <si>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</si>
  <si>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</si>
  <si>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</si>
  <si>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</si>
  <si>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</si>
  <si>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</si>
  <si>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</si>
  <si>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</si>
  <si>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</si>
  <si>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</si>
  <si>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</si>
  <si>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</si>
  <si>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</si>
  <si>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</si>
  <si>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</si>
  <si>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</si>
  <si>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</si>
  <si>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</si>
  <si>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</si>
  <si>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</si>
  <si>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</si>
  <si>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</si>
  <si>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</si>
  <si>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</si>
  <si>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</si>
  <si>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</si>
  <si>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</si>
  <si>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</si>
  <si>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</si>
  <si>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</si>
  <si>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</si>
  <si>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</si>
  <si>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</si>
  <si>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</si>
  <si>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</si>
  <si>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</si>
  <si>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</si>
  <si>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</si>
  <si>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</si>
  <si>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</si>
  <si>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</si>
  <si>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</si>
  <si>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</si>
  <si>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</si>
  <si>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</si>
  <si>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</si>
  <si>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</si>
  <si>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</si>
  <si>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</si>
  <si>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</si>
  <si>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</si>
  <si>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</si>
  <si>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</si>
  <si>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</si>
  <si>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</si>
  <si>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</si>
  <si>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</si>
  <si>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</si>
  <si>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</si>
  <si>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</si>
  <si>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</si>
  <si>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</si>
  <si>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</si>
  <si>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</si>
  <si>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</si>
  <si>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</si>
  <si>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</si>
  <si>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</si>
  <si>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</si>
  <si>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</si>
  <si>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</si>
  <si>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</si>
  <si>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</si>
  <si>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</si>
  <si>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</si>
  <si>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</si>
  <si>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</si>
  <si>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</si>
  <si>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</si>
  <si>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</si>
  <si>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</si>
  <si>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</si>
  <si>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</si>
  <si>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</si>
  <si>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</si>
  <si>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</si>
  <si>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</si>
  <si>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</si>
  <si>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</si>
  <si>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</si>
  <si>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</si>
  <si>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</si>
  <si>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</si>
  <si>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</si>
  <si>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</si>
  <si>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</si>
  <si>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</si>
  <si>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</si>
  <si>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</si>
  <si>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</si>
  <si>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</si>
  <si>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</si>
  <si>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</si>
  <si>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</si>
  <si>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</si>
  <si>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</si>
  <si>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</si>
  <si>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</si>
  <si>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</si>
  <si>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</si>
  <si>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</si>
  <si>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</si>
  <si>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</si>
  <si>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</si>
  <si>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</si>
  <si>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</si>
  <si>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</si>
  <si>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</si>
  <si>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</si>
  <si>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</si>
  <si>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</si>
  <si>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</si>
  <si>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</si>
  <si>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</si>
  <si>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</si>
  <si>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</si>
  <si>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</si>
  <si>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</si>
  <si>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</si>
  <si>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</si>
  <si>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</si>
  <si>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</si>
  <si>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</si>
  <si>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</si>
  <si>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</si>
  <si>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</si>
  <si>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</si>
  <si>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</si>
  <si>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</si>
  <si>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</si>
  <si>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</si>
  <si>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</si>
  <si>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</si>
  <si>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</si>
  <si>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</si>
  <si>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</si>
  <si>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</si>
  <si>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</si>
  <si>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</si>
  <si>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</si>
  <si>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</si>
  <si>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</si>
  <si>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</si>
  <si>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</si>
  <si>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</si>
  <si>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</si>
  <si>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</si>
  <si>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</si>
  <si>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</si>
  <si>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</si>
  <si>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</si>
  <si>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</si>
  <si>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</si>
  <si>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</si>
  <si>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</si>
  <si>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</si>
  <si>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</si>
  <si>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</si>
  <si>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</si>
  <si>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</si>
  <si>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</si>
  <si>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</si>
  <si>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</si>
  <si>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</si>
  <si>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</si>
  <si>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</si>
  <si>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</si>
  <si>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</si>
  <si>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</si>
  <si>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</si>
  <si>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</si>
  <si>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</si>
  <si>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</si>
  <si>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</si>
  <si>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</si>
  <si>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</si>
  <si>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</si>
  <si>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</si>
  <si>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</si>
  <si>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</si>
  <si>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</si>
  <si>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</si>
  <si>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</si>
  <si>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</si>
  <si>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</si>
  <si>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</si>
  <si>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</si>
  <si>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</si>
  <si>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</si>
  <si>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</si>
  <si>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</si>
  <si>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</si>
  <si>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</si>
  <si>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</si>
  <si>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</si>
  <si>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</si>
  <si>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</si>
  <si>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</si>
  <si>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</si>
  <si>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</si>
  <si>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</si>
  <si>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</si>
  <si>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</si>
  <si>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</si>
  <si>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</si>
  <si>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</si>
  <si>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</si>
  <si>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</si>
  <si>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</si>
  <si>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</si>
  <si>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</si>
  <si>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</si>
  <si>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</si>
  <si>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</si>
  <si>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</si>
  <si>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</si>
  <si>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</si>
  <si>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</si>
  <si>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</si>
  <si>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</si>
  <si>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</si>
  <si>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</si>
  <si>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</si>
  <si>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</si>
  <si>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</si>
  <si>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</si>
  <si>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</si>
  <si>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</si>
  <si>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</si>
  <si>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</si>
  <si>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</si>
  <si>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</si>
  <si>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</si>
  <si>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</si>
  <si>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</si>
  <si>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</si>
  <si>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</si>
  <si>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</si>
  <si>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</si>
  <si>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</si>
  <si>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</si>
  <si>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</si>
  <si>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</si>
  <si>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</si>
  <si>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</si>
  <si>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</si>
  <si>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</si>
  <si>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</si>
  <si>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</si>
  <si>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</si>
  <si>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</si>
  <si>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</si>
  <si>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</si>
  <si>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</si>
  <si>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</si>
  <si>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</si>
  <si>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</si>
  <si>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</si>
  <si>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</si>
  <si>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</si>
  <si>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</si>
  <si>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</si>
  <si>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</si>
  <si>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</si>
  <si>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</si>
  <si>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</si>
  <si>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</si>
  <si>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</si>
  <si>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</si>
  <si>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</si>
  <si>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</si>
  <si>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</si>
  <si>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</si>
  <si>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</si>
  <si>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</si>
  <si>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</si>
  <si>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</si>
  <si>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</si>
  <si>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</si>
  <si>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</si>
  <si>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</si>
  <si>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</si>
  <si>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</si>
  <si>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</si>
  <si>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</si>
  <si>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</si>
  <si>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</si>
  <si>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</si>
  <si>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</si>
  <si>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</si>
  <si>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</si>
  <si>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</si>
  <si>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</si>
  <si>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</si>
  <si>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</si>
  <si>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</si>
  <si>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</si>
  <si>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</si>
  <si>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</si>
  <si>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</si>
  <si>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</si>
  <si>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</si>
  <si>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</si>
  <si>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</si>
  <si>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</si>
  <si>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</si>
  <si>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</si>
  <si>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</si>
  <si>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</si>
  <si>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</si>
  <si>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</si>
  <si>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</si>
  <si>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</si>
  <si>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</si>
  <si>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</si>
  <si>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</si>
  <si>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</si>
  <si>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</si>
  <si>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</si>
  <si>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</si>
  <si>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</si>
  <si>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</si>
  <si>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</si>
  <si>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</si>
  <si>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</si>
  <si>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</si>
  <si>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</si>
  <si>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</si>
  <si>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</si>
  <si>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</si>
  <si>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</si>
  <si>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</si>
  <si>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</si>
  <si>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</si>
  <si>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</si>
  <si>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</si>
  <si>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</si>
  <si>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</si>
  <si>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</si>
  <si>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</si>
  <si>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</si>
  <si>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</si>
  <si>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</si>
  <si>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</si>
  <si>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</si>
  <si>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</si>
  <si>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</si>
  <si>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</si>
  <si>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</si>
  <si>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</si>
  <si>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</si>
  <si>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</si>
  <si>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</si>
  <si>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</si>
  <si>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</si>
  <si>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</si>
  <si>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</si>
  <si>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</si>
  <si>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</si>
  <si>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</si>
  <si>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</si>
  <si>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</si>
  <si>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</si>
  <si>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</si>
  <si>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</si>
  <si>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</si>
  <si>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</si>
  <si>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</si>
  <si>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</si>
  <si>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</si>
  <si>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</si>
  <si>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</si>
  <si>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</si>
  <si>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</si>
  <si>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</si>
  <si>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</si>
  <si>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</si>
  <si>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</si>
  <si>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</si>
  <si>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</si>
  <si>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</si>
  <si>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</si>
  <si>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</si>
  <si>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</si>
  <si>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</si>
  <si>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</si>
  <si>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</si>
  <si>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</si>
  <si>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</si>
  <si>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</si>
  <si>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</si>
  <si>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</si>
  <si>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</si>
  <si>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</si>
  <si>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</si>
  <si>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</si>
  <si>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</si>
  <si>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</si>
  <si>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</si>
  <si>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</si>
  <si>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</si>
  <si>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</si>
  <si>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</si>
  <si>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</si>
  <si>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</si>
  <si>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</si>
  <si>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</si>
  <si>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</si>
  <si>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</si>
  <si>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</si>
  <si>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</si>
  <si>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</si>
  <si>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</si>
  <si>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</si>
  <si>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</si>
  <si>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</si>
  <si>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</si>
  <si>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</si>
  <si>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</si>
  <si>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</si>
  <si>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</si>
  <si>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</si>
  <si>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</si>
  <si>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</si>
  <si>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</si>
  <si>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</si>
  <si>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</si>
  <si>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</si>
  <si>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</si>
  <si>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</si>
  <si>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</si>
  <si>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</si>
  <si>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</si>
  <si>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</si>
  <si>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</si>
  <si>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</si>
  <si>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</si>
  <si>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</si>
  <si>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</si>
  <si>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</si>
  <si>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</si>
  <si>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</si>
  <si>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</si>
  <si>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</si>
  <si>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</si>
  <si>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</si>
  <si>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</si>
  <si>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</si>
  <si>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</si>
  <si>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</si>
  <si>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</si>
  <si>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</si>
  <si>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</si>
  <si>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</si>
  <si>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</si>
  <si>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</si>
  <si>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</si>
  <si>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</si>
  <si>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</si>
  <si>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</si>
  <si>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</si>
  <si>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</si>
  <si>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</si>
  <si>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</si>
  <si>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</si>
  <si>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</si>
  <si>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</si>
  <si>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</si>
  <si>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</si>
  <si>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</si>
  <si>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</si>
  <si>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</si>
  <si>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</si>
  <si>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</si>
  <si>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</si>
  <si>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</si>
  <si>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</si>
  <si>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</si>
  <si>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</si>
  <si>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</si>
  <si>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</si>
  <si>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</si>
  <si>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</si>
  <si>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</si>
  <si>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</si>
  <si>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</si>
  <si>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</si>
  <si>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</si>
  <si>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</si>
  <si>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</si>
  <si>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</si>
  <si>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</si>
  <si>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</si>
  <si>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</si>
  <si>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</si>
  <si>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</si>
  <si>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</si>
  <si>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</si>
  <si>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</si>
  <si>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</si>
  <si>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</si>
  <si>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</si>
  <si>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</si>
  <si>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</si>
  <si>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</si>
  <si>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</si>
  <si>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</si>
  <si>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</si>
  <si>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</si>
  <si>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</si>
  <si>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</si>
  <si>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</si>
  <si>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</si>
  <si>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</si>
  <si>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</si>
  <si>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</si>
  <si>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</si>
  <si>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</si>
  <si>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</si>
  <si>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</si>
  <si>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</si>
  <si>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</si>
  <si>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</si>
  <si>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</si>
  <si>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</si>
  <si>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</si>
  <si>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</si>
  <si>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</si>
  <si>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</si>
  <si>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</si>
  <si>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</si>
  <si>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</si>
  <si>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</si>
  <si>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</si>
  <si>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</si>
  <si>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</si>
  <si>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</si>
  <si>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</si>
  <si>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</si>
  <si>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</si>
  <si>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</si>
  <si>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</si>
  <si>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</si>
  <si>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</si>
  <si>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</si>
  <si>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</si>
  <si>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</si>
  <si>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</si>
  <si>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</si>
  <si>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</si>
  <si>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</si>
  <si>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</si>
  <si>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</si>
  <si>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</si>
  <si>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</si>
  <si>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</si>
  <si>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</si>
  <si>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</si>
  <si>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</si>
  <si>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</si>
  <si>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</si>
  <si>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</si>
  <si>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</si>
  <si>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</si>
  <si>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</si>
  <si>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</si>
  <si>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</si>
  <si>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</si>
  <si>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</si>
  <si>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</si>
  <si>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</si>
  <si>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</si>
  <si>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</si>
  <si>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</si>
  <si>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</si>
  <si>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</si>
  <si>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</si>
  <si>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</si>
  <si>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</si>
  <si>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</si>
  <si>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</si>
  <si>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</si>
  <si>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</si>
  <si>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</si>
  <si>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</si>
  <si>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</si>
  <si>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</si>
  <si>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</si>
  <si>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</si>
  <si>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</si>
  <si>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</si>
  <si>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</si>
  <si>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</si>
  <si>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</si>
  <si>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</si>
  <si>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</si>
  <si>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</si>
  <si>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</si>
  <si>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</si>
  <si>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</si>
  <si>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</si>
  <si>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</si>
  <si>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</si>
  <si>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</si>
  <si>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</si>
  <si>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</si>
  <si>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</si>
  <si>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</si>
  <si>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</si>
  <si>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</si>
  <si>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</si>
  <si>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</si>
  <si>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</si>
  <si>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</si>
  <si>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</si>
  <si>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</si>
  <si>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</si>
  <si>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</si>
  <si>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</si>
  <si>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</si>
  <si>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</si>
  <si>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</si>
  <si>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</si>
  <si>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</si>
  <si>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</si>
  <si>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</si>
  <si>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</si>
  <si>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</si>
  <si>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</si>
  <si>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</si>
  <si>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</si>
  <si>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</si>
  <si>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</si>
  <si>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</si>
  <si>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</si>
  <si>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</si>
  <si>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</si>
  <si>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</si>
  <si>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</si>
  <si>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</si>
  <si>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</si>
  <si>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</si>
  <si>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</si>
  <si>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</si>
  <si>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</si>
  <si>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</si>
  <si>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</si>
  <si>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</si>
  <si>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</si>
  <si>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</si>
  <si>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</si>
  <si>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</si>
  <si>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</si>
  <si>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</si>
  <si>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</si>
  <si>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</si>
  <si>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</si>
  <si>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</si>
  <si>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</si>
  <si>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</si>
  <si>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</si>
  <si>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</si>
  <si>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</si>
  <si>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</si>
  <si>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</si>
  <si>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</si>
  <si>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</si>
  <si>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</si>
  <si>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</si>
  <si>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</si>
  <si>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</si>
  <si>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</si>
  <si>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</si>
  <si>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</si>
  <si>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</si>
  <si>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</si>
  <si>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</si>
  <si>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</si>
  <si>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</si>
  <si>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</si>
  <si>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</si>
  <si>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</si>
  <si>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</si>
  <si>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</si>
  <si>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</si>
  <si>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</si>
  <si>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</si>
  <si>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</si>
  <si>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</si>
  <si>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</si>
  <si>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</si>
  <si>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</si>
  <si>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</si>
  <si>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</si>
  <si>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</si>
  <si>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</si>
  <si>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</si>
  <si>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</si>
  <si>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</si>
  <si>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</si>
  <si>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</si>
  <si>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</si>
  <si>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</si>
  <si>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</si>
  <si>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</si>
  <si>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</si>
  <si>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</si>
  <si>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</si>
  <si>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</si>
  <si>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</si>
  <si>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</si>
  <si>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</si>
  <si>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</si>
  <si>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</si>
  <si>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</si>
  <si>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</si>
  <si>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</si>
  <si>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</si>
  <si>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</si>
  <si>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</si>
  <si>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</si>
  <si>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</si>
  <si>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</si>
  <si>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</si>
  <si>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</si>
  <si>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</si>
  <si>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</si>
  <si>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</si>
  <si>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</si>
  <si>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</si>
  <si>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</si>
  <si>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</si>
  <si>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</si>
  <si>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</si>
  <si>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</si>
  <si>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</si>
  <si>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</si>
  <si>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</si>
  <si>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</si>
  <si>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</si>
  <si>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</si>
  <si>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</si>
  <si>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</si>
  <si>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</si>
  <si>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</si>
  <si>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</si>
  <si>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</si>
  <si>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</si>
  <si>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</si>
  <si>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</si>
  <si>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</si>
  <si>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</si>
  <si>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</si>
  <si>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</si>
  <si>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</si>
  <si>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</si>
  <si>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</si>
  <si>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</si>
  <si>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</si>
  <si>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</si>
  <si>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</si>
  <si>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</si>
  <si>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</si>
  <si>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</si>
  <si>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</si>
  <si>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</si>
  <si>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</si>
  <si>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</si>
  <si>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</si>
  <si>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</si>
  <si>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</si>
  <si>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</si>
  <si>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</si>
  <si>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</si>
  <si>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</si>
  <si>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</si>
  <si>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</si>
  <si>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</si>
  <si>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</si>
  <si>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</si>
  <si>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</si>
  <si>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</si>
  <si>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</si>
  <si>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</si>
  <si>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</si>
  <si>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</si>
  <si>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</si>
  <si>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</si>
  <si>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</si>
  <si>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</si>
  <si>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</si>
  <si>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</si>
  <si>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</si>
  <si>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</si>
  <si>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</si>
  <si>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</si>
  <si>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</si>
  <si>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</si>
  <si>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</si>
  <si>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</si>
  <si>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</si>
  <si>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</si>
  <si>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</si>
  <si>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</si>
  <si>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</si>
  <si>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</si>
  <si>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</si>
  <si>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</si>
  <si>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</si>
  <si>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</si>
  <si>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</si>
  <si>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</si>
  <si>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</si>
  <si>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</si>
  <si>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</si>
  <si>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</si>
  <si>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</si>
  <si>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</si>
  <si>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</si>
  <si>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</si>
  <si>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</si>
  <si>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</si>
  <si>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</si>
  <si>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</si>
  <si>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</si>
  <si>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</si>
  <si>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</si>
  <si>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</si>
  <si>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</si>
  <si>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</si>
  <si>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</si>
  <si>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</si>
  <si>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</si>
  <si>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</si>
  <si>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</si>
  <si>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</si>
  <si>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</si>
  <si>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</si>
  <si>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</si>
  <si>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</si>
  <si>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</si>
  <si>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</si>
  <si>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</si>
  <si>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</si>
  <si>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</si>
  <si>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</si>
  <si>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</si>
  <si>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</si>
  <si>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</si>
  <si>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</si>
  <si>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</si>
  <si>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</si>
  <si>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</si>
  <si>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</si>
  <si>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</si>
  <si>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</si>
  <si>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</si>
  <si>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</si>
  <si>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</si>
  <si>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</si>
  <si>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</si>
  <si>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</si>
  <si>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</si>
  <si>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</si>
  <si>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</si>
  <si>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</si>
  <si>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</si>
  <si>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</si>
  <si>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</si>
  <si>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</si>
  <si>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</si>
  <si>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</si>
  <si>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</si>
  <si>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</si>
  <si>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</si>
  <si>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</si>
  <si>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</si>
  <si>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</si>
  <si>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</si>
  <si>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</si>
  <si>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</si>
  <si>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</si>
  <si>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</si>
  <si>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</si>
  <si>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</si>
  <si>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</si>
  <si>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</si>
  <si>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</si>
  <si>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</si>
  <si>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</si>
  <si>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</si>
  <si>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</si>
  <si>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</si>
  <si>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</si>
  <si>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</si>
  <si>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</si>
  <si>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</si>
  <si>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</si>
  <si>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</si>
  <si>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</si>
  <si>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</si>
  <si>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</si>
  <si>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</si>
  <si>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</si>
  <si>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</si>
  <si>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</si>
  <si>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</si>
  <si>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</si>
  <si>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</si>
  <si>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</si>
  <si>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</si>
  <si>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</si>
  <si>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</si>
  <si>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</si>
  <si>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</si>
  <si>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</si>
  <si>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</si>
  <si>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</si>
  <si>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</si>
  <si>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</si>
  <si>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</si>
  <si>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</si>
  <si>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</si>
  <si>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</si>
  <si>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</si>
  <si>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</si>
  <si>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</si>
  <si>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</si>
  <si>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</si>
  <si>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</si>
  <si>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</si>
  <si>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</si>
  <si>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</si>
  <si>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</si>
  <si>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</si>
  <si>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</si>
  <si>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</si>
  <si>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</si>
  <si>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</si>
  <si>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</si>
  <si>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</si>
  <si>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</si>
  <si>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</si>
  <si>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</si>
  <si>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</si>
  <si>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</si>
  <si>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</si>
  <si>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</si>
  <si>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</si>
  <si>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</si>
  <si>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</si>
  <si>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</si>
  <si>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</si>
  <si>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</si>
  <si>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</si>
  <si>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</si>
  <si>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</si>
  <si>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</si>
  <si>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</si>
  <si>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</si>
  <si>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</si>
  <si>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</si>
  <si>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</si>
  <si>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</si>
  <si>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</si>
  <si>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</si>
  <si>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</si>
  <si>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</si>
  <si>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</si>
  <si>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</si>
  <si>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</si>
  <si>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</si>
  <si>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</si>
  <si>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</si>
  <si>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</si>
  <si>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</si>
  <si>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</si>
  <si>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</si>
  <si>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</si>
  <si>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</si>
  <si>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</si>
  <si>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</si>
  <si>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</si>
  <si>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</si>
  <si>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</si>
  <si>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</si>
  <si>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</si>
  <si>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</si>
  <si>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</si>
  <si>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</si>
  <si>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</si>
  <si>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</si>
  <si>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</si>
  <si>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</si>
  <si>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</si>
  <si>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</si>
  <si>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</si>
  <si>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ערד 8786_1/2027</t>
  </si>
  <si>
    <t>71116487</t>
  </si>
  <si>
    <t>ערד 8790 2027 4.8%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</si>
  <si>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</si>
  <si>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</si>
  <si>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</si>
  <si>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</si>
  <si>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</si>
  <si>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</si>
  <si>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</si>
  <si>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</si>
  <si>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</si>
  <si>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</si>
  <si>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</si>
  <si>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</si>
  <si>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</si>
  <si>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</si>
  <si>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</si>
  <si>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</si>
  <si>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</si>
  <si>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</si>
  <si>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</si>
  <si>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</si>
  <si>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</si>
  <si>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</si>
  <si>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</si>
  <si>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</si>
  <si>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</si>
  <si>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</si>
  <si>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</si>
  <si>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</si>
  <si>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</si>
  <si>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</si>
  <si>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</si>
  <si>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</si>
  <si>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</si>
  <si>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</si>
  <si>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</si>
  <si>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</si>
  <si>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</si>
  <si>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</si>
  <si>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</si>
  <si>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</si>
  <si>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</si>
  <si>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</si>
  <si>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</si>
  <si>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</si>
  <si>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</si>
  <si>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</si>
  <si>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</si>
  <si>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</si>
  <si>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</si>
  <si>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</si>
  <si>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</si>
  <si>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</si>
  <si>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</si>
  <si>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</si>
  <si>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</si>
  <si>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</si>
  <si>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</si>
  <si>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</si>
  <si>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</si>
  <si>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</si>
  <si>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</si>
  <si>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</si>
  <si>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</si>
  <si>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</si>
  <si>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</si>
  <si>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</si>
  <si>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</si>
  <si>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</si>
  <si>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</si>
  <si>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</si>
  <si>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</si>
  <si>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</si>
  <si>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</si>
  <si>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</si>
  <si>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</si>
  <si>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</si>
  <si>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</si>
  <si>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</si>
  <si>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</si>
  <si>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</si>
  <si>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</si>
  <si>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</si>
  <si>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</si>
  <si>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</si>
  <si>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</si>
  <si>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</si>
  <si>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</si>
  <si>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</si>
  <si>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</si>
  <si>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</si>
  <si>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</si>
  <si>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</si>
  <si>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</si>
  <si>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</si>
  <si>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</si>
  <si>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</si>
  <si>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</si>
  <si>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</si>
  <si>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</si>
  <si>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</si>
  <si>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</si>
  <si>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</si>
  <si>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</si>
  <si>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</si>
  <si>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</si>
  <si>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</si>
  <si>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</si>
  <si>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</si>
  <si>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</si>
  <si>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</si>
  <si>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</si>
  <si>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</si>
  <si>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</si>
  <si>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</si>
  <si>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</si>
  <si>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</si>
  <si>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</si>
  <si>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</si>
  <si>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</si>
  <si>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</si>
  <si>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</si>
  <si>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</si>
  <si>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</si>
  <si>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</si>
  <si>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</si>
  <si>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</si>
  <si>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</si>
  <si>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</si>
  <si>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</si>
  <si>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</si>
  <si>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</si>
  <si>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</si>
  <si>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</si>
  <si>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</si>
  <si>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</si>
  <si>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</si>
  <si>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</si>
  <si>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</si>
  <si>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</si>
  <si>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</si>
  <si>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</si>
  <si>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</si>
  <si>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>Kedma Capital III</t>
  </si>
  <si>
    <t>Pitango VIII Vintage Co Investment II</t>
  </si>
  <si>
    <t>TENE GROWTH CAPITAL IV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</si>
  <si>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</si>
  <si>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</si>
  <si>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</si>
  <si>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</si>
  <si>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</si>
  <si>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</si>
  <si>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ISRAEL V</t>
  </si>
  <si>
    <t>Vintage Fund of Funds V ACCESS</t>
  </si>
  <si>
    <t>Blackstone Real Estate Partners IX</t>
  </si>
  <si>
    <t>Brookfield SREP III F3</t>
  </si>
  <si>
    <t>562673</t>
  </si>
  <si>
    <t>Co Invest Antlia BSREP III</t>
  </si>
  <si>
    <t>Portfolio EDGE מקפת</t>
  </si>
  <si>
    <t>Waterton Residential P V XIII</t>
  </si>
  <si>
    <t>ACE IV*</t>
  </si>
  <si>
    <t>ADLS</t>
  </si>
  <si>
    <t>Advent International GPE IX L.P</t>
  </si>
  <si>
    <t>APCS LP*</t>
  </si>
  <si>
    <t>Apollo Fund IX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</si>
  <si>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</si>
  <si>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</si>
  <si>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</si>
  <si>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</si>
  <si>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</si>
  <si>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</si>
  <si>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</si>
  <si>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</si>
  <si>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</si>
  <si>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</si>
  <si>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</si>
  <si>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</si>
  <si>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</si>
  <si>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</si>
  <si>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</si>
  <si>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</si>
  <si>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</si>
  <si>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</si>
  <si>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</si>
  <si>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</si>
  <si>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</si>
  <si>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</si>
  <si>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</si>
  <si>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</si>
  <si>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</si>
  <si>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</si>
  <si>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</si>
  <si>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</si>
  <si>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</si>
  <si>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</si>
  <si>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</si>
  <si>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</si>
  <si>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</si>
  <si>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</si>
  <si>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</si>
  <si>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</si>
  <si>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</si>
  <si>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</si>
  <si>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</si>
  <si>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</si>
  <si>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</si>
  <si>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</si>
  <si>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</si>
  <si>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</si>
  <si>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SDPIII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</si>
  <si>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</si>
  <si>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</si>
  <si>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</si>
  <si>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</si>
  <si>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</si>
  <si>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</si>
  <si>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</si>
  <si>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</si>
  <si>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</si>
  <si>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</si>
  <si>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</si>
  <si>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</si>
  <si>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</si>
  <si>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</si>
  <si>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</si>
  <si>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</si>
  <si>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</si>
  <si>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</si>
  <si>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</si>
  <si>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</si>
  <si>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</si>
  <si>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</si>
  <si>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</si>
  <si>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</si>
  <si>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</si>
  <si>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</si>
  <si>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</si>
  <si>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</si>
  <si>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</si>
  <si>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</si>
  <si>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</si>
  <si>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</si>
  <si>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</si>
  <si>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</si>
  <si>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</si>
  <si>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</si>
  <si>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</si>
  <si>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</si>
  <si>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</si>
  <si>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</si>
  <si>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</si>
  <si>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</si>
  <si>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</si>
  <si>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</si>
  <si>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</si>
  <si>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</si>
  <si>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</si>
  <si>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</si>
  <si>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</si>
  <si>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</si>
  <si>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</si>
  <si>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</si>
  <si>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</si>
  <si>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</si>
  <si>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</si>
  <si>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</si>
  <si>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</si>
  <si>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</si>
  <si>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</si>
  <si>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</si>
  <si>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</si>
  <si>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</si>
  <si>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</si>
  <si>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</si>
  <si>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</si>
  <si>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</si>
  <si>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</si>
  <si>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</si>
  <si>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</si>
  <si>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</si>
  <si>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</si>
  <si>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</si>
  <si>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</si>
  <si>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</si>
  <si>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</si>
  <si>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</si>
  <si>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</si>
  <si>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</si>
  <si>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</si>
  <si>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</si>
  <si>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</si>
  <si>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</si>
  <si>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</si>
  <si>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</si>
  <si>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</si>
  <si>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</si>
  <si>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</si>
  <si>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</si>
  <si>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</si>
  <si>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</si>
  <si>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</si>
  <si>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</si>
  <si>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</si>
  <si>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</si>
  <si>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</si>
  <si>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</si>
  <si>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</si>
  <si>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</si>
  <si>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</si>
  <si>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</si>
  <si>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</si>
  <si>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</si>
  <si>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</si>
  <si>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</si>
  <si>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</si>
  <si>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</si>
  <si>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</si>
  <si>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</si>
  <si>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</si>
  <si>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</si>
  <si>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</si>
  <si>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</si>
  <si>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</si>
  <si>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</si>
  <si>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</si>
  <si>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</si>
  <si>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</si>
  <si>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</si>
  <si>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</si>
  <si>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</si>
  <si>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</si>
  <si>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</si>
  <si>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</si>
  <si>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</si>
  <si>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</si>
  <si>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</si>
  <si>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3.3943 24-11-20 (10) -697</t>
  </si>
  <si>
    <t>10000963</t>
  </si>
  <si>
    <t>+ILS/-USD 3.3995 02-12-20 (10) -420</t>
  </si>
  <si>
    <t>10001041</t>
  </si>
  <si>
    <t>+ILS/-USD 3.404 13-05-20 (10) -135</t>
  </si>
  <si>
    <t>10001037</t>
  </si>
  <si>
    <t>+ILS/-USD 3.4051 03-03-21 (10) -509</t>
  </si>
  <si>
    <t>10001045</t>
  </si>
  <si>
    <t>+ILS/-USD 3.408 31-03-21 (10) -450</t>
  </si>
  <si>
    <t>10001049</t>
  </si>
  <si>
    <t>+ILS/-USD 3.41 17-03-21 (10) -435</t>
  </si>
  <si>
    <t>10001047</t>
  </si>
  <si>
    <t>+ILS/-USD 3.4125 07-05-20 (10) -115</t>
  </si>
  <si>
    <t>10001033</t>
  </si>
  <si>
    <t>+ILS/-USD 3.4174 05-11-20 (10) -906</t>
  </si>
  <si>
    <t>10000918</t>
  </si>
  <si>
    <t>+ILS/-USD 3.4319 17-06-20 (10) -386</t>
  </si>
  <si>
    <t>10000976</t>
  </si>
  <si>
    <t>+ILS/-USD 3.4327 16-11-20 (10) -928</t>
  </si>
  <si>
    <t>10000916</t>
  </si>
  <si>
    <t>+ILS/-USD 3.4334 18-06-20 (10) -246</t>
  </si>
  <si>
    <t>10001020</t>
  </si>
  <si>
    <t>+ILS/-USD 3.4365 18-06-20 (10) -375</t>
  </si>
  <si>
    <t>10000981</t>
  </si>
  <si>
    <t>+ILS/-USD 3.4381 13-05-20 (10) -194</t>
  </si>
  <si>
    <t>10001009</t>
  </si>
  <si>
    <t>+ILS/-USD 3.44 20-05-20 (10) -336</t>
  </si>
  <si>
    <t>10000973</t>
  </si>
  <si>
    <t>+ILS/-USD 3.4403 18-06-20 (10) -287</t>
  </si>
  <si>
    <t>10001001</t>
  </si>
  <si>
    <t>+ILS/-USD 3.441 06-05-20 (10) -306</t>
  </si>
  <si>
    <t>10000971</t>
  </si>
  <si>
    <t>+ILS/-USD 3.4459 15-06-20 (10) -386</t>
  </si>
  <si>
    <t>10000975</t>
  </si>
  <si>
    <t>+ILS/-USD 3.4491 01-04-20 (10) -174</t>
  </si>
  <si>
    <t>10000991</t>
  </si>
  <si>
    <t>+ILS/-USD 3.4521 02-04-20 (10) -159</t>
  </si>
  <si>
    <t>10000998</t>
  </si>
  <si>
    <t>+ILS/-USD 3.458 10-09-20 (10) -810</t>
  </si>
  <si>
    <t>10000912</t>
  </si>
  <si>
    <t>+ILS/-USD 3.4673 14-07-20 (10) -627</t>
  </si>
  <si>
    <t>10000932</t>
  </si>
  <si>
    <t>+ILS/-USD 3.471 03-12-20 (10) -997</t>
  </si>
  <si>
    <t>10000907</t>
  </si>
  <si>
    <t>+ILS/-USD 3.5072 20-10-20 (10) -873</t>
  </si>
  <si>
    <t>10000892</t>
  </si>
  <si>
    <t>+ILS/-USD 3.51 12-05-20 (10) -707</t>
  </si>
  <si>
    <t>10000874</t>
  </si>
  <si>
    <t>+ILS/-USD 3.5136 19-05-20 (10) -714</t>
  </si>
  <si>
    <t>10000870</t>
  </si>
  <si>
    <t>+ILS/-USD 3.5234 16-06-20 (10) -796</t>
  </si>
  <si>
    <t>10000866</t>
  </si>
  <si>
    <t>+ILS/-USD 3.53 18-06-20 (10) -680</t>
  </si>
  <si>
    <t>10000891</t>
  </si>
  <si>
    <t>+ILS/-USD 3.54135 14-05-20 (10) -676.5</t>
  </si>
  <si>
    <t>10000877</t>
  </si>
  <si>
    <t>+ILS/-USD 3.5692 22-04-20 (10) -28</t>
  </si>
  <si>
    <t>10001071</t>
  </si>
  <si>
    <t>+ILS/-USD 3.5841 21-04-20 (10) -19</t>
  </si>
  <si>
    <t>10001070</t>
  </si>
  <si>
    <t>+ILS/-USD 3.6114 22-04-20 (10) -21</t>
  </si>
  <si>
    <t>10001066</t>
  </si>
  <si>
    <t>+ILS/-USD 3.6399 21-04-20 (10) -31</t>
  </si>
  <si>
    <t>10001064</t>
  </si>
  <si>
    <t>+ILS/-USD 3.6565 21-07-20 (10) -250</t>
  </si>
  <si>
    <t>10001057</t>
  </si>
  <si>
    <t>+ILS/-USD 3.6757 02-04-20 (10) -13</t>
  </si>
  <si>
    <t>10001060</t>
  </si>
  <si>
    <t>+ILS/-USD 3.813 15-06-20 (10) -420</t>
  </si>
  <si>
    <t>10001053</t>
  </si>
  <si>
    <t>+USD/-ILS 3.434 18-06-20 (10) -245</t>
  </si>
  <si>
    <t>10001018</t>
  </si>
  <si>
    <t>+USD/-ILS 3.6721 02-04-20 (10) -9</t>
  </si>
  <si>
    <t>10001058</t>
  </si>
  <si>
    <t>10001065</t>
  </si>
  <si>
    <t>10001069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</si>
  <si>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</si>
  <si>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</si>
  <si>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</si>
  <si>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</si>
  <si>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</si>
  <si>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</si>
  <si>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</si>
  <si>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</si>
  <si>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</si>
  <si>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</si>
  <si>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</si>
  <si>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</si>
  <si>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</si>
  <si>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</si>
  <si>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</si>
  <si>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</si>
  <si>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</si>
  <si>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</si>
  <si>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</si>
  <si>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</si>
  <si>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</si>
  <si>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</si>
  <si>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</si>
  <si>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</si>
  <si>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</si>
  <si>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</si>
  <si>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</si>
  <si>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</si>
  <si>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</si>
  <si>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</si>
  <si>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</si>
  <si>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</si>
  <si>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</si>
  <si>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</si>
  <si>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1.1282 04-05-20 (12) +239</t>
  </si>
  <si>
    <t>10000022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</si>
  <si>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</si>
  <si>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</si>
  <si>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</si>
  <si>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</si>
  <si>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</si>
  <si>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</si>
  <si>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</si>
  <si>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</si>
  <si>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</si>
  <si>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</si>
  <si>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</si>
  <si>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+CAD/-USD 1.3228 27-05-20 (10) +0</t>
  </si>
  <si>
    <t>10001035</t>
  </si>
  <si>
    <t>+USD/-CAD 1.3 27-05-20 (10) -1.3</t>
  </si>
  <si>
    <t>10001000</t>
  </si>
  <si>
    <t>+USD/-EUR 1.09172 14-09-20 (10) +130.2</t>
  </si>
  <si>
    <t>10001039</t>
  </si>
  <si>
    <t>+USD/-EUR 1.1022 10-08-20 (10) +116</t>
  </si>
  <si>
    <t>10001032</t>
  </si>
  <si>
    <t>+USD/-EUR 1.1038 08-06-20 (10) +38</t>
  </si>
  <si>
    <t>10001055</t>
  </si>
  <si>
    <t>+USD/-EUR 1.11122 09-04-20 (10) +98.2</t>
  </si>
  <si>
    <t>10000969</t>
  </si>
  <si>
    <t>+USD/-EUR 1.11142 27-04-20 (10) +157.2</t>
  </si>
  <si>
    <t>10000941</t>
  </si>
  <si>
    <t>+USD/-EUR 1.11712 09-04-20 (10) +54.2</t>
  </si>
  <si>
    <t>10001014</t>
  </si>
  <si>
    <t>+USD/-EUR 1.1189 10-08-20 (10) +124</t>
  </si>
  <si>
    <t>10001027</t>
  </si>
  <si>
    <t>+USD/-EUR 1.12072 20-04-20 (10) +118.2</t>
  </si>
  <si>
    <t>10000961</t>
  </si>
  <si>
    <t>+USD/-EUR 1.1219 20-04-20 (10) +129</t>
  </si>
  <si>
    <t>10000949</t>
  </si>
  <si>
    <t>+USD/-EUR 1.1224 20-04-20 (10) +119</t>
  </si>
  <si>
    <t>10000959</t>
  </si>
  <si>
    <t>+USD/-EUR 1.1228 20-07-20 (10) +156</t>
  </si>
  <si>
    <t>10000980</t>
  </si>
  <si>
    <t>+USD/-EUR 1.12283 20-07-20 (10) +157.3</t>
  </si>
  <si>
    <t>10000979</t>
  </si>
  <si>
    <t>+USD/-EUR 1.123 08-06-20 (10) +100</t>
  </si>
  <si>
    <t>10001006</t>
  </si>
  <si>
    <t>+USD/-EUR 1.1259 20-04-20 (10) +133</t>
  </si>
  <si>
    <t>10000948</t>
  </si>
  <si>
    <t>+USD/-EUR 1.1284 20-07-20 (10) +155</t>
  </si>
  <si>
    <t>10000984</t>
  </si>
  <si>
    <t>+USD/-EUR 1.12944 10-08-20 (10) +139.4</t>
  </si>
  <si>
    <t>10001007</t>
  </si>
  <si>
    <t>+USD/-EUR 1.1334 20-07-20 (10) +138</t>
  </si>
  <si>
    <t>10000990</t>
  </si>
  <si>
    <t>+USD/-EUR 1.14503 20-04-20 (10) +238.3</t>
  </si>
  <si>
    <t>10000909</t>
  </si>
  <si>
    <t>+USD/-EUR 1.14689 27-04-20 (10) +254.9</t>
  </si>
  <si>
    <t>10000905</t>
  </si>
  <si>
    <t>+USD/-EUR 1.1526 20-04-20 (10) +246</t>
  </si>
  <si>
    <t>10000901</t>
  </si>
  <si>
    <t>+USD/-EUR 1.1595 27-04-20 (10) +252</t>
  </si>
  <si>
    <t>10000897</t>
  </si>
  <si>
    <t>+USD/-EUR 1.16279 27-04-20 (10) +254.9</t>
  </si>
  <si>
    <t>10000896</t>
  </si>
  <si>
    <t>+USD/-EUR 1.16395 27-04-20 (10) +249.5</t>
  </si>
  <si>
    <t>10000888</t>
  </si>
  <si>
    <t>+USD/-GBP 1.23785 18-05-20 (10) +88.5</t>
  </si>
  <si>
    <t>10000939</t>
  </si>
  <si>
    <t>+USD/-GBP 1.2927 23-04-20 (10) +69</t>
  </si>
  <si>
    <t>10000950</t>
  </si>
  <si>
    <t>+USD/-GBP 1.29577 18-05-20 (10) +77.7</t>
  </si>
  <si>
    <t>10000945</t>
  </si>
  <si>
    <t>+USD/-GBP 1.29685 08-09-20 (10) +55.5</t>
  </si>
  <si>
    <t>10001043</t>
  </si>
  <si>
    <t>+USD/-GBP 1.2989 11-05-20 (10) +49</t>
  </si>
  <si>
    <t>10000967</t>
  </si>
  <si>
    <t>+USD/-JPY 107.03 26-05-20 (10) -135</t>
  </si>
  <si>
    <t>10000956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</si>
  <si>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</si>
  <si>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</si>
  <si>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</si>
  <si>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</si>
  <si>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</si>
  <si>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</si>
  <si>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</si>
  <si>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</si>
  <si>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</si>
  <si>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</si>
  <si>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</si>
  <si>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</si>
  <si>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</si>
  <si>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</si>
  <si>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</si>
  <si>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</si>
  <si>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</si>
  <si>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</si>
  <si>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</si>
  <si>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</si>
  <si>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</si>
  <si>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</si>
  <si>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32012000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</si>
  <si>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</si>
  <si>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</si>
  <si>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</si>
  <si>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</si>
  <si>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</si>
  <si>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</si>
  <si>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</si>
  <si>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</si>
  <si>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</si>
  <si>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</si>
  <si>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</si>
  <si>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</si>
  <si>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</si>
  <si>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</si>
  <si>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</si>
  <si>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</si>
  <si>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</si>
  <si>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</si>
  <si>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</si>
  <si>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</si>
  <si>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</si>
  <si>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</si>
  <si>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</si>
  <si>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</si>
  <si>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</si>
  <si>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</si>
  <si>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</si>
  <si>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</si>
  <si>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AA</t>
  </si>
  <si>
    <t>כן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</si>
  <si>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</si>
  <si>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</si>
  <si>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</si>
  <si>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</si>
  <si>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</si>
  <si>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</si>
  <si>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</si>
  <si>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</si>
  <si>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</si>
  <si>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</si>
  <si>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</si>
  <si>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</si>
  <si>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</si>
  <si>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</si>
  <si>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</si>
  <si>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</si>
  <si>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</si>
  <si>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</si>
  <si>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</si>
  <si>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</si>
  <si>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</si>
  <si>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</si>
  <si>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</si>
  <si>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</si>
  <si>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</si>
  <si>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</si>
  <si>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</si>
  <si>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</si>
  <si>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</si>
  <si>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</si>
  <si>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</si>
  <si>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</si>
  <si>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</si>
  <si>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</si>
  <si>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</si>
  <si>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</si>
  <si>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</si>
  <si>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</si>
  <si>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</si>
  <si>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</si>
  <si>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</si>
  <si>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</si>
  <si>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</si>
  <si>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</si>
  <si>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</si>
  <si>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</si>
  <si>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</si>
  <si>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482153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</si>
  <si>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</si>
  <si>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</si>
  <si>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</si>
  <si>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</si>
  <si>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</si>
  <si>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</si>
  <si>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</si>
  <si>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</si>
  <si>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</si>
  <si>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</si>
  <si>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</si>
  <si>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</si>
  <si>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</si>
  <si>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</si>
  <si>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</si>
  <si>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</si>
  <si>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</si>
  <si>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</si>
  <si>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</si>
  <si>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</si>
  <si>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</si>
  <si>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</si>
  <si>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</si>
  <si>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</si>
  <si>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</si>
  <si>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</si>
  <si>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</si>
  <si>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</si>
  <si>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</si>
  <si>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</si>
  <si>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יתרות התחייבות להשקעה</t>
  </si>
  <si>
    <t>Arkin Bio Ventures II, L.P</t>
  </si>
  <si>
    <t>Fortissimo Capital Fund V L.P.</t>
  </si>
  <si>
    <t>PITANGO VIII VINTAGE CO-INVESTMEN</t>
  </si>
  <si>
    <t>tene growth capital IV</t>
  </si>
  <si>
    <t>VINTAGE MIGDAL CO-INVESTMENT F2</t>
  </si>
  <si>
    <t>סה"כ בחו"ל</t>
  </si>
  <si>
    <t>ACE IV</t>
  </si>
  <si>
    <t xml:space="preserve">ADLS </t>
  </si>
  <si>
    <t>ADLS  co-inv</t>
  </si>
  <si>
    <t>ARES private credit solutions</t>
  </si>
  <si>
    <t>BCP V BRAND CO-INVEST LP</t>
  </si>
  <si>
    <t>BROOKFIELD HSO CO-INVEST L.P</t>
  </si>
  <si>
    <t>brookfield III F3</t>
  </si>
  <si>
    <t>CAPSII</t>
  </si>
  <si>
    <t>Crescent mezzanine VII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</si>
  <si>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</si>
  <si>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</si>
  <si>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</si>
  <si>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</si>
  <si>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</si>
  <si>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</si>
  <si>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</si>
  <si>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</si>
  <si>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</si>
  <si>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</si>
  <si>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</si>
  <si>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</si>
  <si>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</si>
  <si>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</si>
  <si>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</si>
  <si>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</t>
  </si>
  <si>
    <t>PERMIRA CREDIT SOLUTIONS IV</t>
  </si>
  <si>
    <t>PGCO IV Co-mingled Fund SCSP</t>
  </si>
  <si>
    <t>Reality IV</t>
  </si>
  <si>
    <t>SPECTRUM</t>
  </si>
  <si>
    <t>SVB IX</t>
  </si>
  <si>
    <t>SVB VIII</t>
  </si>
  <si>
    <t xml:space="preserve">TDLIV </t>
  </si>
  <si>
    <t>TPG ASIA VII L.P</t>
  </si>
  <si>
    <t>Vintage Fund of Funds (access) V</t>
  </si>
  <si>
    <t>VINTAGE MIGDAL CO-INVESTMENT II LP</t>
  </si>
  <si>
    <t>Warburg Pincus China I</t>
  </si>
  <si>
    <t>waterton</t>
  </si>
  <si>
    <t xml:space="preserve">WSREDII </t>
  </si>
  <si>
    <t>נדל"ן מניב בחו"ל</t>
  </si>
  <si>
    <t>נדל"ן מניב בישראל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</si>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</sst>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0" fontId="27" fillId="0" borderId="0" xfId="15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10" fontId="26" fillId="0" borderId="0" xfId="15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49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164" fontId="26" fillId="0" borderId="0" xfId="13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/>
    <xf numFmtId="2" fontId="29" fillId="0" borderId="0" xfId="0" applyNumberFormat="1" applyFont="1" applyFill="1"/>
    <xf numFmtId="0" fontId="26" fillId="0" borderId="0" xfId="0" applyNumberFormat="1" applyFont="1" applyFill="1" applyBorder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6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B19" sqref="B19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47" t="s">
        <v>178</v>
      </c>
      <c r="C1" s="68" t="s" vm="1">
        <v>265</v>
      </c>
    </row>
    <row r="2" spans="1:22">
      <c r="B2" s="47" t="s">
        <v>177</v>
      </c>
      <c r="C2" s="68" t="s">
        <v>266</v>
      </c>
    </row>
    <row r="3" spans="1:22">
      <c r="B3" s="47" t="s">
        <v>179</v>
      </c>
      <c r="C3" s="68" t="s">
        <v>267</v>
      </c>
    </row>
    <row r="4" spans="1:22">
      <c r="B4" s="47" t="s">
        <v>180</v>
      </c>
      <c r="C4" s="68">
        <v>8803</v>
      </c>
    </row>
    <row r="6" spans="1:22" ht="26.25" customHeight="1">
      <c r="B6" s="134" t="s">
        <v>194</v>
      </c>
      <c r="C6" s="135"/>
      <c r="D6" s="136"/>
    </row>
    <row r="7" spans="1:22" s="10" customFormat="1">
      <c r="B7" s="22"/>
      <c r="C7" s="23" t="s">
        <v>110</v>
      </c>
      <c r="D7" s="24" t="s">
        <v>108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243</v>
      </c>
      <c r="D8" s="26" t="s">
        <v>19</v>
      </c>
    </row>
    <row r="9" spans="1:22" s="11" customFormat="1" ht="18" customHeight="1">
      <c r="B9" s="36"/>
      <c r="C9" s="19" t="s">
        <v>0</v>
      </c>
      <c r="D9" s="27" t="s">
        <v>1</v>
      </c>
    </row>
    <row r="10" spans="1:22" s="11" customFormat="1" ht="18" customHeight="1">
      <c r="B10" s="55" t="s">
        <v>193</v>
      </c>
      <c r="C10" s="107">
        <f>C11+C12+C23+C33+C35+C37</f>
        <v>950686.36264404014</v>
      </c>
      <c r="D10" s="108">
        <f>C10/$C$42</f>
        <v>1</v>
      </c>
    </row>
    <row r="11" spans="1:22">
      <c r="A11" s="43" t="s">
        <v>140</v>
      </c>
      <c r="B11" s="28" t="s">
        <v>195</v>
      </c>
      <c r="C11" s="107">
        <f>מזומנים!J10</f>
        <v>72123.936126211993</v>
      </c>
      <c r="D11" s="108">
        <f>C11/$C$42</f>
        <v>7.5865121201088404E-2</v>
      </c>
    </row>
    <row r="12" spans="1:22">
      <c r="B12" s="28" t="s">
        <v>196</v>
      </c>
      <c r="C12" s="107">
        <f>C13+C15+C16+C17+C18+C19+C20+C21</f>
        <v>516518.82041776122</v>
      </c>
      <c r="D12" s="108">
        <f>C12/$C$42</f>
        <v>0.54331148601019563</v>
      </c>
    </row>
    <row r="13" spans="1:22">
      <c r="A13" s="45" t="s">
        <v>140</v>
      </c>
      <c r="B13" s="29" t="s">
        <v>69</v>
      </c>
      <c r="C13" s="107">
        <f>'תעודות התחייבות ממשלתיות'!O11</f>
        <v>86904.385266614001</v>
      </c>
      <c r="D13" s="108">
        <f>C13/$C$42</f>
        <v>9.1412256114536378E-2</v>
      </c>
    </row>
    <row r="14" spans="1:22">
      <c r="A14" s="45" t="s">
        <v>140</v>
      </c>
      <c r="B14" s="29" t="s">
        <v>70</v>
      </c>
      <c r="C14" s="107" t="s" vm="2">
        <v>2409</v>
      </c>
      <c r="D14" s="108" t="s" vm="3">
        <v>2409</v>
      </c>
    </row>
    <row r="15" spans="1:22">
      <c r="A15" s="45" t="s">
        <v>140</v>
      </c>
      <c r="B15" s="29" t="s">
        <v>71</v>
      </c>
      <c r="C15" s="107">
        <f>'אג"ח קונצרני'!R11</f>
        <v>261390.39066666411</v>
      </c>
      <c r="D15" s="108">
        <f t="shared" ref="D15:D21" si="0">C15/$C$42</f>
        <v>0.27494913247696912</v>
      </c>
    </row>
    <row r="16" spans="1:22">
      <c r="A16" s="45" t="s">
        <v>140</v>
      </c>
      <c r="B16" s="29" t="s">
        <v>72</v>
      </c>
      <c r="C16" s="107">
        <f>מניות!L11</f>
        <v>78660.8652496</v>
      </c>
      <c r="D16" s="108">
        <f t="shared" si="0"/>
        <v>8.2741131397771533E-2</v>
      </c>
    </row>
    <row r="17" spans="1:4">
      <c r="A17" s="45" t="s">
        <v>140</v>
      </c>
      <c r="B17" s="29" t="s">
        <v>257</v>
      </c>
      <c r="C17" s="107">
        <f>'קרנות סל'!K11</f>
        <v>68315.099838761002</v>
      </c>
      <c r="D17" s="108">
        <f t="shared" si="0"/>
        <v>7.1858714422665823E-2</v>
      </c>
    </row>
    <row r="18" spans="1:4">
      <c r="A18" s="45" t="s">
        <v>140</v>
      </c>
      <c r="B18" s="29" t="s">
        <v>73</v>
      </c>
      <c r="C18" s="107">
        <f>'קרנות נאמנות'!L11</f>
        <v>24316.144986635998</v>
      </c>
      <c r="D18" s="108">
        <f t="shared" si="0"/>
        <v>2.5577462707057415E-2</v>
      </c>
    </row>
    <row r="19" spans="1:4">
      <c r="A19" s="45" t="s">
        <v>140</v>
      </c>
      <c r="B19" s="29" t="s">
        <v>74</v>
      </c>
      <c r="C19" s="107">
        <f>'כתבי אופציה'!I11</f>
        <v>6.2272236290000009</v>
      </c>
      <c r="D19" s="108">
        <f t="shared" si="0"/>
        <v>6.5502397780072325E-6</v>
      </c>
    </row>
    <row r="20" spans="1:4">
      <c r="A20" s="45" t="s">
        <v>140</v>
      </c>
      <c r="B20" s="29" t="s">
        <v>75</v>
      </c>
      <c r="C20" s="107">
        <f>אופציות!I11</f>
        <v>285.79316447799988</v>
      </c>
      <c r="D20" s="108">
        <f t="shared" si="0"/>
        <v>3.006177175858025E-4</v>
      </c>
    </row>
    <row r="21" spans="1:4">
      <c r="A21" s="45" t="s">
        <v>140</v>
      </c>
      <c r="B21" s="29" t="s">
        <v>76</v>
      </c>
      <c r="C21" s="107">
        <f>'חוזים עתידיים'!I11</f>
        <v>-3360.0859786209999</v>
      </c>
      <c r="D21" s="108">
        <f t="shared" si="0"/>
        <v>-3.534379066168531E-3</v>
      </c>
    </row>
    <row r="22" spans="1:4">
      <c r="A22" s="45" t="s">
        <v>140</v>
      </c>
      <c r="B22" s="29" t="s">
        <v>77</v>
      </c>
      <c r="C22" s="107" t="s" vm="4">
        <v>2409</v>
      </c>
      <c r="D22" s="108" t="s" vm="5">
        <v>2409</v>
      </c>
    </row>
    <row r="23" spans="1:4">
      <c r="B23" s="28" t="s">
        <v>197</v>
      </c>
      <c r="C23" s="107">
        <f>C24+C26+C27+C28+C29+C31</f>
        <v>318923.40534053592</v>
      </c>
      <c r="D23" s="108">
        <f>C23/$C$42</f>
        <v>0.33546647756001158</v>
      </c>
    </row>
    <row r="24" spans="1:4">
      <c r="A24" s="45" t="s">
        <v>140</v>
      </c>
      <c r="B24" s="29" t="s">
        <v>78</v>
      </c>
      <c r="C24" s="107">
        <f>'לא סחיר- תעודות התחייבות ממשלתי'!M11</f>
        <v>274957.98725999997</v>
      </c>
      <c r="D24" s="108">
        <f>C24/$C$42</f>
        <v>0.28922050222250939</v>
      </c>
    </row>
    <row r="25" spans="1:4">
      <c r="A25" s="45" t="s">
        <v>140</v>
      </c>
      <c r="B25" s="29" t="s">
        <v>79</v>
      </c>
      <c r="C25" s="107" t="s" vm="6">
        <v>2409</v>
      </c>
      <c r="D25" s="108" t="s" vm="7">
        <v>2409</v>
      </c>
    </row>
    <row r="26" spans="1:4">
      <c r="A26" s="45" t="s">
        <v>140</v>
      </c>
      <c r="B26" s="29" t="s">
        <v>71</v>
      </c>
      <c r="C26" s="107">
        <f>'לא סחיר - אג"ח קונצרני'!P11</f>
        <v>5396.0605100000021</v>
      </c>
      <c r="D26" s="108">
        <f>C26/$C$42</f>
        <v>5.6759628853752866E-3</v>
      </c>
    </row>
    <row r="27" spans="1:4">
      <c r="A27" s="45" t="s">
        <v>140</v>
      </c>
      <c r="B27" s="29" t="s">
        <v>80</v>
      </c>
      <c r="C27" s="107">
        <f>'לא סחיר - מניות'!J11</f>
        <v>12037.470690000004</v>
      </c>
      <c r="D27" s="108">
        <f>C27/$C$42</f>
        <v>1.2661873739854121E-2</v>
      </c>
    </row>
    <row r="28" spans="1:4">
      <c r="A28" s="45" t="s">
        <v>140</v>
      </c>
      <c r="B28" s="29" t="s">
        <v>81</v>
      </c>
      <c r="C28" s="107">
        <f>'לא סחיר - קרנות השקעה'!H11</f>
        <v>28293.121760000013</v>
      </c>
      <c r="D28" s="108">
        <f>C28/$C$42</f>
        <v>2.9760731690009146E-2</v>
      </c>
    </row>
    <row r="29" spans="1:4">
      <c r="A29" s="45" t="s">
        <v>140</v>
      </c>
      <c r="B29" s="29" t="s">
        <v>82</v>
      </c>
      <c r="C29" s="107">
        <f>'לא סחיר - כתבי אופציה'!I11</f>
        <v>0.38276384800000002</v>
      </c>
      <c r="D29" s="108">
        <f>C29/$C$42</f>
        <v>4.0261842710719101E-7</v>
      </c>
    </row>
    <row r="30" spans="1:4">
      <c r="A30" s="45" t="s">
        <v>140</v>
      </c>
      <c r="B30" s="29" t="s">
        <v>220</v>
      </c>
      <c r="C30" s="107" t="s" vm="8">
        <v>2409</v>
      </c>
      <c r="D30" s="108" t="s" vm="9">
        <v>2409</v>
      </c>
    </row>
    <row r="31" spans="1:4">
      <c r="A31" s="45" t="s">
        <v>140</v>
      </c>
      <c r="B31" s="29" t="s">
        <v>105</v>
      </c>
      <c r="C31" s="107">
        <f>'לא סחיר - חוזים עתידיים'!I11</f>
        <v>-1761.617643311999</v>
      </c>
      <c r="D31" s="108">
        <f>C31/$C$42</f>
        <v>-1.8529955961633911E-3</v>
      </c>
    </row>
    <row r="32" spans="1:4">
      <c r="A32" s="45" t="s">
        <v>140</v>
      </c>
      <c r="B32" s="29" t="s">
        <v>83</v>
      </c>
      <c r="C32" s="107" t="s" vm="10">
        <v>2409</v>
      </c>
      <c r="D32" s="108" t="s" vm="11">
        <v>2409</v>
      </c>
    </row>
    <row r="33" spans="1:4">
      <c r="A33" s="45" t="s">
        <v>140</v>
      </c>
      <c r="B33" s="28" t="s">
        <v>198</v>
      </c>
      <c r="C33" s="107">
        <f>הלוואות!P10</f>
        <v>34956.630520000006</v>
      </c>
      <c r="D33" s="108">
        <f>C33/$C$42</f>
        <v>3.6769887413530315E-2</v>
      </c>
    </row>
    <row r="34" spans="1:4">
      <c r="A34" s="45" t="s">
        <v>140</v>
      </c>
      <c r="B34" s="28" t="s">
        <v>199</v>
      </c>
      <c r="C34" s="107" t="s" vm="12">
        <v>2409</v>
      </c>
      <c r="D34" s="108" t="s" vm="13">
        <v>2409</v>
      </c>
    </row>
    <row r="35" spans="1:4">
      <c r="A35" s="45" t="s">
        <v>140</v>
      </c>
      <c r="B35" s="28" t="s">
        <v>200</v>
      </c>
      <c r="C35" s="107">
        <f>'זכויות מקרקעין'!G10</f>
        <v>8146.1545400000005</v>
      </c>
      <c r="D35" s="108">
        <f>C35/$C$42</f>
        <v>8.5687087351752796E-3</v>
      </c>
    </row>
    <row r="36" spans="1:4">
      <c r="A36" s="45" t="s">
        <v>140</v>
      </c>
      <c r="B36" s="46" t="s">
        <v>201</v>
      </c>
      <c r="C36" s="107" t="s" vm="14">
        <v>2409</v>
      </c>
      <c r="D36" s="108" t="s" vm="15">
        <v>2409</v>
      </c>
    </row>
    <row r="37" spans="1:4">
      <c r="A37" s="45" t="s">
        <v>140</v>
      </c>
      <c r="B37" s="28" t="s">
        <v>202</v>
      </c>
      <c r="C37" s="107">
        <f>'השקעות אחרות '!I10</f>
        <v>17.415699530999998</v>
      </c>
      <c r="D37" s="108">
        <f>C37/$C$42</f>
        <v>1.8319079998753338E-5</v>
      </c>
    </row>
    <row r="38" spans="1:4">
      <c r="A38" s="45"/>
      <c r="B38" s="56" t="s">
        <v>204</v>
      </c>
      <c r="C38" s="107">
        <v>0</v>
      </c>
      <c r="D38" s="108">
        <f>C38/$C$42</f>
        <v>0</v>
      </c>
    </row>
    <row r="39" spans="1:4">
      <c r="A39" s="45" t="s">
        <v>140</v>
      </c>
      <c r="B39" s="57" t="s">
        <v>205</v>
      </c>
      <c r="C39" s="107" t="s" vm="16">
        <v>2409</v>
      </c>
      <c r="D39" s="108" t="s" vm="17">
        <v>2409</v>
      </c>
    </row>
    <row r="40" spans="1:4">
      <c r="A40" s="45" t="s">
        <v>140</v>
      </c>
      <c r="B40" s="57" t="s">
        <v>241</v>
      </c>
      <c r="C40" s="107" t="s" vm="18">
        <v>2409</v>
      </c>
      <c r="D40" s="108" t="s" vm="19">
        <v>2409</v>
      </c>
    </row>
    <row r="41" spans="1:4">
      <c r="A41" s="45" t="s">
        <v>140</v>
      </c>
      <c r="B41" s="57" t="s">
        <v>206</v>
      </c>
      <c r="C41" s="107" t="s" vm="20">
        <v>2409</v>
      </c>
      <c r="D41" s="108" t="s" vm="21">
        <v>2409</v>
      </c>
    </row>
    <row r="42" spans="1:4">
      <c r="B42" s="57" t="s">
        <v>84</v>
      </c>
      <c r="C42" s="107">
        <f>C38+C10</f>
        <v>950686.36264404014</v>
      </c>
      <c r="D42" s="108">
        <f>C42/$C$42</f>
        <v>1</v>
      </c>
    </row>
    <row r="43" spans="1:4">
      <c r="A43" s="45" t="s">
        <v>140</v>
      </c>
      <c r="B43" s="57" t="s">
        <v>203</v>
      </c>
      <c r="C43" s="107">
        <f>'יתרת התחייבות להשקעה'!C10</f>
        <v>63233.049495119136</v>
      </c>
      <c r="D43" s="108"/>
    </row>
    <row r="44" spans="1:4">
      <c r="B44" s="6" t="s">
        <v>109</v>
      </c>
    </row>
    <row r="45" spans="1:4">
      <c r="C45" s="63" t="s">
        <v>185</v>
      </c>
      <c r="D45" s="35" t="s">
        <v>104</v>
      </c>
    </row>
    <row r="46" spans="1:4">
      <c r="C46" s="64" t="s">
        <v>0</v>
      </c>
      <c r="D46" s="24" t="s">
        <v>1</v>
      </c>
    </row>
    <row r="47" spans="1:4">
      <c r="C47" s="109" t="s">
        <v>166</v>
      </c>
      <c r="D47" s="110" vm="22">
        <v>2.1722000000000001</v>
      </c>
    </row>
    <row r="48" spans="1:4">
      <c r="C48" s="109" t="s">
        <v>175</v>
      </c>
      <c r="D48" s="110">
        <v>0.6860650847718569</v>
      </c>
    </row>
    <row r="49" spans="2:4">
      <c r="C49" s="109" t="s">
        <v>171</v>
      </c>
      <c r="D49" s="110" vm="23">
        <v>2.5002</v>
      </c>
    </row>
    <row r="50" spans="2:4">
      <c r="B50" s="12"/>
      <c r="C50" s="109" t="s">
        <v>1524</v>
      </c>
      <c r="D50" s="110" vm="24">
        <v>3.6854</v>
      </c>
    </row>
    <row r="51" spans="2:4">
      <c r="C51" s="109" t="s">
        <v>164</v>
      </c>
      <c r="D51" s="110" vm="25">
        <v>3.9003000000000001</v>
      </c>
    </row>
    <row r="52" spans="2:4">
      <c r="C52" s="109" t="s">
        <v>165</v>
      </c>
      <c r="D52" s="110" vm="26">
        <v>4.3986000000000001</v>
      </c>
    </row>
    <row r="53" spans="2:4">
      <c r="C53" s="109" t="s">
        <v>167</v>
      </c>
      <c r="D53" s="110">
        <v>0.45987538860437815</v>
      </c>
    </row>
    <row r="54" spans="2:4">
      <c r="C54" s="109" t="s">
        <v>172</v>
      </c>
      <c r="D54" s="110" vm="27">
        <v>3.2787999999999999</v>
      </c>
    </row>
    <row r="55" spans="2:4">
      <c r="C55" s="109" t="s">
        <v>173</v>
      </c>
      <c r="D55" s="110">
        <v>0.14994931586939056</v>
      </c>
    </row>
    <row r="56" spans="2:4">
      <c r="C56" s="109" t="s">
        <v>170</v>
      </c>
      <c r="D56" s="110" vm="28">
        <v>0.52229999999999999</v>
      </c>
    </row>
    <row r="57" spans="2:4">
      <c r="C57" s="109" t="s">
        <v>2410</v>
      </c>
      <c r="D57" s="110">
        <v>2.121175</v>
      </c>
    </row>
    <row r="58" spans="2:4">
      <c r="C58" s="109" t="s">
        <v>169</v>
      </c>
      <c r="D58" s="110" vm="29">
        <v>0.35189999999999999</v>
      </c>
    </row>
    <row r="59" spans="2:4">
      <c r="C59" s="109" t="s">
        <v>162</v>
      </c>
      <c r="D59" s="110" vm="30">
        <v>3.5649999999999999</v>
      </c>
    </row>
    <row r="60" spans="2:4">
      <c r="C60" s="109" t="s">
        <v>176</v>
      </c>
      <c r="D60" s="110" vm="31">
        <v>0.19939999999999999</v>
      </c>
    </row>
    <row r="61" spans="2:4">
      <c r="C61" s="109" t="s">
        <v>2411</v>
      </c>
      <c r="D61" s="110" vm="32">
        <v>0.3402</v>
      </c>
    </row>
    <row r="62" spans="2:4">
      <c r="C62" s="109" t="s">
        <v>2412</v>
      </c>
      <c r="D62" s="110">
        <v>4.5403370420181763E-2</v>
      </c>
    </row>
    <row r="63" spans="2:4">
      <c r="C63" s="109" t="s">
        <v>2413</v>
      </c>
      <c r="D63" s="110">
        <v>0.50337465759227351</v>
      </c>
    </row>
    <row r="64" spans="2:4">
      <c r="C64" s="109" t="s">
        <v>163</v>
      </c>
      <c r="D64" s="110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topLeftCell="A7" workbookViewId="0">
      <selection activeCell="L24" sqref="L24"/>
    </sheetView>
  </sheetViews>
  <sheetFormatPr defaultColWidth="9.140625" defaultRowHeight="18"/>
  <cols>
    <col min="1" max="1" width="6.28515625" style="1" customWidth="1"/>
    <col min="2" max="2" width="30" style="2" bestFit="1" customWidth="1"/>
    <col min="3" max="3" width="58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178</v>
      </c>
      <c r="C1" s="68" t="s" vm="1">
        <v>265</v>
      </c>
    </row>
    <row r="2" spans="2:61">
      <c r="B2" s="47" t="s">
        <v>177</v>
      </c>
      <c r="C2" s="68" t="s">
        <v>266</v>
      </c>
    </row>
    <row r="3" spans="2:61">
      <c r="B3" s="47" t="s">
        <v>179</v>
      </c>
      <c r="C3" s="68" t="s">
        <v>267</v>
      </c>
    </row>
    <row r="4" spans="2:61">
      <c r="B4" s="47" t="s">
        <v>180</v>
      </c>
      <c r="C4" s="68">
        <v>8803</v>
      </c>
    </row>
    <row r="6" spans="2:61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31" t="s">
        <v>183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50</v>
      </c>
      <c r="C11" s="72"/>
      <c r="D11" s="72"/>
      <c r="E11" s="72"/>
      <c r="F11" s="72"/>
      <c r="G11" s="81"/>
      <c r="H11" s="83"/>
      <c r="I11" s="81">
        <v>285.79316447799988</v>
      </c>
      <c r="J11" s="72"/>
      <c r="K11" s="82">
        <v>1</v>
      </c>
      <c r="L11" s="82">
        <f>I11/'סכום נכסי הקרן'!$C$42</f>
        <v>3.006177175858025E-4</v>
      </c>
      <c r="BD11" s="1"/>
      <c r="BE11" s="3"/>
      <c r="BF11" s="1"/>
      <c r="BH11" s="1"/>
    </row>
    <row r="12" spans="2:61">
      <c r="B12" s="95" t="s">
        <v>233</v>
      </c>
      <c r="C12" s="74"/>
      <c r="D12" s="74"/>
      <c r="E12" s="74"/>
      <c r="F12" s="74"/>
      <c r="G12" s="84"/>
      <c r="H12" s="86"/>
      <c r="I12" s="84">
        <v>-108.99290509199999</v>
      </c>
      <c r="J12" s="74"/>
      <c r="K12" s="85">
        <v>-0.38136988087547546</v>
      </c>
      <c r="L12" s="85">
        <f>I12/'סכום נכסי הקרן'!$C$42</f>
        <v>-1.1464654314475483E-4</v>
      </c>
      <c r="BE12" s="3"/>
    </row>
    <row r="13" spans="2:61" ht="20.25">
      <c r="B13" s="92" t="s">
        <v>226</v>
      </c>
      <c r="C13" s="72"/>
      <c r="D13" s="72"/>
      <c r="E13" s="72"/>
      <c r="F13" s="72"/>
      <c r="G13" s="81"/>
      <c r="H13" s="83"/>
      <c r="I13" s="81">
        <v>-108.99290509199999</v>
      </c>
      <c r="J13" s="72"/>
      <c r="K13" s="82">
        <v>-0.38136988087547546</v>
      </c>
      <c r="L13" s="82">
        <f>I13/'סכום נכסי הקרן'!$C$42</f>
        <v>-1.1464654314475483E-4</v>
      </c>
      <c r="BE13" s="4"/>
    </row>
    <row r="14" spans="2:61">
      <c r="B14" s="77" t="s">
        <v>1850</v>
      </c>
      <c r="C14" s="74" t="s">
        <v>1851</v>
      </c>
      <c r="D14" s="87" t="s">
        <v>119</v>
      </c>
      <c r="E14" s="87" t="s">
        <v>1852</v>
      </c>
      <c r="F14" s="87" t="s">
        <v>163</v>
      </c>
      <c r="G14" s="84">
        <v>0.87955099999999997</v>
      </c>
      <c r="H14" s="86">
        <v>1309000</v>
      </c>
      <c r="I14" s="84">
        <v>11.513327301999999</v>
      </c>
      <c r="J14" s="74"/>
      <c r="K14" s="85">
        <v>4.0285523703931292E-2</v>
      </c>
      <c r="L14" s="85">
        <f>I14/'סכום נכסי הקרן'!$C$42</f>
        <v>1.2110542187624569E-5</v>
      </c>
    </row>
    <row r="15" spans="2:61">
      <c r="B15" s="77" t="s">
        <v>1853</v>
      </c>
      <c r="C15" s="74" t="s">
        <v>1854</v>
      </c>
      <c r="D15" s="87" t="s">
        <v>119</v>
      </c>
      <c r="E15" s="87" t="s">
        <v>1852</v>
      </c>
      <c r="F15" s="87" t="s">
        <v>163</v>
      </c>
      <c r="G15" s="84">
        <v>-0.87955099999999997</v>
      </c>
      <c r="H15" s="86">
        <v>529000</v>
      </c>
      <c r="I15" s="84">
        <v>-4.6528266940000007</v>
      </c>
      <c r="J15" s="74"/>
      <c r="K15" s="85">
        <v>-1.6280398806942674E-2</v>
      </c>
      <c r="L15" s="85">
        <f>I15/'סכום נכסי הקרן'!$C$42</f>
        <v>-4.894176330729729E-6</v>
      </c>
    </row>
    <row r="16" spans="2:61">
      <c r="B16" s="77" t="s">
        <v>1855</v>
      </c>
      <c r="C16" s="74" t="s">
        <v>1856</v>
      </c>
      <c r="D16" s="87" t="s">
        <v>119</v>
      </c>
      <c r="E16" s="87" t="s">
        <v>1852</v>
      </c>
      <c r="F16" s="87" t="s">
        <v>163</v>
      </c>
      <c r="G16" s="84">
        <v>27.485979999999998</v>
      </c>
      <c r="H16" s="86">
        <v>16500</v>
      </c>
      <c r="I16" s="84">
        <v>4.5351867000000006</v>
      </c>
      <c r="J16" s="74"/>
      <c r="K16" s="85">
        <v>1.5868772467961232E-2</v>
      </c>
      <c r="L16" s="85">
        <f>I16/'סכום נכסי הקרן'!$C$42</f>
        <v>4.770434160206928E-6</v>
      </c>
    </row>
    <row r="17" spans="2:56">
      <c r="B17" s="77" t="s">
        <v>1857</v>
      </c>
      <c r="C17" s="74" t="s">
        <v>1858</v>
      </c>
      <c r="D17" s="87" t="s">
        <v>119</v>
      </c>
      <c r="E17" s="87" t="s">
        <v>1852</v>
      </c>
      <c r="F17" s="87" t="s">
        <v>163</v>
      </c>
      <c r="G17" s="84">
        <v>-27.485979999999998</v>
      </c>
      <c r="H17" s="86">
        <v>438000</v>
      </c>
      <c r="I17" s="84">
        <v>-120.38859240000001</v>
      </c>
      <c r="J17" s="74"/>
      <c r="K17" s="85">
        <v>-0.42124377824042541</v>
      </c>
      <c r="L17" s="85">
        <f>I17/'סכום נכסי הקרן'!$C$42</f>
        <v>-1.2663334316185662E-4</v>
      </c>
    </row>
    <row r="18" spans="2:56" ht="20.25">
      <c r="B18" s="73"/>
      <c r="C18" s="74"/>
      <c r="D18" s="74"/>
      <c r="E18" s="74"/>
      <c r="F18" s="74"/>
      <c r="G18" s="84"/>
      <c r="H18" s="86"/>
      <c r="I18" s="74"/>
      <c r="J18" s="74"/>
      <c r="K18" s="85"/>
      <c r="L18" s="74"/>
      <c r="BD18" s="4"/>
    </row>
    <row r="19" spans="2:56">
      <c r="B19" s="95" t="s">
        <v>232</v>
      </c>
      <c r="C19" s="74"/>
      <c r="D19" s="74"/>
      <c r="E19" s="74"/>
      <c r="F19" s="74"/>
      <c r="G19" s="84"/>
      <c r="H19" s="86"/>
      <c r="I19" s="84">
        <v>394.78606956999994</v>
      </c>
      <c r="J19" s="74"/>
      <c r="K19" s="85">
        <v>1.3813698808754757</v>
      </c>
      <c r="L19" s="85">
        <f>I19/'סכום נכסי הקרן'!$C$42</f>
        <v>4.1526426073055741E-4</v>
      </c>
    </row>
    <row r="20" spans="2:56">
      <c r="B20" s="92" t="s">
        <v>226</v>
      </c>
      <c r="C20" s="72"/>
      <c r="D20" s="72"/>
      <c r="E20" s="72"/>
      <c r="F20" s="72"/>
      <c r="G20" s="81"/>
      <c r="H20" s="83"/>
      <c r="I20" s="81">
        <v>394.78606956999994</v>
      </c>
      <c r="J20" s="72"/>
      <c r="K20" s="82">
        <v>1.3813698808754757</v>
      </c>
      <c r="L20" s="82">
        <f>I20/'סכום נכסי הקרן'!$C$42</f>
        <v>4.1526426073055741E-4</v>
      </c>
    </row>
    <row r="21" spans="2:56">
      <c r="B21" s="77" t="s">
        <v>1859</v>
      </c>
      <c r="C21" s="74" t="s">
        <v>1860</v>
      </c>
      <c r="D21" s="87" t="s">
        <v>1469</v>
      </c>
      <c r="E21" s="87" t="s">
        <v>1852</v>
      </c>
      <c r="F21" s="87" t="s">
        <v>162</v>
      </c>
      <c r="G21" s="84">
        <v>-1.5859559999999999</v>
      </c>
      <c r="H21" s="86">
        <v>10</v>
      </c>
      <c r="I21" s="84">
        <v>-5.6539317000000006E-2</v>
      </c>
      <c r="J21" s="74"/>
      <c r="K21" s="85">
        <v>-1.9783299262341998E-4</v>
      </c>
      <c r="L21" s="85">
        <f>I21/'סכום נכסי הקרן'!$C$42</f>
        <v>-5.9472102705621416E-8</v>
      </c>
      <c r="BD21" s="3"/>
    </row>
    <row r="22" spans="2:56">
      <c r="B22" s="77" t="s">
        <v>1861</v>
      </c>
      <c r="C22" s="74" t="s">
        <v>1862</v>
      </c>
      <c r="D22" s="87" t="s">
        <v>1469</v>
      </c>
      <c r="E22" s="87" t="s">
        <v>1852</v>
      </c>
      <c r="F22" s="87" t="s">
        <v>162</v>
      </c>
      <c r="G22" s="84">
        <v>-1.6834530000000001</v>
      </c>
      <c r="H22" s="86">
        <v>15</v>
      </c>
      <c r="I22" s="84">
        <v>-9.0022641999999986E-2</v>
      </c>
      <c r="J22" s="74"/>
      <c r="K22" s="85">
        <v>-3.1499228529284804E-4</v>
      </c>
      <c r="L22" s="85">
        <f>I22/'סכום נכסי הקרן'!$C$42</f>
        <v>-9.4692261861871925E-8</v>
      </c>
    </row>
    <row r="23" spans="2:56">
      <c r="B23" s="77" t="s">
        <v>1863</v>
      </c>
      <c r="C23" s="74" t="s">
        <v>1864</v>
      </c>
      <c r="D23" s="87" t="s">
        <v>1469</v>
      </c>
      <c r="E23" s="87" t="s">
        <v>1852</v>
      </c>
      <c r="F23" s="87" t="s">
        <v>162</v>
      </c>
      <c r="G23" s="84">
        <v>-4.224882</v>
      </c>
      <c r="H23" s="86">
        <v>390</v>
      </c>
      <c r="I23" s="84">
        <v>-5.874064272</v>
      </c>
      <c r="J23" s="74"/>
      <c r="K23" s="85">
        <v>-2.055355061668097E-2</v>
      </c>
      <c r="L23" s="85">
        <f>I23/'סכום נכסי הקרן'!$C$42</f>
        <v>-6.1787614746708965E-6</v>
      </c>
    </row>
    <row r="24" spans="2:56">
      <c r="B24" s="77" t="s">
        <v>1865</v>
      </c>
      <c r="C24" s="74" t="s">
        <v>1866</v>
      </c>
      <c r="D24" s="87" t="s">
        <v>1469</v>
      </c>
      <c r="E24" s="87" t="s">
        <v>1852</v>
      </c>
      <c r="F24" s="87" t="s">
        <v>162</v>
      </c>
      <c r="G24" s="84">
        <v>-12.560898</v>
      </c>
      <c r="H24" s="86">
        <v>5</v>
      </c>
      <c r="I24" s="84">
        <v>-0.223898028</v>
      </c>
      <c r="J24" s="74"/>
      <c r="K24" s="85">
        <v>-7.834268129153785E-4</v>
      </c>
      <c r="L24" s="85">
        <f>I24/'סכום נכסי הקרן'!$C$42</f>
        <v>-2.3551198039414058E-7</v>
      </c>
    </row>
    <row r="25" spans="2:56">
      <c r="B25" s="77" t="s">
        <v>1867</v>
      </c>
      <c r="C25" s="74" t="s">
        <v>1868</v>
      </c>
      <c r="D25" s="87" t="s">
        <v>28</v>
      </c>
      <c r="E25" s="87" t="s">
        <v>1852</v>
      </c>
      <c r="F25" s="87" t="s">
        <v>162</v>
      </c>
      <c r="G25" s="84">
        <v>-12.739642999999999</v>
      </c>
      <c r="H25" s="86">
        <v>4800</v>
      </c>
      <c r="I25" s="84">
        <v>-218.000775807</v>
      </c>
      <c r="J25" s="74"/>
      <c r="K25" s="85">
        <v>-0.76279212697468668</v>
      </c>
      <c r="L25" s="85">
        <f>I25/'סכום נכסי הקרן'!$C$42</f>
        <v>-2.2930882820354996E-4</v>
      </c>
    </row>
    <row r="26" spans="2:56">
      <c r="B26" s="77" t="s">
        <v>1869</v>
      </c>
      <c r="C26" s="74" t="s">
        <v>1870</v>
      </c>
      <c r="D26" s="87" t="s">
        <v>28</v>
      </c>
      <c r="E26" s="87" t="s">
        <v>1852</v>
      </c>
      <c r="F26" s="87" t="s">
        <v>162</v>
      </c>
      <c r="G26" s="84">
        <v>12.739642999999999</v>
      </c>
      <c r="H26" s="86">
        <v>20600</v>
      </c>
      <c r="I26" s="84">
        <v>935.58666283999992</v>
      </c>
      <c r="J26" s="74"/>
      <c r="K26" s="85">
        <v>3.2736495449387162</v>
      </c>
      <c r="L26" s="85">
        <f>I26/'סכום נכסי הקרן'!$C$42</f>
        <v>9.8411705437527778E-4</v>
      </c>
    </row>
    <row r="27" spans="2:56">
      <c r="B27" s="77" t="s">
        <v>1871</v>
      </c>
      <c r="C27" s="74" t="s">
        <v>1872</v>
      </c>
      <c r="D27" s="87" t="s">
        <v>28</v>
      </c>
      <c r="E27" s="87" t="s">
        <v>1852</v>
      </c>
      <c r="F27" s="87" t="s">
        <v>162</v>
      </c>
      <c r="G27" s="84">
        <v>-12.739642999999999</v>
      </c>
      <c r="H27" s="86">
        <v>6970</v>
      </c>
      <c r="I27" s="84">
        <v>-316.55529320400001</v>
      </c>
      <c r="J27" s="74"/>
      <c r="K27" s="85">
        <v>-1.1076377343810411</v>
      </c>
      <c r="L27" s="85">
        <f>I27/'סכום נכסי הקרן'!$C$42</f>
        <v>-3.3297552762153793E-4</v>
      </c>
    </row>
    <row r="28" spans="2:56">
      <c r="B28" s="73"/>
      <c r="C28" s="74"/>
      <c r="D28" s="74"/>
      <c r="E28" s="74"/>
      <c r="F28" s="74"/>
      <c r="G28" s="84"/>
      <c r="H28" s="86"/>
      <c r="I28" s="74"/>
      <c r="J28" s="74"/>
      <c r="K28" s="85"/>
      <c r="L28" s="74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89" t="s">
        <v>256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89" t="s">
        <v>111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89" t="s">
        <v>238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89" t="s">
        <v>246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K16" sqref="K16"/>
    </sheetView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178</v>
      </c>
      <c r="C1" s="68" t="s" vm="1">
        <v>265</v>
      </c>
    </row>
    <row r="2" spans="1:60">
      <c r="B2" s="47" t="s">
        <v>177</v>
      </c>
      <c r="C2" s="68" t="s">
        <v>266</v>
      </c>
    </row>
    <row r="3" spans="1:60">
      <c r="B3" s="47" t="s">
        <v>179</v>
      </c>
      <c r="C3" s="68" t="s">
        <v>267</v>
      </c>
    </row>
    <row r="4" spans="1:60">
      <c r="B4" s="47" t="s">
        <v>180</v>
      </c>
      <c r="C4" s="68">
        <v>8803</v>
      </c>
    </row>
    <row r="6" spans="1:60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119</v>
      </c>
      <c r="BF6" s="1" t="s">
        <v>186</v>
      </c>
      <c r="BH6" s="3" t="s">
        <v>163</v>
      </c>
    </row>
    <row r="7" spans="1:60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121</v>
      </c>
      <c r="BF7" s="1" t="s">
        <v>141</v>
      </c>
      <c r="BH7" s="3" t="s">
        <v>162</v>
      </c>
    </row>
    <row r="8" spans="1:60" s="3" customFormat="1" ht="78.75">
      <c r="A8" s="2"/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181</v>
      </c>
      <c r="K8" s="31" t="s">
        <v>183</v>
      </c>
      <c r="BC8" s="1" t="s">
        <v>134</v>
      </c>
      <c r="BD8" s="1" t="s">
        <v>135</v>
      </c>
      <c r="BE8" s="1" t="s">
        <v>142</v>
      </c>
      <c r="BG8" s="4" t="s">
        <v>164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32" t="s">
        <v>19</v>
      </c>
      <c r="K9" s="33" t="s">
        <v>19</v>
      </c>
      <c r="BC9" s="1" t="s">
        <v>131</v>
      </c>
      <c r="BE9" s="1" t="s">
        <v>143</v>
      </c>
      <c r="BG9" s="4" t="s">
        <v>165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127</v>
      </c>
      <c r="BD10" s="3"/>
      <c r="BE10" s="1" t="s">
        <v>187</v>
      </c>
      <c r="BG10" s="1" t="s">
        <v>171</v>
      </c>
    </row>
    <row r="11" spans="1:60" s="4" customFormat="1" ht="18" customHeight="1">
      <c r="A11" s="2"/>
      <c r="B11" s="91" t="s">
        <v>49</v>
      </c>
      <c r="C11" s="74"/>
      <c r="D11" s="74"/>
      <c r="E11" s="74"/>
      <c r="F11" s="74"/>
      <c r="G11" s="84"/>
      <c r="H11" s="86"/>
      <c r="I11" s="84">
        <v>-3360.0859786209999</v>
      </c>
      <c r="J11" s="85">
        <v>1</v>
      </c>
      <c r="K11" s="85">
        <f>I11/'סכום נכסי הקרן'!$C$42</f>
        <v>-3.534379066168531E-3</v>
      </c>
      <c r="L11" s="3"/>
      <c r="M11" s="3"/>
      <c r="N11" s="3"/>
      <c r="O11" s="3"/>
      <c r="BC11" s="1" t="s">
        <v>126</v>
      </c>
      <c r="BD11" s="3"/>
      <c r="BE11" s="1" t="s">
        <v>144</v>
      </c>
      <c r="BG11" s="1" t="s">
        <v>166</v>
      </c>
    </row>
    <row r="12" spans="1:60" ht="20.25">
      <c r="B12" s="95" t="s">
        <v>235</v>
      </c>
      <c r="C12" s="74"/>
      <c r="D12" s="74"/>
      <c r="E12" s="74"/>
      <c r="F12" s="74"/>
      <c r="G12" s="84"/>
      <c r="H12" s="86"/>
      <c r="I12" s="84">
        <v>-3360.0859786209999</v>
      </c>
      <c r="J12" s="85">
        <v>1</v>
      </c>
      <c r="K12" s="85">
        <f>I12/'סכום נכסי הקרן'!$C$42</f>
        <v>-3.534379066168531E-3</v>
      </c>
      <c r="P12" s="1"/>
      <c r="BC12" s="1" t="s">
        <v>124</v>
      </c>
      <c r="BD12" s="4"/>
      <c r="BE12" s="1" t="s">
        <v>145</v>
      </c>
      <c r="BG12" s="1" t="s">
        <v>167</v>
      </c>
    </row>
    <row r="13" spans="1:60">
      <c r="B13" s="73" t="s">
        <v>1873</v>
      </c>
      <c r="C13" s="74" t="s">
        <v>1874</v>
      </c>
      <c r="D13" s="87" t="s">
        <v>28</v>
      </c>
      <c r="E13" s="87" t="s">
        <v>1852</v>
      </c>
      <c r="F13" s="87" t="s">
        <v>164</v>
      </c>
      <c r="G13" s="84">
        <v>27.949216999999997</v>
      </c>
      <c r="H13" s="86">
        <v>274700</v>
      </c>
      <c r="I13" s="84">
        <v>206.367298334</v>
      </c>
      <c r="J13" s="85">
        <v>-6.1417267191089683E-2</v>
      </c>
      <c r="K13" s="85">
        <f>I13/'סכום נכסי הקרן'!$C$42</f>
        <v>2.1707190346146669E-4</v>
      </c>
      <c r="P13" s="1"/>
      <c r="BC13" s="1" t="s">
        <v>128</v>
      </c>
      <c r="BE13" s="1" t="s">
        <v>146</v>
      </c>
      <c r="BG13" s="1" t="s">
        <v>168</v>
      </c>
    </row>
    <row r="14" spans="1:60">
      <c r="B14" s="73" t="s">
        <v>1875</v>
      </c>
      <c r="C14" s="74" t="s">
        <v>1876</v>
      </c>
      <c r="D14" s="87" t="s">
        <v>28</v>
      </c>
      <c r="E14" s="87" t="s">
        <v>1852</v>
      </c>
      <c r="F14" s="87" t="s">
        <v>162</v>
      </c>
      <c r="G14" s="84">
        <v>94.887592999999995</v>
      </c>
      <c r="H14" s="86">
        <v>256975</v>
      </c>
      <c r="I14" s="84">
        <v>-4127.5472048450001</v>
      </c>
      <c r="J14" s="85">
        <v>1.2284052346002678</v>
      </c>
      <c r="K14" s="85">
        <f>I14/'סכום נכסי הקרן'!$C$42</f>
        <v>-4.3416497459430299E-3</v>
      </c>
      <c r="P14" s="1"/>
      <c r="BC14" s="1" t="s">
        <v>125</v>
      </c>
      <c r="BE14" s="1" t="s">
        <v>147</v>
      </c>
      <c r="BG14" s="1" t="s">
        <v>170</v>
      </c>
    </row>
    <row r="15" spans="1:60">
      <c r="B15" s="73" t="s">
        <v>1877</v>
      </c>
      <c r="C15" s="74" t="s">
        <v>1878</v>
      </c>
      <c r="D15" s="87" t="s">
        <v>28</v>
      </c>
      <c r="E15" s="87" t="s">
        <v>1852</v>
      </c>
      <c r="F15" s="87" t="s">
        <v>164</v>
      </c>
      <c r="G15" s="84">
        <v>124.01652699999998</v>
      </c>
      <c r="H15" s="86">
        <v>31590</v>
      </c>
      <c r="I15" s="84">
        <v>561.09392789000003</v>
      </c>
      <c r="J15" s="85">
        <v>-0.16698796740917815</v>
      </c>
      <c r="K15" s="85">
        <f>I15/'סכום נכסי הקרן'!$C$42</f>
        <v>5.901987763130322E-4</v>
      </c>
      <c r="P15" s="1"/>
      <c r="BC15" s="1" t="s">
        <v>136</v>
      </c>
      <c r="BE15" s="1" t="s">
        <v>188</v>
      </c>
      <c r="BG15" s="1" t="s">
        <v>172</v>
      </c>
    </row>
    <row r="16" spans="1:60" ht="20.25">
      <c r="B16" s="95"/>
      <c r="C16" s="74"/>
      <c r="D16" s="74"/>
      <c r="E16" s="74"/>
      <c r="F16" s="74"/>
      <c r="G16" s="84"/>
      <c r="H16" s="86"/>
      <c r="I16" s="74"/>
      <c r="J16" s="85"/>
      <c r="K16" s="74"/>
      <c r="P16" s="1"/>
      <c r="BC16" s="4" t="s">
        <v>122</v>
      </c>
      <c r="BD16" s="1" t="s">
        <v>137</v>
      </c>
      <c r="BE16" s="1" t="s">
        <v>148</v>
      </c>
      <c r="BG16" s="1" t="s">
        <v>173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132</v>
      </c>
      <c r="BE17" s="1" t="s">
        <v>149</v>
      </c>
      <c r="BG17" s="1" t="s">
        <v>174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120</v>
      </c>
      <c r="BF18" s="1" t="s">
        <v>150</v>
      </c>
      <c r="BH18" s="1" t="s">
        <v>28</v>
      </c>
    </row>
    <row r="19" spans="2:60">
      <c r="B19" s="89" t="s">
        <v>256</v>
      </c>
      <c r="C19" s="91"/>
      <c r="D19" s="91"/>
      <c r="E19" s="91"/>
      <c r="F19" s="91"/>
      <c r="G19" s="91"/>
      <c r="H19" s="91"/>
      <c r="I19" s="91"/>
      <c r="J19" s="91"/>
      <c r="K19" s="91"/>
      <c r="BD19" s="1" t="s">
        <v>133</v>
      </c>
      <c r="BF19" s="1" t="s">
        <v>151</v>
      </c>
    </row>
    <row r="20" spans="2:60">
      <c r="B20" s="89" t="s">
        <v>111</v>
      </c>
      <c r="C20" s="91"/>
      <c r="D20" s="91"/>
      <c r="E20" s="91"/>
      <c r="F20" s="91"/>
      <c r="G20" s="91"/>
      <c r="H20" s="91"/>
      <c r="I20" s="91"/>
      <c r="J20" s="91"/>
      <c r="K20" s="91"/>
      <c r="BD20" s="1" t="s">
        <v>138</v>
      </c>
      <c r="BF20" s="1" t="s">
        <v>152</v>
      </c>
    </row>
    <row r="21" spans="2:60">
      <c r="B21" s="89" t="s">
        <v>238</v>
      </c>
      <c r="C21" s="91"/>
      <c r="D21" s="91"/>
      <c r="E21" s="91"/>
      <c r="F21" s="91"/>
      <c r="G21" s="91"/>
      <c r="H21" s="91"/>
      <c r="I21" s="91"/>
      <c r="J21" s="91"/>
      <c r="K21" s="91"/>
      <c r="BD21" s="1" t="s">
        <v>123</v>
      </c>
      <c r="BE21" s="1" t="s">
        <v>139</v>
      </c>
      <c r="BF21" s="1" t="s">
        <v>153</v>
      </c>
    </row>
    <row r="22" spans="2:60">
      <c r="B22" s="89" t="s">
        <v>246</v>
      </c>
      <c r="C22" s="91"/>
      <c r="D22" s="91"/>
      <c r="E22" s="91"/>
      <c r="F22" s="91"/>
      <c r="G22" s="91"/>
      <c r="H22" s="91"/>
      <c r="I22" s="91"/>
      <c r="J22" s="91"/>
      <c r="K22" s="91"/>
      <c r="BD22" s="1" t="s">
        <v>129</v>
      </c>
      <c r="BF22" s="1" t="s">
        <v>154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28</v>
      </c>
      <c r="BE23" s="1" t="s">
        <v>130</v>
      </c>
      <c r="BF23" s="1" t="s">
        <v>189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192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155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156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191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157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158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190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28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178</v>
      </c>
      <c r="C1" s="68" t="s" vm="1">
        <v>265</v>
      </c>
    </row>
    <row r="2" spans="2:81">
      <c r="B2" s="47" t="s">
        <v>177</v>
      </c>
      <c r="C2" s="68" t="s">
        <v>266</v>
      </c>
    </row>
    <row r="3" spans="2:81">
      <c r="B3" s="47" t="s">
        <v>179</v>
      </c>
      <c r="C3" s="68" t="s">
        <v>267</v>
      </c>
      <c r="E3" s="2"/>
    </row>
    <row r="4" spans="2:81">
      <c r="B4" s="47" t="s">
        <v>180</v>
      </c>
      <c r="C4" s="68">
        <v>8803</v>
      </c>
    </row>
    <row r="6" spans="2:81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2" t="s">
        <v>115</v>
      </c>
      <c r="C8" s="30" t="s">
        <v>45</v>
      </c>
      <c r="D8" s="13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62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32" t="s">
        <v>243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68"/>
  <sheetViews>
    <sheetView rightToLeft="1" topLeftCell="A31" workbookViewId="0">
      <selection activeCell="H51" sqref="H51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8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178</v>
      </c>
      <c r="C1" s="68" t="s" vm="1">
        <v>265</v>
      </c>
    </row>
    <row r="2" spans="2:72">
      <c r="B2" s="47" t="s">
        <v>177</v>
      </c>
      <c r="C2" s="68" t="s">
        <v>266</v>
      </c>
    </row>
    <row r="3" spans="2:72">
      <c r="B3" s="47" t="s">
        <v>179</v>
      </c>
      <c r="C3" s="68" t="s">
        <v>267</v>
      </c>
    </row>
    <row r="4" spans="2:72">
      <c r="B4" s="47" t="s">
        <v>180</v>
      </c>
      <c r="C4" s="68">
        <v>8803</v>
      </c>
    </row>
    <row r="6" spans="2:72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2" t="s">
        <v>115</v>
      </c>
      <c r="C8" s="30" t="s">
        <v>45</v>
      </c>
      <c r="D8" s="30" t="s">
        <v>14</v>
      </c>
      <c r="E8" s="30" t="s">
        <v>67</v>
      </c>
      <c r="F8" s="30" t="s">
        <v>103</v>
      </c>
      <c r="G8" s="30" t="s">
        <v>17</v>
      </c>
      <c r="H8" s="30" t="s">
        <v>102</v>
      </c>
      <c r="I8" s="30" t="s">
        <v>16</v>
      </c>
      <c r="J8" s="30" t="s">
        <v>18</v>
      </c>
      <c r="K8" s="30" t="s">
        <v>240</v>
      </c>
      <c r="L8" s="30" t="s">
        <v>239</v>
      </c>
      <c r="M8" s="30" t="s">
        <v>110</v>
      </c>
      <c r="N8" s="30" t="s">
        <v>59</v>
      </c>
      <c r="O8" s="30" t="s">
        <v>181</v>
      </c>
      <c r="P8" s="31" t="s">
        <v>183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247</v>
      </c>
      <c r="L9" s="32"/>
      <c r="M9" s="32" t="s">
        <v>243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27</v>
      </c>
      <c r="C11" s="70"/>
      <c r="D11" s="70"/>
      <c r="E11" s="70"/>
      <c r="F11" s="70"/>
      <c r="G11" s="78">
        <v>9.4933420739992229</v>
      </c>
      <c r="H11" s="70"/>
      <c r="I11" s="70"/>
      <c r="J11" s="93">
        <v>4.8504990355085417E-2</v>
      </c>
      <c r="K11" s="78"/>
      <c r="L11" s="80"/>
      <c r="M11" s="78">
        <v>274957.98725999997</v>
      </c>
      <c r="N11" s="70"/>
      <c r="O11" s="79">
        <v>1</v>
      </c>
      <c r="P11" s="79">
        <f>M11/'סכום נכסי הקרן'!$C$42</f>
        <v>0.28922050222250939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233</v>
      </c>
      <c r="C12" s="72"/>
      <c r="D12" s="72"/>
      <c r="E12" s="72"/>
      <c r="F12" s="72"/>
      <c r="G12" s="81">
        <v>9.4933420739992265</v>
      </c>
      <c r="H12" s="72"/>
      <c r="I12" s="72"/>
      <c r="J12" s="94">
        <v>4.8504990355085438E-2</v>
      </c>
      <c r="K12" s="81"/>
      <c r="L12" s="83"/>
      <c r="M12" s="81">
        <v>274957.98725999997</v>
      </c>
      <c r="N12" s="72"/>
      <c r="O12" s="82">
        <v>1</v>
      </c>
      <c r="P12" s="82">
        <f>M12/'סכום נכסי הקרן'!$C$42</f>
        <v>0.28922050222250939</v>
      </c>
    </row>
    <row r="13" spans="2:72">
      <c r="B13" s="92" t="s">
        <v>68</v>
      </c>
      <c r="C13" s="72"/>
      <c r="D13" s="72"/>
      <c r="E13" s="72"/>
      <c r="F13" s="72"/>
      <c r="G13" s="81">
        <v>9.4933420739992265</v>
      </c>
      <c r="H13" s="72"/>
      <c r="I13" s="72"/>
      <c r="J13" s="94">
        <v>4.8504990355085438E-2</v>
      </c>
      <c r="K13" s="81"/>
      <c r="L13" s="83"/>
      <c r="M13" s="81">
        <v>274957.98725999997</v>
      </c>
      <c r="N13" s="72"/>
      <c r="O13" s="82">
        <v>1</v>
      </c>
      <c r="P13" s="82">
        <f>M13/'סכום נכסי הקרן'!$C$42</f>
        <v>0.28922050222250939</v>
      </c>
    </row>
    <row r="14" spans="2:72">
      <c r="B14" s="77" t="s">
        <v>1879</v>
      </c>
      <c r="C14" s="74" t="s">
        <v>1880</v>
      </c>
      <c r="D14" s="74" t="s">
        <v>270</v>
      </c>
      <c r="E14" s="74"/>
      <c r="F14" s="97">
        <v>40909</v>
      </c>
      <c r="G14" s="84">
        <v>5.78</v>
      </c>
      <c r="H14" s="87" t="s">
        <v>163</v>
      </c>
      <c r="I14" s="88">
        <v>4.8000000000000001E-2</v>
      </c>
      <c r="J14" s="88">
        <v>4.8600000000000004E-2</v>
      </c>
      <c r="K14" s="84">
        <v>28000</v>
      </c>
      <c r="L14" s="86">
        <v>104.6032</v>
      </c>
      <c r="M14" s="84">
        <v>29.27994</v>
      </c>
      <c r="N14" s="74"/>
      <c r="O14" s="85">
        <v>1.0648877776484783E-4</v>
      </c>
      <c r="P14" s="85">
        <f>M14/'סכום נכסי הקרן'!$C$42</f>
        <v>3.0798737786210481E-5</v>
      </c>
    </row>
    <row r="15" spans="2:72">
      <c r="B15" s="77" t="s">
        <v>1881</v>
      </c>
      <c r="C15" s="74">
        <v>8790</v>
      </c>
      <c r="D15" s="74" t="s">
        <v>270</v>
      </c>
      <c r="E15" s="74"/>
      <c r="F15" s="97">
        <v>41030</v>
      </c>
      <c r="G15" s="84">
        <v>5.9700000000000006</v>
      </c>
      <c r="H15" s="87" t="s">
        <v>163</v>
      </c>
      <c r="I15" s="88">
        <v>4.8000000000000001E-2</v>
      </c>
      <c r="J15" s="88">
        <v>4.8599999999999997E-2</v>
      </c>
      <c r="K15" s="84">
        <v>1074000</v>
      </c>
      <c r="L15" s="86">
        <v>104.9873</v>
      </c>
      <c r="M15" s="84">
        <v>1127.5778899999998</v>
      </c>
      <c r="N15" s="74"/>
      <c r="O15" s="85">
        <v>4.1009097471089769E-3</v>
      </c>
      <c r="P15" s="85">
        <f>M15/'סכום נכסי הקרן'!$C$42</f>
        <v>1.1860671766280423E-3</v>
      </c>
    </row>
    <row r="16" spans="2:72">
      <c r="B16" s="77" t="s">
        <v>1882</v>
      </c>
      <c r="C16" s="74">
        <v>8805</v>
      </c>
      <c r="D16" s="74" t="s">
        <v>270</v>
      </c>
      <c r="E16" s="74"/>
      <c r="F16" s="97">
        <v>41487</v>
      </c>
      <c r="G16" s="84">
        <v>6.92</v>
      </c>
      <c r="H16" s="87" t="s">
        <v>163</v>
      </c>
      <c r="I16" s="88">
        <v>4.8000000000000001E-2</v>
      </c>
      <c r="J16" s="88">
        <v>4.8499999999999995E-2</v>
      </c>
      <c r="K16" s="84">
        <v>507000</v>
      </c>
      <c r="L16" s="86">
        <v>101.16840000000001</v>
      </c>
      <c r="M16" s="84">
        <v>512.90203999999994</v>
      </c>
      <c r="N16" s="74"/>
      <c r="O16" s="85">
        <v>1.8653833085961614E-3</v>
      </c>
      <c r="P16" s="85">
        <f>M16/'סכום נכסי הקרן'!$C$42</f>
        <v>5.3950709734966798E-4</v>
      </c>
    </row>
    <row r="17" spans="2:16">
      <c r="B17" s="77" t="s">
        <v>1883</v>
      </c>
      <c r="C17" s="74" t="s">
        <v>1884</v>
      </c>
      <c r="D17" s="74" t="s">
        <v>270</v>
      </c>
      <c r="E17" s="74"/>
      <c r="F17" s="97">
        <v>41609</v>
      </c>
      <c r="G17" s="84">
        <v>7.0900000000000007</v>
      </c>
      <c r="H17" s="87" t="s">
        <v>163</v>
      </c>
      <c r="I17" s="88">
        <v>4.8000000000000001E-2</v>
      </c>
      <c r="J17" s="88">
        <v>4.8500000000000008E-2</v>
      </c>
      <c r="K17" s="84">
        <v>10507000</v>
      </c>
      <c r="L17" s="86">
        <v>101.583349</v>
      </c>
      <c r="M17" s="84">
        <v>10672.26678</v>
      </c>
      <c r="N17" s="74"/>
      <c r="O17" s="85">
        <v>3.8814172617245402E-2</v>
      </c>
      <c r="P17" s="85">
        <f>M17/'סכום נכסי הקרן'!$C$42</f>
        <v>1.1225854497710885E-2</v>
      </c>
    </row>
    <row r="18" spans="2:16">
      <c r="B18" s="77" t="s">
        <v>1885</v>
      </c>
      <c r="C18" s="74" t="s">
        <v>1886</v>
      </c>
      <c r="D18" s="74" t="s">
        <v>270</v>
      </c>
      <c r="E18" s="74"/>
      <c r="F18" s="97">
        <v>42218</v>
      </c>
      <c r="G18" s="84">
        <v>8.2099999999999991</v>
      </c>
      <c r="H18" s="87" t="s">
        <v>163</v>
      </c>
      <c r="I18" s="88">
        <v>4.8000000000000001E-2</v>
      </c>
      <c r="J18" s="88">
        <v>4.8499999999999995E-2</v>
      </c>
      <c r="K18" s="84">
        <v>3000</v>
      </c>
      <c r="L18" s="86">
        <v>101.0615</v>
      </c>
      <c r="M18" s="84">
        <v>3.0319400000000001</v>
      </c>
      <c r="N18" s="74"/>
      <c r="O18" s="85">
        <v>1.102692098605232E-5</v>
      </c>
      <c r="P18" s="85">
        <f>M18/'סכום נכסי הקרן'!$C$42</f>
        <v>3.1892116255539803E-6</v>
      </c>
    </row>
    <row r="19" spans="2:16">
      <c r="B19" s="77" t="s">
        <v>1887</v>
      </c>
      <c r="C19" s="74" t="s">
        <v>1888</v>
      </c>
      <c r="D19" s="74" t="s">
        <v>270</v>
      </c>
      <c r="E19" s="74"/>
      <c r="F19" s="97">
        <v>42309</v>
      </c>
      <c r="G19" s="84">
        <v>8.2600000000000016</v>
      </c>
      <c r="H19" s="87" t="s">
        <v>163</v>
      </c>
      <c r="I19" s="88">
        <v>4.8000000000000001E-2</v>
      </c>
      <c r="J19" s="88">
        <v>4.8499999999999995E-2</v>
      </c>
      <c r="K19" s="84">
        <v>180000</v>
      </c>
      <c r="L19" s="86">
        <v>102.6917</v>
      </c>
      <c r="M19" s="84">
        <v>184.84499</v>
      </c>
      <c r="N19" s="74"/>
      <c r="O19" s="85">
        <v>6.7226630454350384E-4</v>
      </c>
      <c r="P19" s="85">
        <f>M19/'סכום נכסי הקרן'!$C$42</f>
        <v>1.9443319822734262E-4</v>
      </c>
    </row>
    <row r="20" spans="2:16">
      <c r="B20" s="77" t="s">
        <v>1889</v>
      </c>
      <c r="C20" s="74" t="s">
        <v>1890</v>
      </c>
      <c r="D20" s="74" t="s">
        <v>270</v>
      </c>
      <c r="E20" s="74"/>
      <c r="F20" s="97">
        <v>42370</v>
      </c>
      <c r="G20" s="84">
        <v>8.4300000000000015</v>
      </c>
      <c r="H20" s="87" t="s">
        <v>163</v>
      </c>
      <c r="I20" s="88">
        <v>4.8000000000000001E-2</v>
      </c>
      <c r="J20" s="88">
        <v>4.8499999999999995E-2</v>
      </c>
      <c r="K20" s="84">
        <v>107000</v>
      </c>
      <c r="L20" s="86">
        <v>102.1909</v>
      </c>
      <c r="M20" s="84">
        <v>109.34437</v>
      </c>
      <c r="N20" s="74"/>
      <c r="O20" s="85">
        <v>3.9767664540184489E-4</v>
      </c>
      <c r="P20" s="85">
        <f>M20/'סכום נכסי הקרן'!$C$42</f>
        <v>1.1501623910528436E-4</v>
      </c>
    </row>
    <row r="21" spans="2:16">
      <c r="B21" s="77" t="s">
        <v>1891</v>
      </c>
      <c r="C21" s="74" t="s">
        <v>1892</v>
      </c>
      <c r="D21" s="74" t="s">
        <v>270</v>
      </c>
      <c r="E21" s="74"/>
      <c r="F21" s="97">
        <v>42461</v>
      </c>
      <c r="G21" s="84">
        <v>8.48</v>
      </c>
      <c r="H21" s="87" t="s">
        <v>163</v>
      </c>
      <c r="I21" s="88">
        <v>4.8000000000000001E-2</v>
      </c>
      <c r="J21" s="88">
        <v>4.8499999999999995E-2</v>
      </c>
      <c r="K21" s="84">
        <v>1612000</v>
      </c>
      <c r="L21" s="86">
        <v>104.3567</v>
      </c>
      <c r="M21" s="84">
        <v>1682.2295300000001</v>
      </c>
      <c r="N21" s="74"/>
      <c r="O21" s="85">
        <v>6.1181329801097417E-3</v>
      </c>
      <c r="P21" s="85">
        <f>M21/'סכום נכסי הקרן'!$C$42</f>
        <v>1.7694894931714375E-3</v>
      </c>
    </row>
    <row r="22" spans="2:16">
      <c r="B22" s="77" t="s">
        <v>1893</v>
      </c>
      <c r="C22" s="74" t="s">
        <v>1894</v>
      </c>
      <c r="D22" s="74" t="s">
        <v>270</v>
      </c>
      <c r="E22" s="74"/>
      <c r="F22" s="97">
        <v>42491</v>
      </c>
      <c r="G22" s="84">
        <v>8.56</v>
      </c>
      <c r="H22" s="87" t="s">
        <v>163</v>
      </c>
      <c r="I22" s="88">
        <v>4.8000000000000001E-2</v>
      </c>
      <c r="J22" s="88">
        <v>4.8599999999999983E-2</v>
      </c>
      <c r="K22" s="84">
        <v>2873000</v>
      </c>
      <c r="L22" s="86">
        <v>104.1568</v>
      </c>
      <c r="M22" s="84">
        <v>2992.4249500000001</v>
      </c>
      <c r="N22" s="74"/>
      <c r="O22" s="85">
        <v>1.0883207939583753E-2</v>
      </c>
      <c r="P22" s="85">
        <f>M22/'סכום נכסי הקרן'!$C$42</f>
        <v>3.1476468660784148E-3</v>
      </c>
    </row>
    <row r="23" spans="2:16">
      <c r="B23" s="77" t="s">
        <v>1895</v>
      </c>
      <c r="C23" s="74" t="s">
        <v>1896</v>
      </c>
      <c r="D23" s="74" t="s">
        <v>270</v>
      </c>
      <c r="E23" s="74"/>
      <c r="F23" s="97">
        <v>42522</v>
      </c>
      <c r="G23" s="84">
        <v>8.6399999999999988</v>
      </c>
      <c r="H23" s="87" t="s">
        <v>163</v>
      </c>
      <c r="I23" s="88">
        <v>4.8000000000000001E-2</v>
      </c>
      <c r="J23" s="88">
        <v>4.8499999999999995E-2</v>
      </c>
      <c r="K23" s="84">
        <v>3590000</v>
      </c>
      <c r="L23" s="86">
        <v>103.3245</v>
      </c>
      <c r="M23" s="84">
        <v>3709.3496299999997</v>
      </c>
      <c r="N23" s="74"/>
      <c r="O23" s="85">
        <v>1.3490605117400873E-2</v>
      </c>
      <c r="P23" s="85">
        <f>M23/'סכום נכסי הקרן'!$C$42</f>
        <v>3.9017595873402358E-3</v>
      </c>
    </row>
    <row r="24" spans="2:16">
      <c r="B24" s="77" t="s">
        <v>1897</v>
      </c>
      <c r="C24" s="74" t="s">
        <v>1898</v>
      </c>
      <c r="D24" s="74" t="s">
        <v>270</v>
      </c>
      <c r="E24" s="74"/>
      <c r="F24" s="97">
        <v>42552</v>
      </c>
      <c r="G24" s="84">
        <v>8.7199999999999989</v>
      </c>
      <c r="H24" s="87" t="s">
        <v>163</v>
      </c>
      <c r="I24" s="88">
        <v>4.8000000000000001E-2</v>
      </c>
      <c r="J24" s="88">
        <v>4.8499999999999988E-2</v>
      </c>
      <c r="K24" s="84">
        <v>4923000</v>
      </c>
      <c r="L24" s="86">
        <v>102.60380000000001</v>
      </c>
      <c r="M24" s="84">
        <v>5051.20903</v>
      </c>
      <c r="N24" s="74"/>
      <c r="O24" s="85">
        <v>1.8370839415636189E-2</v>
      </c>
      <c r="P24" s="85">
        <f>M24/'סכום נכסי הקרן'!$C$42</f>
        <v>5.3132234020393685E-3</v>
      </c>
    </row>
    <row r="25" spans="2:16">
      <c r="B25" s="77" t="s">
        <v>1899</v>
      </c>
      <c r="C25" s="74" t="s">
        <v>1900</v>
      </c>
      <c r="D25" s="74" t="s">
        <v>270</v>
      </c>
      <c r="E25" s="74"/>
      <c r="F25" s="97">
        <v>42583</v>
      </c>
      <c r="G25" s="84">
        <v>8.81</v>
      </c>
      <c r="H25" s="87" t="s">
        <v>163</v>
      </c>
      <c r="I25" s="88">
        <v>4.8000000000000001E-2</v>
      </c>
      <c r="J25" s="88">
        <v>4.8500000000000008E-2</v>
      </c>
      <c r="K25" s="84">
        <v>37044000</v>
      </c>
      <c r="L25" s="86">
        <v>101.9011</v>
      </c>
      <c r="M25" s="84">
        <v>37748.223479999993</v>
      </c>
      <c r="N25" s="74"/>
      <c r="O25" s="85">
        <v>0.13728724106605172</v>
      </c>
      <c r="P25" s="85">
        <f>M25/'סכום נכסי הקרן'!$C$42</f>
        <v>3.9706284809866189E-2</v>
      </c>
    </row>
    <row r="26" spans="2:16">
      <c r="B26" s="77" t="s">
        <v>1901</v>
      </c>
      <c r="C26" s="74" t="s">
        <v>1902</v>
      </c>
      <c r="D26" s="74" t="s">
        <v>270</v>
      </c>
      <c r="E26" s="74"/>
      <c r="F26" s="97">
        <v>42614</v>
      </c>
      <c r="G26" s="84">
        <v>8.8999999999999986</v>
      </c>
      <c r="H26" s="87" t="s">
        <v>163</v>
      </c>
      <c r="I26" s="88">
        <v>4.8000000000000001E-2</v>
      </c>
      <c r="J26" s="88">
        <v>4.8499999999999995E-2</v>
      </c>
      <c r="K26" s="84">
        <v>27007000</v>
      </c>
      <c r="L26" s="86">
        <v>101.0808</v>
      </c>
      <c r="M26" s="84">
        <v>27298.6721</v>
      </c>
      <c r="N26" s="74"/>
      <c r="O26" s="85">
        <v>9.9283066376923995E-2</v>
      </c>
      <c r="P26" s="85">
        <f>M26/'סכום נכסי הקרן'!$C$42</f>
        <v>2.8714698319724691E-2</v>
      </c>
    </row>
    <row r="27" spans="2:16">
      <c r="B27" s="77" t="s">
        <v>1903</v>
      </c>
      <c r="C27" s="74" t="s">
        <v>1904</v>
      </c>
      <c r="D27" s="74" t="s">
        <v>270</v>
      </c>
      <c r="E27" s="74"/>
      <c r="F27" s="97">
        <v>42644</v>
      </c>
      <c r="G27" s="84">
        <v>8.77</v>
      </c>
      <c r="H27" s="87" t="s">
        <v>163</v>
      </c>
      <c r="I27" s="88">
        <v>4.8000000000000001E-2</v>
      </c>
      <c r="J27" s="88">
        <v>4.8500000000000008E-2</v>
      </c>
      <c r="K27" s="84">
        <v>4931000</v>
      </c>
      <c r="L27" s="86">
        <v>103.41</v>
      </c>
      <c r="M27" s="84">
        <v>5099.1238899999998</v>
      </c>
      <c r="N27" s="74"/>
      <c r="O27" s="85">
        <v>1.8545101892887637E-2</v>
      </c>
      <c r="P27" s="85">
        <f>M27/'סכום נכסי הקרן'!$C$42</f>
        <v>5.3636236832285715E-3</v>
      </c>
    </row>
    <row r="28" spans="2:16">
      <c r="B28" s="77" t="s">
        <v>1905</v>
      </c>
      <c r="C28" s="74" t="s">
        <v>1906</v>
      </c>
      <c r="D28" s="74" t="s">
        <v>270</v>
      </c>
      <c r="E28" s="74"/>
      <c r="F28" s="97">
        <v>42675</v>
      </c>
      <c r="G28" s="84">
        <v>8.85</v>
      </c>
      <c r="H28" s="87" t="s">
        <v>163</v>
      </c>
      <c r="I28" s="88">
        <v>4.8000000000000001E-2</v>
      </c>
      <c r="J28" s="88">
        <v>4.8499999999999995E-2</v>
      </c>
      <c r="K28" s="84">
        <v>1958000</v>
      </c>
      <c r="L28" s="86">
        <v>103.10509999999999</v>
      </c>
      <c r="M28" s="84">
        <v>2018.8040100000001</v>
      </c>
      <c r="N28" s="74"/>
      <c r="O28" s="85">
        <v>7.3422271893888325E-3</v>
      </c>
      <c r="P28" s="85">
        <f>M28/'סכום נכסי הקרן'!$C$42</f>
        <v>2.1235226351468016E-3</v>
      </c>
    </row>
    <row r="29" spans="2:16">
      <c r="B29" s="77" t="s">
        <v>1907</v>
      </c>
      <c r="C29" s="74" t="s">
        <v>1908</v>
      </c>
      <c r="D29" s="74" t="s">
        <v>270</v>
      </c>
      <c r="E29" s="74"/>
      <c r="F29" s="97">
        <v>42705</v>
      </c>
      <c r="G29" s="84">
        <v>8.93</v>
      </c>
      <c r="H29" s="87" t="s">
        <v>163</v>
      </c>
      <c r="I29" s="88">
        <v>4.8000000000000001E-2</v>
      </c>
      <c r="J29" s="88">
        <v>4.8499999999999995E-2</v>
      </c>
      <c r="K29" s="84">
        <v>2986000</v>
      </c>
      <c r="L29" s="86">
        <v>102.49160000000001</v>
      </c>
      <c r="M29" s="84">
        <v>3060.40281</v>
      </c>
      <c r="N29" s="74"/>
      <c r="O29" s="85">
        <v>1.1130437927980926E-2</v>
      </c>
      <c r="P29" s="85">
        <f>M29/'סכום נכסי הקרן'!$C$42</f>
        <v>3.2191508474871101E-3</v>
      </c>
    </row>
    <row r="30" spans="2:16">
      <c r="B30" s="77" t="s">
        <v>1909</v>
      </c>
      <c r="C30" s="74" t="s">
        <v>1910</v>
      </c>
      <c r="D30" s="74" t="s">
        <v>270</v>
      </c>
      <c r="E30" s="74"/>
      <c r="F30" s="97">
        <v>42736</v>
      </c>
      <c r="G30" s="84">
        <v>9.02</v>
      </c>
      <c r="H30" s="87" t="s">
        <v>163</v>
      </c>
      <c r="I30" s="88">
        <v>4.8000000000000001E-2</v>
      </c>
      <c r="J30" s="88">
        <v>4.8499999999999995E-2</v>
      </c>
      <c r="K30" s="84">
        <v>936000</v>
      </c>
      <c r="L30" s="86">
        <v>102.50020000000001</v>
      </c>
      <c r="M30" s="84">
        <v>959.40167000000008</v>
      </c>
      <c r="N30" s="74"/>
      <c r="O30" s="85">
        <v>3.4892664132458568E-3</v>
      </c>
      <c r="P30" s="85">
        <f>M30/'סכום נכסי הקרן'!$C$42</f>
        <v>1.0091673844271007E-3</v>
      </c>
    </row>
    <row r="31" spans="2:16">
      <c r="B31" s="77" t="s">
        <v>1911</v>
      </c>
      <c r="C31" s="74" t="s">
        <v>1912</v>
      </c>
      <c r="D31" s="74" t="s">
        <v>270</v>
      </c>
      <c r="E31" s="74"/>
      <c r="F31" s="97">
        <v>42767</v>
      </c>
      <c r="G31" s="84">
        <v>9.1</v>
      </c>
      <c r="H31" s="87" t="s">
        <v>163</v>
      </c>
      <c r="I31" s="88">
        <v>4.8000000000000001E-2</v>
      </c>
      <c r="J31" s="88">
        <v>4.8499999999999995E-2</v>
      </c>
      <c r="K31" s="84">
        <v>2040000</v>
      </c>
      <c r="L31" s="86">
        <v>102.09569999999999</v>
      </c>
      <c r="M31" s="84">
        <v>2082.7527799999998</v>
      </c>
      <c r="N31" s="74"/>
      <c r="O31" s="85">
        <v>7.5748037027582368E-3</v>
      </c>
      <c r="P31" s="85">
        <f>M31/'סכום נכסי הקרן'!$C$42</f>
        <v>2.190788531148661E-3</v>
      </c>
    </row>
    <row r="32" spans="2:16">
      <c r="B32" s="77" t="s">
        <v>1913</v>
      </c>
      <c r="C32" s="74" t="s">
        <v>1914</v>
      </c>
      <c r="D32" s="74" t="s">
        <v>270</v>
      </c>
      <c r="E32" s="74"/>
      <c r="F32" s="97">
        <v>42795</v>
      </c>
      <c r="G32" s="84">
        <v>9.19</v>
      </c>
      <c r="H32" s="87" t="s">
        <v>163</v>
      </c>
      <c r="I32" s="88">
        <v>4.8000000000000001E-2</v>
      </c>
      <c r="J32" s="88">
        <v>4.8500000000000008E-2</v>
      </c>
      <c r="K32" s="84">
        <v>3984000</v>
      </c>
      <c r="L32" s="86">
        <v>101.8967</v>
      </c>
      <c r="M32" s="84">
        <v>4059.56423</v>
      </c>
      <c r="N32" s="74"/>
      <c r="O32" s="85">
        <v>1.4764307341838666E-2</v>
      </c>
      <c r="P32" s="85">
        <f>M32/'סכום נכסי הקרן'!$C$42</f>
        <v>4.2701403843740616E-3</v>
      </c>
    </row>
    <row r="33" spans="2:16">
      <c r="B33" s="77" t="s">
        <v>1915</v>
      </c>
      <c r="C33" s="74" t="s">
        <v>1916</v>
      </c>
      <c r="D33" s="74" t="s">
        <v>270</v>
      </c>
      <c r="E33" s="74"/>
      <c r="F33" s="97">
        <v>42826</v>
      </c>
      <c r="G33" s="84">
        <v>9.0500000000000007</v>
      </c>
      <c r="H33" s="87" t="s">
        <v>163</v>
      </c>
      <c r="I33" s="88">
        <v>4.8000000000000001E-2</v>
      </c>
      <c r="J33" s="88">
        <v>4.8500000000000008E-2</v>
      </c>
      <c r="K33" s="84">
        <v>4341000</v>
      </c>
      <c r="L33" s="86">
        <v>103.9308</v>
      </c>
      <c r="M33" s="84">
        <v>4511.6340899999996</v>
      </c>
      <c r="N33" s="74"/>
      <c r="O33" s="85">
        <v>1.6408448923266969E-2</v>
      </c>
      <c r="P33" s="85">
        <f>M33/'סכום נכסי הקרן'!$C$42</f>
        <v>4.7456598382796663E-3</v>
      </c>
    </row>
    <row r="34" spans="2:16">
      <c r="B34" s="77" t="s">
        <v>1917</v>
      </c>
      <c r="C34" s="74" t="s">
        <v>1918</v>
      </c>
      <c r="D34" s="74" t="s">
        <v>270</v>
      </c>
      <c r="E34" s="74"/>
      <c r="F34" s="97">
        <v>42856</v>
      </c>
      <c r="G34" s="84">
        <v>9.129999999999999</v>
      </c>
      <c r="H34" s="87" t="s">
        <v>163</v>
      </c>
      <c r="I34" s="88">
        <v>4.8000000000000001E-2</v>
      </c>
      <c r="J34" s="88">
        <v>4.8599999999999997E-2</v>
      </c>
      <c r="K34" s="84">
        <v>3371731</v>
      </c>
      <c r="L34" s="86">
        <v>103.210331</v>
      </c>
      <c r="M34" s="84">
        <v>3479.6336800000004</v>
      </c>
      <c r="N34" s="74"/>
      <c r="O34" s="85">
        <v>1.2655146754146343E-2</v>
      </c>
      <c r="P34" s="85">
        <f>M34/'סכום נכסי הקרן'!$C$42</f>
        <v>3.6601278999337651E-3</v>
      </c>
    </row>
    <row r="35" spans="2:16">
      <c r="B35" s="77" t="s">
        <v>1919</v>
      </c>
      <c r="C35" s="74" t="s">
        <v>1920</v>
      </c>
      <c r="D35" s="74" t="s">
        <v>270</v>
      </c>
      <c r="E35" s="74"/>
      <c r="F35" s="97">
        <v>42887</v>
      </c>
      <c r="G35" s="84">
        <v>9.2200000000000006</v>
      </c>
      <c r="H35" s="87" t="s">
        <v>163</v>
      </c>
      <c r="I35" s="88">
        <v>4.8000000000000001E-2</v>
      </c>
      <c r="J35" s="88">
        <v>4.8500000000000008E-2</v>
      </c>
      <c r="K35" s="84">
        <v>3299000</v>
      </c>
      <c r="L35" s="86">
        <v>102.598133</v>
      </c>
      <c r="M35" s="84">
        <v>3384.4517500000002</v>
      </c>
      <c r="N35" s="74"/>
      <c r="O35" s="85">
        <v>1.2308977759571925E-2</v>
      </c>
      <c r="P35" s="85">
        <f>M35/'סכום נכסי הקרן'!$C$42</f>
        <v>3.5600087294690901E-3</v>
      </c>
    </row>
    <row r="36" spans="2:16">
      <c r="B36" s="77" t="s">
        <v>1921</v>
      </c>
      <c r="C36" s="74" t="s">
        <v>1922</v>
      </c>
      <c r="D36" s="74" t="s">
        <v>270</v>
      </c>
      <c r="E36" s="74"/>
      <c r="F36" s="97">
        <v>42949</v>
      </c>
      <c r="G36" s="84">
        <v>9.3899999999999988</v>
      </c>
      <c r="H36" s="87" t="s">
        <v>163</v>
      </c>
      <c r="I36" s="88">
        <v>4.8000000000000001E-2</v>
      </c>
      <c r="J36" s="88">
        <v>4.8499999999999995E-2</v>
      </c>
      <c r="K36" s="84">
        <v>2609000</v>
      </c>
      <c r="L36" s="86">
        <v>102.0937</v>
      </c>
      <c r="M36" s="84">
        <v>2663.6239100000003</v>
      </c>
      <c r="N36" s="74"/>
      <c r="O36" s="85">
        <v>9.6873851039696486E-3</v>
      </c>
      <c r="P36" s="85">
        <f>M36/'סכום נכסי הקרן'!$C$42</f>
        <v>2.8017903849929583E-3</v>
      </c>
    </row>
    <row r="37" spans="2:16">
      <c r="B37" s="77" t="s">
        <v>1923</v>
      </c>
      <c r="C37" s="74" t="s">
        <v>1924</v>
      </c>
      <c r="D37" s="74" t="s">
        <v>270</v>
      </c>
      <c r="E37" s="74"/>
      <c r="F37" s="97">
        <v>42979</v>
      </c>
      <c r="G37" s="84">
        <v>9.4699999999999989</v>
      </c>
      <c r="H37" s="87" t="s">
        <v>163</v>
      </c>
      <c r="I37" s="88">
        <v>4.8000000000000001E-2</v>
      </c>
      <c r="J37" s="88">
        <v>4.8499999999999995E-2</v>
      </c>
      <c r="K37" s="84">
        <v>4767000</v>
      </c>
      <c r="L37" s="86">
        <v>101.8061</v>
      </c>
      <c r="M37" s="84">
        <v>4853.0989400000008</v>
      </c>
      <c r="N37" s="74"/>
      <c r="O37" s="85">
        <v>1.7650329013395475E-2</v>
      </c>
      <c r="P37" s="85">
        <f>M37/'סכום נכסי הקרן'!$C$42</f>
        <v>5.1048370216467678E-3</v>
      </c>
    </row>
    <row r="38" spans="2:16">
      <c r="B38" s="77" t="s">
        <v>1925</v>
      </c>
      <c r="C38" s="74" t="s">
        <v>1926</v>
      </c>
      <c r="D38" s="74" t="s">
        <v>270</v>
      </c>
      <c r="E38" s="74"/>
      <c r="F38" s="97">
        <v>43009</v>
      </c>
      <c r="G38" s="84">
        <v>9.33</v>
      </c>
      <c r="H38" s="87" t="s">
        <v>163</v>
      </c>
      <c r="I38" s="88">
        <v>4.8000000000000001E-2</v>
      </c>
      <c r="J38" s="88">
        <v>4.8500000000000008E-2</v>
      </c>
      <c r="K38" s="84">
        <v>4151000</v>
      </c>
      <c r="L38" s="86">
        <v>103.5273</v>
      </c>
      <c r="M38" s="84">
        <v>4297.4170100000001</v>
      </c>
      <c r="N38" s="74"/>
      <c r="O38" s="85">
        <v>1.5629358698848662E-2</v>
      </c>
      <c r="P38" s="85">
        <f>M38/'סכום נכסי הקרן'!$C$42</f>
        <v>4.5203309722967556E-3</v>
      </c>
    </row>
    <row r="39" spans="2:16">
      <c r="B39" s="77" t="s">
        <v>1927</v>
      </c>
      <c r="C39" s="74" t="s">
        <v>1928</v>
      </c>
      <c r="D39" s="74" t="s">
        <v>270</v>
      </c>
      <c r="E39" s="74"/>
      <c r="F39" s="97">
        <v>43040</v>
      </c>
      <c r="G39" s="84">
        <v>9.4099999999999984</v>
      </c>
      <c r="H39" s="87" t="s">
        <v>163</v>
      </c>
      <c r="I39" s="88">
        <v>4.8000000000000001E-2</v>
      </c>
      <c r="J39" s="88">
        <v>4.8499999999999995E-2</v>
      </c>
      <c r="K39" s="84">
        <v>2418000</v>
      </c>
      <c r="L39" s="86">
        <v>103.01600000000001</v>
      </c>
      <c r="M39" s="84">
        <v>2490.9300800000001</v>
      </c>
      <c r="N39" s="74"/>
      <c r="O39" s="85">
        <v>9.0593115872810749E-3</v>
      </c>
      <c r="P39" s="85">
        <f>M39/'סכום נכסי הקרן'!$C$42</f>
        <v>2.6201386470636311E-3</v>
      </c>
    </row>
    <row r="40" spans="2:16">
      <c r="B40" s="77" t="s">
        <v>1929</v>
      </c>
      <c r="C40" s="74" t="s">
        <v>1930</v>
      </c>
      <c r="D40" s="74" t="s">
        <v>270</v>
      </c>
      <c r="E40" s="74"/>
      <c r="F40" s="97">
        <v>43070</v>
      </c>
      <c r="G40" s="84">
        <v>9.4899999999999984</v>
      </c>
      <c r="H40" s="87" t="s">
        <v>163</v>
      </c>
      <c r="I40" s="88">
        <v>4.8000000000000001E-2</v>
      </c>
      <c r="J40" s="88">
        <v>4.8499999999999995E-2</v>
      </c>
      <c r="K40" s="84">
        <v>5183000</v>
      </c>
      <c r="L40" s="86">
        <v>102.30370000000001</v>
      </c>
      <c r="M40" s="84">
        <v>5302.3996500000003</v>
      </c>
      <c r="N40" s="74"/>
      <c r="O40" s="85">
        <v>1.9284399419850485E-2</v>
      </c>
      <c r="P40" s="85">
        <f>M40/'סכום נכסי הקרן'!$C$42</f>
        <v>5.5774436852686253E-3</v>
      </c>
    </row>
    <row r="41" spans="2:16">
      <c r="B41" s="77" t="s">
        <v>1931</v>
      </c>
      <c r="C41" s="74" t="s">
        <v>1932</v>
      </c>
      <c r="D41" s="74" t="s">
        <v>270</v>
      </c>
      <c r="E41" s="74"/>
      <c r="F41" s="97">
        <v>43101</v>
      </c>
      <c r="G41" s="84">
        <v>9.5799999999999983</v>
      </c>
      <c r="H41" s="87" t="s">
        <v>163</v>
      </c>
      <c r="I41" s="88">
        <v>4.8000000000000001E-2</v>
      </c>
      <c r="J41" s="88">
        <v>4.8499999999999995E-2</v>
      </c>
      <c r="K41" s="84">
        <v>4713000</v>
      </c>
      <c r="L41" s="86">
        <v>102.20489999999999</v>
      </c>
      <c r="M41" s="84">
        <v>4816.9191500000006</v>
      </c>
      <c r="N41" s="74"/>
      <c r="O41" s="85">
        <v>1.7518746038263391E-2</v>
      </c>
      <c r="P41" s="85">
        <f>M41/'סכום נכסי הקרן'!$C$42</f>
        <v>5.0667805274951343E-3</v>
      </c>
    </row>
    <row r="42" spans="2:16">
      <c r="B42" s="77" t="s">
        <v>1933</v>
      </c>
      <c r="C42" s="74" t="s">
        <v>1934</v>
      </c>
      <c r="D42" s="74" t="s">
        <v>270</v>
      </c>
      <c r="E42" s="74"/>
      <c r="F42" s="97">
        <v>43132</v>
      </c>
      <c r="G42" s="84">
        <v>9.6599999999999984</v>
      </c>
      <c r="H42" s="87" t="s">
        <v>163</v>
      </c>
      <c r="I42" s="88">
        <v>4.8000000000000001E-2</v>
      </c>
      <c r="J42" s="88">
        <v>4.8499999999999995E-2</v>
      </c>
      <c r="K42" s="84">
        <v>3304000</v>
      </c>
      <c r="L42" s="86">
        <v>101.6949</v>
      </c>
      <c r="M42" s="84">
        <v>3360.1791600000001</v>
      </c>
      <c r="N42" s="74"/>
      <c r="O42" s="85">
        <v>1.222070030947171E-2</v>
      </c>
      <c r="P42" s="85">
        <f>M42/'סכום נכסי הקרן'!$C$42</f>
        <v>3.5344770810161836E-3</v>
      </c>
    </row>
    <row r="43" spans="2:16">
      <c r="B43" s="77" t="s">
        <v>1935</v>
      </c>
      <c r="C43" s="74" t="s">
        <v>1936</v>
      </c>
      <c r="D43" s="74" t="s">
        <v>270</v>
      </c>
      <c r="E43" s="74"/>
      <c r="F43" s="97">
        <v>43161</v>
      </c>
      <c r="G43" s="84">
        <v>9.75</v>
      </c>
      <c r="H43" s="87" t="s">
        <v>163</v>
      </c>
      <c r="I43" s="88">
        <v>4.8000000000000001E-2</v>
      </c>
      <c r="J43" s="88">
        <v>4.8500000000000008E-2</v>
      </c>
      <c r="K43" s="84">
        <v>3485000</v>
      </c>
      <c r="L43" s="86">
        <v>101.7927</v>
      </c>
      <c r="M43" s="84">
        <v>3547.4769100000003</v>
      </c>
      <c r="N43" s="74"/>
      <c r="O43" s="85">
        <v>1.2901887104103327E-2</v>
      </c>
      <c r="P43" s="85">
        <f>M43/'סכום נכסי הקרן'!$C$42</f>
        <v>3.7314902678668811E-3</v>
      </c>
    </row>
    <row r="44" spans="2:16">
      <c r="B44" s="77" t="s">
        <v>1937</v>
      </c>
      <c r="C44" s="74" t="s">
        <v>1938</v>
      </c>
      <c r="D44" s="74" t="s">
        <v>270</v>
      </c>
      <c r="E44" s="74"/>
      <c r="F44" s="97">
        <v>43221</v>
      </c>
      <c r="G44" s="84">
        <v>9.68</v>
      </c>
      <c r="H44" s="87" t="s">
        <v>163</v>
      </c>
      <c r="I44" s="88">
        <v>4.8000000000000001E-2</v>
      </c>
      <c r="J44" s="88">
        <v>4.8500000000000008E-2</v>
      </c>
      <c r="K44" s="84">
        <v>138000</v>
      </c>
      <c r="L44" s="86">
        <v>103.01613500000001</v>
      </c>
      <c r="M44" s="84">
        <v>142.16226999999998</v>
      </c>
      <c r="N44" s="74"/>
      <c r="O44" s="85">
        <v>5.17032698037506E-4</v>
      </c>
      <c r="P44" s="85">
        <f>M44/'סכום נכסי הקרן'!$C$42</f>
        <v>1.4953645659186653E-4</v>
      </c>
    </row>
    <row r="45" spans="2:16">
      <c r="B45" s="77" t="s">
        <v>1939</v>
      </c>
      <c r="C45" s="74" t="s">
        <v>1940</v>
      </c>
      <c r="D45" s="74" t="s">
        <v>270</v>
      </c>
      <c r="E45" s="74"/>
      <c r="F45" s="97">
        <v>43252</v>
      </c>
      <c r="G45" s="84">
        <v>9.76</v>
      </c>
      <c r="H45" s="87" t="s">
        <v>163</v>
      </c>
      <c r="I45" s="88">
        <v>4.8000000000000001E-2</v>
      </c>
      <c r="J45" s="88">
        <v>4.8499999999999988E-2</v>
      </c>
      <c r="K45" s="84">
        <v>2416000</v>
      </c>
      <c r="L45" s="86">
        <v>102.2011</v>
      </c>
      <c r="M45" s="84">
        <v>2469.2043699999999</v>
      </c>
      <c r="N45" s="74"/>
      <c r="O45" s="85">
        <v>8.980296934109875E-3</v>
      </c>
      <c r="P45" s="85">
        <f>M45/'סכום נכסי הקרן'!$C$42</f>
        <v>2.5972859893905196E-3</v>
      </c>
    </row>
    <row r="46" spans="2:16">
      <c r="B46" s="77" t="s">
        <v>1941</v>
      </c>
      <c r="C46" s="74" t="s">
        <v>1942</v>
      </c>
      <c r="D46" s="74" t="s">
        <v>270</v>
      </c>
      <c r="E46" s="74"/>
      <c r="F46" s="97">
        <v>43282</v>
      </c>
      <c r="G46" s="84">
        <v>9.85</v>
      </c>
      <c r="H46" s="87" t="s">
        <v>163</v>
      </c>
      <c r="I46" s="88">
        <v>4.8000000000000001E-2</v>
      </c>
      <c r="J46" s="88">
        <v>4.8499999999999995E-2</v>
      </c>
      <c r="K46" s="84">
        <v>2594000</v>
      </c>
      <c r="L46" s="86">
        <v>101.2962</v>
      </c>
      <c r="M46" s="84">
        <v>2627.6187</v>
      </c>
      <c r="N46" s="74"/>
      <c r="O46" s="85">
        <v>9.5564370622022582E-3</v>
      </c>
      <c r="P46" s="85">
        <f>M46/'סכום נכסי הקרן'!$C$42</f>
        <v>2.7639175265879393E-3</v>
      </c>
    </row>
    <row r="47" spans="2:16">
      <c r="B47" s="77" t="s">
        <v>1943</v>
      </c>
      <c r="C47" s="74" t="s">
        <v>1944</v>
      </c>
      <c r="D47" s="74" t="s">
        <v>270</v>
      </c>
      <c r="E47" s="74"/>
      <c r="F47" s="97">
        <v>43313</v>
      </c>
      <c r="G47" s="84">
        <v>9.9300000000000015</v>
      </c>
      <c r="H47" s="87" t="s">
        <v>163</v>
      </c>
      <c r="I47" s="88">
        <v>4.8000000000000001E-2</v>
      </c>
      <c r="J47" s="88">
        <v>4.8500000000000008E-2</v>
      </c>
      <c r="K47" s="84">
        <v>768000</v>
      </c>
      <c r="L47" s="86">
        <v>100.787148</v>
      </c>
      <c r="M47" s="84">
        <v>774.11937</v>
      </c>
      <c r="N47" s="74"/>
      <c r="O47" s="85">
        <v>2.8154096475400572E-3</v>
      </c>
      <c r="P47" s="85">
        <f>M47/'סכום נכסי הקרן'!$C$42</f>
        <v>8.1427419222363342E-4</v>
      </c>
    </row>
    <row r="48" spans="2:16">
      <c r="B48" s="77" t="s">
        <v>1945</v>
      </c>
      <c r="C48" s="74" t="s">
        <v>1946</v>
      </c>
      <c r="D48" s="74" t="s">
        <v>270</v>
      </c>
      <c r="E48" s="74"/>
      <c r="F48" s="97">
        <v>43345</v>
      </c>
      <c r="G48" s="84">
        <v>10.02</v>
      </c>
      <c r="H48" s="87" t="s">
        <v>163</v>
      </c>
      <c r="I48" s="88">
        <v>4.8000000000000001E-2</v>
      </c>
      <c r="J48" s="88">
        <v>4.8500000000000008E-2</v>
      </c>
      <c r="K48" s="84">
        <v>2498000</v>
      </c>
      <c r="L48" s="86">
        <v>100.386754</v>
      </c>
      <c r="M48" s="84">
        <v>2507.6402899999998</v>
      </c>
      <c r="N48" s="74"/>
      <c r="O48" s="85">
        <v>9.1200852718956588E-3</v>
      </c>
      <c r="P48" s="85">
        <f>M48/'סכום נכסי הקרן'!$C$42</f>
        <v>2.6377156426497734E-3</v>
      </c>
    </row>
    <row r="49" spans="2:16">
      <c r="B49" s="77" t="s">
        <v>1947</v>
      </c>
      <c r="C49" s="74" t="s">
        <v>1948</v>
      </c>
      <c r="D49" s="74" t="s">
        <v>270</v>
      </c>
      <c r="E49" s="74"/>
      <c r="F49" s="97">
        <v>43375</v>
      </c>
      <c r="G49" s="84">
        <v>9.86</v>
      </c>
      <c r="H49" s="87" t="s">
        <v>163</v>
      </c>
      <c r="I49" s="88">
        <v>4.8000000000000001E-2</v>
      </c>
      <c r="J49" s="88">
        <v>4.8500000000000008E-2</v>
      </c>
      <c r="K49" s="84">
        <v>2401000</v>
      </c>
      <c r="L49" s="86">
        <v>102.3866</v>
      </c>
      <c r="M49" s="84">
        <v>2458.30357</v>
      </c>
      <c r="N49" s="74"/>
      <c r="O49" s="85">
        <v>8.9406516046228943E-3</v>
      </c>
      <c r="P49" s="85">
        <f>M49/'סכום נכסי הקרן'!$C$42</f>
        <v>2.5858197472855178E-3</v>
      </c>
    </row>
    <row r="50" spans="2:16">
      <c r="B50" s="77" t="s">
        <v>1949</v>
      </c>
      <c r="C50" s="74" t="s">
        <v>1950</v>
      </c>
      <c r="D50" s="74" t="s">
        <v>270</v>
      </c>
      <c r="E50" s="74"/>
      <c r="F50" s="97">
        <v>43435</v>
      </c>
      <c r="G50" s="84">
        <v>10.030000000000001</v>
      </c>
      <c r="H50" s="87" t="s">
        <v>163</v>
      </c>
      <c r="I50" s="88">
        <v>4.8000000000000001E-2</v>
      </c>
      <c r="J50" s="88">
        <v>4.8499999999999995E-2</v>
      </c>
      <c r="K50" s="84">
        <v>4620000</v>
      </c>
      <c r="L50" s="86">
        <v>101.5937</v>
      </c>
      <c r="M50" s="84">
        <v>4693.6342199999999</v>
      </c>
      <c r="N50" s="74"/>
      <c r="O50" s="85">
        <v>1.7070368701679883E-2</v>
      </c>
      <c r="P50" s="85">
        <f>M50/'סכום נכסי הקרן'!$C$42</f>
        <v>4.9371006090232613E-3</v>
      </c>
    </row>
    <row r="51" spans="2:16">
      <c r="B51" s="77" t="s">
        <v>1951</v>
      </c>
      <c r="C51" s="74" t="s">
        <v>1952</v>
      </c>
      <c r="D51" s="74" t="s">
        <v>270</v>
      </c>
      <c r="E51" s="74"/>
      <c r="F51" s="97">
        <v>43497</v>
      </c>
      <c r="G51" s="84">
        <v>10.199999999999999</v>
      </c>
      <c r="H51" s="87" t="s">
        <v>163</v>
      </c>
      <c r="I51" s="88">
        <v>4.8000000000000001E-2</v>
      </c>
      <c r="J51" s="88">
        <v>4.8499999999999995E-2</v>
      </c>
      <c r="K51" s="84">
        <v>371000</v>
      </c>
      <c r="L51" s="86">
        <v>100.87909999999999</v>
      </c>
      <c r="M51" s="84">
        <v>374.32569999999998</v>
      </c>
      <c r="N51" s="74"/>
      <c r="O51" s="85">
        <v>1.3613923484464485E-3</v>
      </c>
      <c r="P51" s="85">
        <f>M51/'סכום נכסי הקרן'!$C$42</f>
        <v>3.9374257873956326E-4</v>
      </c>
    </row>
    <row r="52" spans="2:16">
      <c r="B52" s="77" t="s">
        <v>1953</v>
      </c>
      <c r="C52" s="74" t="s">
        <v>1954</v>
      </c>
      <c r="D52" s="74" t="s">
        <v>270</v>
      </c>
      <c r="E52" s="74"/>
      <c r="F52" s="97">
        <v>43525</v>
      </c>
      <c r="G52" s="84">
        <v>10.280000000000001</v>
      </c>
      <c r="H52" s="87" t="s">
        <v>163</v>
      </c>
      <c r="I52" s="88">
        <v>4.8000000000000001E-2</v>
      </c>
      <c r="J52" s="88">
        <v>4.8499999999999995E-2</v>
      </c>
      <c r="K52" s="84">
        <v>12632000</v>
      </c>
      <c r="L52" s="86">
        <v>100.59672500000001</v>
      </c>
      <c r="M52" s="84">
        <v>12707.378359999999</v>
      </c>
      <c r="N52" s="74"/>
      <c r="O52" s="85">
        <v>4.6215709122077314E-2</v>
      </c>
      <c r="P52" s="85">
        <f>M52/'סכום נכסי הקרן'!$C$42</f>
        <v>1.336653060285661E-2</v>
      </c>
    </row>
    <row r="53" spans="2:16">
      <c r="B53" s="77" t="s">
        <v>1955</v>
      </c>
      <c r="C53" s="74" t="s">
        <v>1956</v>
      </c>
      <c r="D53" s="74" t="s">
        <v>270</v>
      </c>
      <c r="E53" s="74"/>
      <c r="F53" s="97">
        <v>43556</v>
      </c>
      <c r="G53" s="84">
        <v>10.119999999999999</v>
      </c>
      <c r="H53" s="87" t="s">
        <v>163</v>
      </c>
      <c r="I53" s="88">
        <v>4.8000000000000001E-2</v>
      </c>
      <c r="J53" s="88">
        <v>4.8499999999999995E-2</v>
      </c>
      <c r="K53" s="84">
        <v>8051000</v>
      </c>
      <c r="L53" s="86">
        <v>102.50230000000001</v>
      </c>
      <c r="M53" s="84">
        <v>8252.4567800000004</v>
      </c>
      <c r="N53" s="74"/>
      <c r="O53" s="85">
        <v>3.0013519018803721E-2</v>
      </c>
      <c r="P53" s="85">
        <f>M53/'סכום נכסי הקרן'!$C$42</f>
        <v>8.6805250440832489E-3</v>
      </c>
    </row>
    <row r="54" spans="2:16">
      <c r="B54" s="77" t="s">
        <v>1957</v>
      </c>
      <c r="C54" s="74" t="s">
        <v>1958</v>
      </c>
      <c r="D54" s="74" t="s">
        <v>270</v>
      </c>
      <c r="E54" s="74"/>
      <c r="F54" s="97">
        <v>43586</v>
      </c>
      <c r="G54" s="84">
        <v>10.199999999999999</v>
      </c>
      <c r="H54" s="87" t="s">
        <v>163</v>
      </c>
      <c r="I54" s="88">
        <v>4.8000000000000001E-2</v>
      </c>
      <c r="J54" s="88">
        <v>4.8500000000000008E-2</v>
      </c>
      <c r="K54" s="84">
        <v>8385000</v>
      </c>
      <c r="L54" s="86">
        <v>101.996014</v>
      </c>
      <c r="M54" s="84">
        <v>8551.943150000001</v>
      </c>
      <c r="N54" s="74"/>
      <c r="O54" s="85">
        <v>3.1102726766447025E-2</v>
      </c>
      <c r="P54" s="85">
        <f>M54/'סכום נכסי הקרן'!$C$42</f>
        <v>8.9955462558812937E-3</v>
      </c>
    </row>
    <row r="55" spans="2:16">
      <c r="B55" s="77" t="s">
        <v>1959</v>
      </c>
      <c r="C55" s="74" t="s">
        <v>1960</v>
      </c>
      <c r="D55" s="74" t="s">
        <v>270</v>
      </c>
      <c r="E55" s="74"/>
      <c r="F55" s="97">
        <v>43647</v>
      </c>
      <c r="G55" s="84">
        <v>10.37</v>
      </c>
      <c r="H55" s="87" t="s">
        <v>163</v>
      </c>
      <c r="I55" s="88">
        <v>4.8000000000000001E-2</v>
      </c>
      <c r="J55" s="88">
        <v>4.8500000000000008E-2</v>
      </c>
      <c r="K55" s="84">
        <v>8020000</v>
      </c>
      <c r="L55" s="86">
        <v>101.193</v>
      </c>
      <c r="M55" s="84">
        <v>8115.6814699999995</v>
      </c>
      <c r="N55" s="74"/>
      <c r="O55" s="85">
        <v>2.9516078259351746E-2</v>
      </c>
      <c r="P55" s="85">
        <f>M55/'סכום נכסי הקרן'!$C$42</f>
        <v>8.5366549778086026E-3</v>
      </c>
    </row>
    <row r="56" spans="2:16">
      <c r="B56" s="77" t="s">
        <v>1961</v>
      </c>
      <c r="C56" s="74" t="s">
        <v>1962</v>
      </c>
      <c r="D56" s="74" t="s">
        <v>270</v>
      </c>
      <c r="E56" s="74"/>
      <c r="F56" s="97">
        <v>43678</v>
      </c>
      <c r="G56" s="84">
        <v>10.45</v>
      </c>
      <c r="H56" s="87" t="s">
        <v>163</v>
      </c>
      <c r="I56" s="88">
        <v>4.8000000000000001E-2</v>
      </c>
      <c r="J56" s="88">
        <v>4.8499999999999995E-2</v>
      </c>
      <c r="K56" s="84">
        <v>8229000</v>
      </c>
      <c r="L56" s="86">
        <v>100.79389999999999</v>
      </c>
      <c r="M56" s="84">
        <v>8294.3247300000003</v>
      </c>
      <c r="N56" s="74"/>
      <c r="O56" s="85">
        <v>3.0165789372602936E-2</v>
      </c>
      <c r="P56" s="85">
        <f>M56/'סכום נכסי הקרן'!$C$42</f>
        <v>8.7245647522826569E-3</v>
      </c>
    </row>
    <row r="57" spans="2:16">
      <c r="B57" s="77" t="s">
        <v>1963</v>
      </c>
      <c r="C57" s="74" t="s">
        <v>1964</v>
      </c>
      <c r="D57" s="74" t="s">
        <v>270</v>
      </c>
      <c r="E57" s="74"/>
      <c r="F57" s="97">
        <v>43740</v>
      </c>
      <c r="G57" s="84">
        <v>10.370000000000001</v>
      </c>
      <c r="H57" s="87" t="s">
        <v>163</v>
      </c>
      <c r="I57" s="88">
        <v>4.8000000000000001E-2</v>
      </c>
      <c r="J57" s="88">
        <v>4.8500000000000008E-2</v>
      </c>
      <c r="K57" s="84">
        <v>6923000</v>
      </c>
      <c r="L57" s="86">
        <v>102.3867</v>
      </c>
      <c r="M57" s="84">
        <v>7088.2285599999996</v>
      </c>
      <c r="N57" s="74"/>
      <c r="O57" s="85">
        <v>2.5779314980573301E-2</v>
      </c>
      <c r="P57" s="85">
        <f>M57/'סכום נכסי הקרן'!$C$42</f>
        <v>7.4559064256336689E-3</v>
      </c>
    </row>
    <row r="58" spans="2:16">
      <c r="B58" s="77" t="s">
        <v>1965</v>
      </c>
      <c r="C58" s="74" t="s">
        <v>1966</v>
      </c>
      <c r="D58" s="74" t="s">
        <v>270</v>
      </c>
      <c r="E58" s="74"/>
      <c r="F58" s="97">
        <v>43770</v>
      </c>
      <c r="G58" s="84">
        <v>10.45</v>
      </c>
      <c r="H58" s="87" t="s">
        <v>163</v>
      </c>
      <c r="I58" s="88">
        <v>4.8000000000000001E-2</v>
      </c>
      <c r="J58" s="88">
        <v>4.8499999999999995E-2</v>
      </c>
      <c r="K58" s="84">
        <v>6282000</v>
      </c>
      <c r="L58" s="86">
        <v>101.9962</v>
      </c>
      <c r="M58" s="84">
        <v>6407.4006600000002</v>
      </c>
      <c r="N58" s="74"/>
      <c r="O58" s="85">
        <v>2.3303198877220356E-2</v>
      </c>
      <c r="P58" s="85">
        <f>M58/'סכום נכסי הקרן'!$C$42</f>
        <v>6.7397628826606883E-3</v>
      </c>
    </row>
    <row r="59" spans="2:16">
      <c r="B59" s="77" t="s">
        <v>1967</v>
      </c>
      <c r="C59" s="74" t="s">
        <v>1968</v>
      </c>
      <c r="D59" s="74" t="s">
        <v>270</v>
      </c>
      <c r="E59" s="74"/>
      <c r="F59" s="97">
        <v>43800</v>
      </c>
      <c r="G59" s="84">
        <v>10.540000000000001</v>
      </c>
      <c r="H59" s="87" t="s">
        <v>163</v>
      </c>
      <c r="I59" s="88">
        <v>4.8000000000000001E-2</v>
      </c>
      <c r="J59" s="88">
        <v>4.8499999999999995E-2</v>
      </c>
      <c r="K59" s="84">
        <v>10357000</v>
      </c>
      <c r="L59" s="86">
        <v>101.5938</v>
      </c>
      <c r="M59" s="84">
        <v>10522.07209</v>
      </c>
      <c r="N59" s="74"/>
      <c r="O59" s="85">
        <v>3.8267926656192532E-2</v>
      </c>
      <c r="P59" s="85">
        <f>M59/'סכום נכסי הקרן'!$C$42</f>
        <v>1.1067868966518159E-2</v>
      </c>
    </row>
    <row r="60" spans="2:16">
      <c r="B60" s="77" t="s">
        <v>1969</v>
      </c>
      <c r="C60" s="74" t="s">
        <v>1970</v>
      </c>
      <c r="D60" s="74" t="s">
        <v>270</v>
      </c>
      <c r="E60" s="74"/>
      <c r="F60" s="97">
        <v>43831</v>
      </c>
      <c r="G60" s="84">
        <v>10.62</v>
      </c>
      <c r="H60" s="87" t="s">
        <v>163</v>
      </c>
      <c r="I60" s="88">
        <v>4.8000000000000001E-2</v>
      </c>
      <c r="J60" s="88">
        <v>4.8499999999999995E-2</v>
      </c>
      <c r="K60" s="84">
        <v>3891000</v>
      </c>
      <c r="L60" s="86">
        <v>101.193</v>
      </c>
      <c r="M60" s="84">
        <v>3937.42119</v>
      </c>
      <c r="N60" s="74"/>
      <c r="O60" s="85">
        <v>1.4320082966990805E-2</v>
      </c>
      <c r="P60" s="85">
        <f>M60/'סכום נכסי הקרן'!$C$42</f>
        <v>4.1416615875810824E-3</v>
      </c>
    </row>
    <row r="61" spans="2:16">
      <c r="B61" s="77" t="s">
        <v>1971</v>
      </c>
      <c r="C61" s="74" t="s">
        <v>1972</v>
      </c>
      <c r="D61" s="74" t="s">
        <v>270</v>
      </c>
      <c r="E61" s="74"/>
      <c r="F61" s="97">
        <v>43863</v>
      </c>
      <c r="G61" s="84">
        <v>10.71</v>
      </c>
      <c r="H61" s="87" t="s">
        <v>163</v>
      </c>
      <c r="I61" s="88">
        <v>4.8000000000000001E-2</v>
      </c>
      <c r="J61" s="88">
        <v>4.8500000000000008E-2</v>
      </c>
      <c r="K61" s="84">
        <v>30641000</v>
      </c>
      <c r="L61" s="86">
        <v>100.77809999999999</v>
      </c>
      <c r="M61" s="84">
        <v>30878.669670000003</v>
      </c>
      <c r="N61" s="74"/>
      <c r="O61" s="85">
        <v>0.11230322849578167</v>
      </c>
      <c r="P61" s="85">
        <f>M61/'סכום נכסי הקרן'!$C$42</f>
        <v>3.2480396146759204E-2</v>
      </c>
    </row>
    <row r="62" spans="2:16">
      <c r="B62" s="77" t="s">
        <v>1973</v>
      </c>
      <c r="C62" s="74" t="s">
        <v>1974</v>
      </c>
      <c r="D62" s="74" t="s">
        <v>270</v>
      </c>
      <c r="E62" s="74"/>
      <c r="F62" s="97">
        <v>40969</v>
      </c>
      <c r="G62" s="84">
        <v>5.95</v>
      </c>
      <c r="H62" s="87" t="s">
        <v>163</v>
      </c>
      <c r="I62" s="88">
        <v>4.8000000000000001E-2</v>
      </c>
      <c r="J62" s="88">
        <v>4.8699999999999993E-2</v>
      </c>
      <c r="K62" s="84">
        <v>2937000</v>
      </c>
      <c r="L62" s="86">
        <v>103.765</v>
      </c>
      <c r="M62" s="84">
        <v>3046.2317200000002</v>
      </c>
      <c r="N62" s="74"/>
      <c r="O62" s="85">
        <v>1.1078898817801889E-2</v>
      </c>
      <c r="P62" s="85">
        <f>M62/'סכום נכסי הקרן'!$C$42</f>
        <v>3.2042446801570272E-3</v>
      </c>
    </row>
    <row r="66" spans="2:2">
      <c r="B66" s="89" t="s">
        <v>111</v>
      </c>
    </row>
    <row r="67" spans="2:2">
      <c r="B67" s="89" t="s">
        <v>238</v>
      </c>
    </row>
    <row r="68" spans="2:2">
      <c r="B68" s="89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178</v>
      </c>
      <c r="C1" s="68" t="s" vm="1">
        <v>265</v>
      </c>
    </row>
    <row r="2" spans="2:65">
      <c r="B2" s="47" t="s">
        <v>177</v>
      </c>
      <c r="C2" s="68" t="s">
        <v>266</v>
      </c>
    </row>
    <row r="3" spans="2:65">
      <c r="B3" s="47" t="s">
        <v>179</v>
      </c>
      <c r="C3" s="68" t="s">
        <v>267</v>
      </c>
    </row>
    <row r="4" spans="2:65">
      <c r="B4" s="47" t="s">
        <v>180</v>
      </c>
      <c r="C4" s="68">
        <v>8803</v>
      </c>
    </row>
    <row r="6" spans="2:65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30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zoomScale="90" zoomScaleNormal="90" workbookViewId="0">
      <selection activeCell="A11" sqref="A11:XFD12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58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178</v>
      </c>
      <c r="C1" s="68" t="s" vm="1">
        <v>265</v>
      </c>
    </row>
    <row r="2" spans="2:81">
      <c r="B2" s="47" t="s">
        <v>177</v>
      </c>
      <c r="C2" s="68" t="s">
        <v>266</v>
      </c>
    </row>
    <row r="3" spans="2:81">
      <c r="B3" s="47" t="s">
        <v>179</v>
      </c>
      <c r="C3" s="68" t="s">
        <v>267</v>
      </c>
    </row>
    <row r="4" spans="2:81">
      <c r="B4" s="47" t="s">
        <v>180</v>
      </c>
      <c r="C4" s="68">
        <v>8803</v>
      </c>
    </row>
    <row r="6" spans="2:81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59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Z10" s="1"/>
    </row>
    <row r="11" spans="2:81" s="4" customFormat="1" ht="18" customHeight="1">
      <c r="B11" s="123" t="s">
        <v>52</v>
      </c>
      <c r="C11" s="72"/>
      <c r="D11" s="72"/>
      <c r="E11" s="72"/>
      <c r="F11" s="72"/>
      <c r="G11" s="72"/>
      <c r="H11" s="72"/>
      <c r="I11" s="72"/>
      <c r="J11" s="83">
        <v>6.7369932227835569</v>
      </c>
      <c r="K11" s="72"/>
      <c r="L11" s="72"/>
      <c r="M11" s="82">
        <v>2.3132983106966671E-2</v>
      </c>
      <c r="N11" s="81"/>
      <c r="O11" s="83"/>
      <c r="P11" s="81">
        <v>5396.0605100000021</v>
      </c>
      <c r="Q11" s="72"/>
      <c r="R11" s="82">
        <v>1</v>
      </c>
      <c r="S11" s="82">
        <f>P11/'סכום נכסי הקרן'!$C$42</f>
        <v>5.6759628853752866E-3</v>
      </c>
      <c r="T11" s="5"/>
      <c r="BZ11" s="90"/>
      <c r="CC11" s="90"/>
    </row>
    <row r="12" spans="2:81" s="90" customFormat="1" ht="17.25" customHeight="1">
      <c r="B12" s="124" t="s">
        <v>233</v>
      </c>
      <c r="C12" s="72"/>
      <c r="D12" s="72"/>
      <c r="E12" s="72"/>
      <c r="F12" s="72"/>
      <c r="G12" s="72"/>
      <c r="H12" s="72"/>
      <c r="I12" s="72"/>
      <c r="J12" s="83">
        <v>6.7369932227835596</v>
      </c>
      <c r="K12" s="72"/>
      <c r="L12" s="72"/>
      <c r="M12" s="82">
        <v>2.3132983106966671E-2</v>
      </c>
      <c r="N12" s="81"/>
      <c r="O12" s="83"/>
      <c r="P12" s="81">
        <v>5396.0605099999993</v>
      </c>
      <c r="Q12" s="72"/>
      <c r="R12" s="82">
        <v>0.99999999999999944</v>
      </c>
      <c r="S12" s="82">
        <f>P12/'סכום נכסי הקרן'!$C$42</f>
        <v>5.675962885375284E-3</v>
      </c>
    </row>
    <row r="13" spans="2:81">
      <c r="B13" s="98" t="s">
        <v>60</v>
      </c>
      <c r="C13" s="72"/>
      <c r="D13" s="72"/>
      <c r="E13" s="72"/>
      <c r="F13" s="72"/>
      <c r="G13" s="72"/>
      <c r="H13" s="72"/>
      <c r="I13" s="72"/>
      <c r="J13" s="83">
        <v>9.360406777530125</v>
      </c>
      <c r="K13" s="72"/>
      <c r="L13" s="72"/>
      <c r="M13" s="82">
        <v>1.8683056574320532E-2</v>
      </c>
      <c r="N13" s="81"/>
      <c r="O13" s="83"/>
      <c r="P13" s="81">
        <v>2932.6494500000003</v>
      </c>
      <c r="Q13" s="72"/>
      <c r="R13" s="82">
        <v>0.54347971905896941</v>
      </c>
      <c r="S13" s="82">
        <f>P13/'סכום נכסי הקרן'!$C$42</f>
        <v>3.0847707143328981E-3</v>
      </c>
    </row>
    <row r="14" spans="2:81">
      <c r="B14" s="99" t="s">
        <v>1975</v>
      </c>
      <c r="C14" s="74" t="s">
        <v>1976</v>
      </c>
      <c r="D14" s="87" t="s">
        <v>1977</v>
      </c>
      <c r="E14" s="74" t="s">
        <v>395</v>
      </c>
      <c r="F14" s="87" t="s">
        <v>155</v>
      </c>
      <c r="G14" s="74" t="s">
        <v>350</v>
      </c>
      <c r="H14" s="74" t="s">
        <v>351</v>
      </c>
      <c r="I14" s="97">
        <v>42639</v>
      </c>
      <c r="J14" s="86">
        <v>7.5700000000000012</v>
      </c>
      <c r="K14" s="87" t="s">
        <v>163</v>
      </c>
      <c r="L14" s="88">
        <v>4.9000000000000002E-2</v>
      </c>
      <c r="M14" s="85">
        <v>1.5499999999999998E-2</v>
      </c>
      <c r="N14" s="84">
        <v>242358</v>
      </c>
      <c r="O14" s="86">
        <v>154.69999999999999</v>
      </c>
      <c r="P14" s="84">
        <v>374.92781000000002</v>
      </c>
      <c r="Q14" s="85">
        <v>1.2345703765386773E-4</v>
      </c>
      <c r="R14" s="85">
        <v>6.94817653184545E-2</v>
      </c>
      <c r="S14" s="85">
        <f>P14/'סכום נכסי הקרן'!$C$42</f>
        <v>3.9437592115790351E-4</v>
      </c>
    </row>
    <row r="15" spans="2:81">
      <c r="B15" s="99" t="s">
        <v>1978</v>
      </c>
      <c r="C15" s="74" t="s">
        <v>1979</v>
      </c>
      <c r="D15" s="87" t="s">
        <v>1977</v>
      </c>
      <c r="E15" s="74" t="s">
        <v>395</v>
      </c>
      <c r="F15" s="87" t="s">
        <v>155</v>
      </c>
      <c r="G15" s="74" t="s">
        <v>350</v>
      </c>
      <c r="H15" s="74" t="s">
        <v>351</v>
      </c>
      <c r="I15" s="97">
        <v>42639</v>
      </c>
      <c r="J15" s="86">
        <v>11.19</v>
      </c>
      <c r="K15" s="87" t="s">
        <v>163</v>
      </c>
      <c r="L15" s="88">
        <v>4.0999999999999995E-2</v>
      </c>
      <c r="M15" s="85">
        <v>2.0599999999999997E-2</v>
      </c>
      <c r="N15" s="84">
        <v>1468746.05</v>
      </c>
      <c r="O15" s="86">
        <v>131.69</v>
      </c>
      <c r="P15" s="84">
        <v>1934.19182</v>
      </c>
      <c r="Q15" s="85">
        <v>3.4868133711104789E-4</v>
      </c>
      <c r="R15" s="85">
        <v>0.35844516873292054</v>
      </c>
      <c r="S15" s="85">
        <f>P15/'סכום נכסי הקרן'!$C$42</f>
        <v>2.034521474170139E-3</v>
      </c>
    </row>
    <row r="16" spans="2:81">
      <c r="B16" s="99" t="s">
        <v>1980</v>
      </c>
      <c r="C16" s="74" t="s">
        <v>1981</v>
      </c>
      <c r="D16" s="87" t="s">
        <v>1977</v>
      </c>
      <c r="E16" s="74" t="s">
        <v>1982</v>
      </c>
      <c r="F16" s="87" t="s">
        <v>1346</v>
      </c>
      <c r="G16" s="74" t="s">
        <v>365</v>
      </c>
      <c r="H16" s="74" t="s">
        <v>159</v>
      </c>
      <c r="I16" s="97">
        <v>42796</v>
      </c>
      <c r="J16" s="86">
        <v>6.91</v>
      </c>
      <c r="K16" s="87" t="s">
        <v>163</v>
      </c>
      <c r="L16" s="88">
        <v>2.1400000000000002E-2</v>
      </c>
      <c r="M16" s="85">
        <v>1.3900000000000001E-2</v>
      </c>
      <c r="N16" s="84">
        <v>318000</v>
      </c>
      <c r="O16" s="86">
        <v>106.92</v>
      </c>
      <c r="P16" s="84">
        <v>340.00559999999996</v>
      </c>
      <c r="Q16" s="85">
        <v>1.2247444597644486E-3</v>
      </c>
      <c r="R16" s="85">
        <v>6.3009967988665094E-2</v>
      </c>
      <c r="S16" s="85">
        <f>P16/'סכום נכסי הקרן'!$C$42</f>
        <v>3.5764223971234793E-4</v>
      </c>
    </row>
    <row r="17" spans="2:19">
      <c r="B17" s="99" t="s">
        <v>1983</v>
      </c>
      <c r="C17" s="74" t="s">
        <v>1984</v>
      </c>
      <c r="D17" s="87" t="s">
        <v>1977</v>
      </c>
      <c r="E17" s="74" t="s">
        <v>432</v>
      </c>
      <c r="F17" s="87" t="s">
        <v>155</v>
      </c>
      <c r="G17" s="74" t="s">
        <v>411</v>
      </c>
      <c r="H17" s="74" t="s">
        <v>159</v>
      </c>
      <c r="I17" s="97">
        <v>42835</v>
      </c>
      <c r="J17" s="86">
        <v>3.5199999999999996</v>
      </c>
      <c r="K17" s="87" t="s">
        <v>163</v>
      </c>
      <c r="L17" s="88">
        <v>5.5999999999999994E-2</v>
      </c>
      <c r="M17" s="85">
        <v>0.01</v>
      </c>
      <c r="N17" s="84">
        <v>67118.03</v>
      </c>
      <c r="O17" s="86">
        <v>143.28</v>
      </c>
      <c r="P17" s="84">
        <v>96.166719999999998</v>
      </c>
      <c r="Q17" s="85">
        <v>8.9855539325509965E-5</v>
      </c>
      <c r="R17" s="85">
        <v>1.7821653375047115E-2</v>
      </c>
      <c r="S17" s="85">
        <f>P17/'סכום נכסי הקרן'!$C$42</f>
        <v>1.0115504311279064E-4</v>
      </c>
    </row>
    <row r="18" spans="2:19">
      <c r="B18" s="99" t="s">
        <v>1985</v>
      </c>
      <c r="C18" s="74" t="s">
        <v>1986</v>
      </c>
      <c r="D18" s="87" t="s">
        <v>1977</v>
      </c>
      <c r="E18" s="74" t="s">
        <v>486</v>
      </c>
      <c r="F18" s="87" t="s">
        <v>487</v>
      </c>
      <c r="G18" s="74" t="s">
        <v>459</v>
      </c>
      <c r="H18" s="74" t="s">
        <v>159</v>
      </c>
      <c r="I18" s="97">
        <v>42935</v>
      </c>
      <c r="J18" s="86">
        <v>1.5</v>
      </c>
      <c r="K18" s="87" t="s">
        <v>163</v>
      </c>
      <c r="L18" s="88">
        <v>0.06</v>
      </c>
      <c r="M18" s="85">
        <v>1.84E-2</v>
      </c>
      <c r="N18" s="84">
        <v>165000</v>
      </c>
      <c r="O18" s="86">
        <v>113.55</v>
      </c>
      <c r="P18" s="84">
        <v>187.35749999999999</v>
      </c>
      <c r="Q18" s="85">
        <v>4.4585571583520302E-5</v>
      </c>
      <c r="R18" s="85">
        <v>3.47211636438821E-2</v>
      </c>
      <c r="S18" s="85">
        <f>P18/'סכום נכסי הקרן'!$C$42</f>
        <v>1.9707603617971655E-4</v>
      </c>
    </row>
    <row r="19" spans="2:19">
      <c r="B19" s="100"/>
      <c r="C19" s="74"/>
      <c r="D19" s="74"/>
      <c r="E19" s="74"/>
      <c r="F19" s="74"/>
      <c r="G19" s="74"/>
      <c r="H19" s="74"/>
      <c r="I19" s="74"/>
      <c r="J19" s="86"/>
      <c r="K19" s="74"/>
      <c r="L19" s="74"/>
      <c r="M19" s="85"/>
      <c r="N19" s="84"/>
      <c r="O19" s="86"/>
      <c r="P19" s="74"/>
      <c r="Q19" s="74"/>
      <c r="R19" s="85"/>
      <c r="S19" s="74"/>
    </row>
    <row r="20" spans="2:19">
      <c r="B20" s="98" t="s">
        <v>61</v>
      </c>
      <c r="C20" s="72"/>
      <c r="D20" s="72"/>
      <c r="E20" s="72"/>
      <c r="F20" s="72"/>
      <c r="G20" s="72"/>
      <c r="H20" s="72"/>
      <c r="I20" s="72"/>
      <c r="J20" s="83">
        <v>3.8777000913484931</v>
      </c>
      <c r="K20" s="72"/>
      <c r="L20" s="72"/>
      <c r="M20" s="82">
        <v>2.61974746347629E-2</v>
      </c>
      <c r="N20" s="81"/>
      <c r="O20" s="83"/>
      <c r="P20" s="81">
        <v>2119.4657000000002</v>
      </c>
      <c r="Q20" s="72"/>
      <c r="R20" s="82">
        <v>0.39278019512053236</v>
      </c>
      <c r="S20" s="82">
        <f>P20/'סכום נכסי הקרן'!$C$42</f>
        <v>2.2294058096146048E-3</v>
      </c>
    </row>
    <row r="21" spans="2:19">
      <c r="B21" s="99" t="s">
        <v>1987</v>
      </c>
      <c r="C21" s="74" t="s">
        <v>1988</v>
      </c>
      <c r="D21" s="87" t="s">
        <v>1977</v>
      </c>
      <c r="E21" s="74" t="s">
        <v>1982</v>
      </c>
      <c r="F21" s="87" t="s">
        <v>1346</v>
      </c>
      <c r="G21" s="74" t="s">
        <v>365</v>
      </c>
      <c r="H21" s="74" t="s">
        <v>159</v>
      </c>
      <c r="I21" s="97">
        <v>42796</v>
      </c>
      <c r="J21" s="86">
        <v>6.5</v>
      </c>
      <c r="K21" s="87" t="s">
        <v>163</v>
      </c>
      <c r="L21" s="88">
        <v>3.7400000000000003E-2</v>
      </c>
      <c r="M21" s="85">
        <v>2.6800000000000001E-2</v>
      </c>
      <c r="N21" s="84">
        <v>441670</v>
      </c>
      <c r="O21" s="86">
        <v>107.2</v>
      </c>
      <c r="P21" s="84">
        <v>473.47025000000002</v>
      </c>
      <c r="Q21" s="85">
        <v>8.575150759720264E-4</v>
      </c>
      <c r="R21" s="85">
        <v>8.774368803362434E-2</v>
      </c>
      <c r="S21" s="85">
        <f>P21/'סכום נכסי הקרן'!$C$42</f>
        <v>4.980299167047994E-4</v>
      </c>
    </row>
    <row r="22" spans="2:19">
      <c r="B22" s="99" t="s">
        <v>1989</v>
      </c>
      <c r="C22" s="74" t="s">
        <v>1990</v>
      </c>
      <c r="D22" s="87" t="s">
        <v>1977</v>
      </c>
      <c r="E22" s="74" t="s">
        <v>1982</v>
      </c>
      <c r="F22" s="87" t="s">
        <v>1346</v>
      </c>
      <c r="G22" s="74" t="s">
        <v>365</v>
      </c>
      <c r="H22" s="74" t="s">
        <v>159</v>
      </c>
      <c r="I22" s="97">
        <v>42796</v>
      </c>
      <c r="J22" s="86">
        <v>3.32</v>
      </c>
      <c r="K22" s="87" t="s">
        <v>163</v>
      </c>
      <c r="L22" s="88">
        <v>2.5000000000000001E-2</v>
      </c>
      <c r="M22" s="85">
        <v>1.6999999999999998E-2</v>
      </c>
      <c r="N22" s="84">
        <v>461754.05</v>
      </c>
      <c r="O22" s="86">
        <v>102.78</v>
      </c>
      <c r="P22" s="84">
        <v>474.59082000000001</v>
      </c>
      <c r="Q22" s="85">
        <v>7.4278638769974801E-4</v>
      </c>
      <c r="R22" s="85">
        <v>8.7951352495118665E-2</v>
      </c>
      <c r="S22" s="85">
        <f>P22/'סכום נכסי הקרן'!$C$42</f>
        <v>4.9920861248085272E-4</v>
      </c>
    </row>
    <row r="23" spans="2:19">
      <c r="B23" s="99" t="s">
        <v>1991</v>
      </c>
      <c r="C23" s="74" t="s">
        <v>1992</v>
      </c>
      <c r="D23" s="87" t="s">
        <v>1977</v>
      </c>
      <c r="E23" s="74" t="s">
        <v>1993</v>
      </c>
      <c r="F23" s="87" t="s">
        <v>2579</v>
      </c>
      <c r="G23" s="74" t="s">
        <v>459</v>
      </c>
      <c r="H23" s="74" t="s">
        <v>159</v>
      </c>
      <c r="I23" s="97">
        <v>42598</v>
      </c>
      <c r="J23" s="86">
        <v>4.67</v>
      </c>
      <c r="K23" s="87" t="s">
        <v>163</v>
      </c>
      <c r="L23" s="88">
        <v>3.1E-2</v>
      </c>
      <c r="M23" s="85">
        <v>2.8500000000000001E-2</v>
      </c>
      <c r="N23" s="84">
        <v>323944.84000000003</v>
      </c>
      <c r="O23" s="86">
        <v>101.29</v>
      </c>
      <c r="P23" s="84">
        <v>328.12372999999997</v>
      </c>
      <c r="Q23" s="85">
        <v>4.8309918184183864E-4</v>
      </c>
      <c r="R23" s="85">
        <v>6.0808015290399302E-2</v>
      </c>
      <c r="S23" s="85">
        <f>P23/'סכום נכסי הקרן'!$C$42</f>
        <v>3.4514403792163933E-4</v>
      </c>
    </row>
    <row r="24" spans="2:19">
      <c r="B24" s="99" t="s">
        <v>1994</v>
      </c>
      <c r="C24" s="74" t="s">
        <v>1995</v>
      </c>
      <c r="D24" s="87" t="s">
        <v>1977</v>
      </c>
      <c r="E24" s="74" t="s">
        <v>1996</v>
      </c>
      <c r="F24" s="87" t="s">
        <v>156</v>
      </c>
      <c r="G24" s="74" t="s">
        <v>552</v>
      </c>
      <c r="H24" s="74" t="s">
        <v>159</v>
      </c>
      <c r="I24" s="97">
        <v>43741</v>
      </c>
      <c r="J24" s="86">
        <v>1.48</v>
      </c>
      <c r="K24" s="87" t="s">
        <v>163</v>
      </c>
      <c r="L24" s="88">
        <v>1.34E-2</v>
      </c>
      <c r="M24" s="85">
        <v>2.53E-2</v>
      </c>
      <c r="N24" s="84">
        <v>541000</v>
      </c>
      <c r="O24" s="86">
        <v>98.29</v>
      </c>
      <c r="P24" s="84">
        <v>531.74890000000005</v>
      </c>
      <c r="Q24" s="85">
        <v>1.0820000000000001E-3</v>
      </c>
      <c r="R24" s="85">
        <v>9.8543909767979943E-2</v>
      </c>
      <c r="S24" s="85">
        <f>P24/'סכום נכסי הקרן'!$C$42</f>
        <v>5.5933157442282532E-4</v>
      </c>
    </row>
    <row r="25" spans="2:19">
      <c r="B25" s="99" t="s">
        <v>1997</v>
      </c>
      <c r="C25" s="74" t="s">
        <v>1998</v>
      </c>
      <c r="D25" s="87" t="s">
        <v>1977</v>
      </c>
      <c r="E25" s="74" t="s">
        <v>1999</v>
      </c>
      <c r="F25" s="87" t="s">
        <v>2579</v>
      </c>
      <c r="G25" s="74" t="s">
        <v>655</v>
      </c>
      <c r="H25" s="74" t="s">
        <v>351</v>
      </c>
      <c r="I25" s="97">
        <v>43312</v>
      </c>
      <c r="J25" s="86">
        <v>4</v>
      </c>
      <c r="K25" s="87" t="s">
        <v>163</v>
      </c>
      <c r="L25" s="88">
        <v>3.5499999999999997E-2</v>
      </c>
      <c r="M25" s="85">
        <v>3.8399999999999997E-2</v>
      </c>
      <c r="N25" s="84">
        <v>312000</v>
      </c>
      <c r="O25" s="86">
        <v>99.85</v>
      </c>
      <c r="P25" s="84">
        <v>311.53199999999998</v>
      </c>
      <c r="Q25" s="85">
        <v>1.015625E-3</v>
      </c>
      <c r="R25" s="85">
        <v>5.7733229533410084E-2</v>
      </c>
      <c r="S25" s="85">
        <f>P25/'סכום נכסי הקרן'!$C$42</f>
        <v>3.2769166808448798E-4</v>
      </c>
    </row>
    <row r="26" spans="2:19">
      <c r="B26" s="100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>
      <c r="B27" s="98" t="s">
        <v>47</v>
      </c>
      <c r="C27" s="72"/>
      <c r="D27" s="72"/>
      <c r="E27" s="72"/>
      <c r="F27" s="72"/>
      <c r="G27" s="72"/>
      <c r="H27" s="72"/>
      <c r="I27" s="72"/>
      <c r="J27" s="83">
        <v>1.9880453081268492</v>
      </c>
      <c r="K27" s="72"/>
      <c r="L27" s="72"/>
      <c r="M27" s="82">
        <v>4.2191213511355408E-2</v>
      </c>
      <c r="N27" s="81"/>
      <c r="O27" s="83"/>
      <c r="P27" s="81">
        <v>343.94535999999999</v>
      </c>
      <c r="Q27" s="72"/>
      <c r="R27" s="82">
        <v>6.3740085820497935E-2</v>
      </c>
      <c r="S27" s="82">
        <f>P27/'סכום נכסי הקרן'!$C$42</f>
        <v>3.6178636142778186E-4</v>
      </c>
    </row>
    <row r="28" spans="2:19">
      <c r="B28" s="99" t="s">
        <v>2000</v>
      </c>
      <c r="C28" s="74" t="s">
        <v>2001</v>
      </c>
      <c r="D28" s="87" t="s">
        <v>1977</v>
      </c>
      <c r="E28" s="74" t="s">
        <v>1154</v>
      </c>
      <c r="F28" s="87" t="s">
        <v>189</v>
      </c>
      <c r="G28" s="74" t="s">
        <v>544</v>
      </c>
      <c r="H28" s="74" t="s">
        <v>351</v>
      </c>
      <c r="I28" s="97">
        <v>42954</v>
      </c>
      <c r="J28" s="86">
        <v>0.46</v>
      </c>
      <c r="K28" s="87" t="s">
        <v>162</v>
      </c>
      <c r="L28" s="88">
        <v>3.7000000000000005E-2</v>
      </c>
      <c r="M28" s="85">
        <v>3.1600000000000003E-2</v>
      </c>
      <c r="N28" s="84">
        <v>18403</v>
      </c>
      <c r="O28" s="86">
        <v>100.4</v>
      </c>
      <c r="P28" s="84">
        <v>65.869119999999995</v>
      </c>
      <c r="Q28" s="85">
        <v>2.7383786679364324E-4</v>
      </c>
      <c r="R28" s="85">
        <v>1.2206890541336789E-2</v>
      </c>
      <c r="S28" s="85">
        <f>P28/'סכום נכסי הקרן'!$C$42</f>
        <v>6.9285857658466258E-5</v>
      </c>
    </row>
    <row r="29" spans="2:19">
      <c r="B29" s="99" t="s">
        <v>2002</v>
      </c>
      <c r="C29" s="74" t="s">
        <v>2003</v>
      </c>
      <c r="D29" s="87" t="s">
        <v>1977</v>
      </c>
      <c r="E29" s="74" t="s">
        <v>1154</v>
      </c>
      <c r="F29" s="87" t="s">
        <v>189</v>
      </c>
      <c r="G29" s="74" t="s">
        <v>544</v>
      </c>
      <c r="H29" s="74" t="s">
        <v>351</v>
      </c>
      <c r="I29" s="97">
        <v>42625</v>
      </c>
      <c r="J29" s="86">
        <v>2.35</v>
      </c>
      <c r="K29" s="87" t="s">
        <v>162</v>
      </c>
      <c r="L29" s="88">
        <v>4.4500000000000005E-2</v>
      </c>
      <c r="M29" s="85">
        <v>4.4699999999999997E-2</v>
      </c>
      <c r="N29" s="84">
        <v>77815</v>
      </c>
      <c r="O29" s="86">
        <v>100.24</v>
      </c>
      <c r="P29" s="84">
        <v>278.07623999999998</v>
      </c>
      <c r="Q29" s="85">
        <v>5.6746172637834919E-4</v>
      </c>
      <c r="R29" s="85">
        <v>5.1533195279161143E-2</v>
      </c>
      <c r="S29" s="85">
        <f>P29/'סכום נכסי הקרן'!$C$42</f>
        <v>2.925005037693156E-4</v>
      </c>
    </row>
    <row r="30" spans="2:19">
      <c r="B30" s="101"/>
      <c r="C30" s="102"/>
      <c r="D30" s="102"/>
      <c r="E30" s="102"/>
      <c r="F30" s="102"/>
      <c r="G30" s="102"/>
      <c r="H30" s="102"/>
      <c r="I30" s="102"/>
      <c r="J30" s="103"/>
      <c r="K30" s="102"/>
      <c r="L30" s="102"/>
      <c r="M30" s="104"/>
      <c r="N30" s="105"/>
      <c r="O30" s="103"/>
      <c r="P30" s="102"/>
      <c r="Q30" s="102"/>
      <c r="R30" s="104"/>
      <c r="S30" s="102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89" t="s">
        <v>256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89" t="s">
        <v>111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89" t="s">
        <v>238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89" t="s">
        <v>246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2 B37:B129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AH32:XFD35 D36:XFD1048576 D32:AF35 D1:XFD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topLeftCell="A4" workbookViewId="0">
      <selection activeCell="F14" sqref="F14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178</v>
      </c>
      <c r="C1" s="68" t="s" vm="1">
        <v>265</v>
      </c>
    </row>
    <row r="2" spans="2:98">
      <c r="B2" s="47" t="s">
        <v>177</v>
      </c>
      <c r="C2" s="68" t="s">
        <v>266</v>
      </c>
    </row>
    <row r="3" spans="2:98">
      <c r="B3" s="47" t="s">
        <v>179</v>
      </c>
      <c r="C3" s="68" t="s">
        <v>267</v>
      </c>
    </row>
    <row r="4" spans="2:98">
      <c r="B4" s="47" t="s">
        <v>180</v>
      </c>
      <c r="C4" s="68">
        <v>8803</v>
      </c>
    </row>
    <row r="6" spans="2:98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63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110</v>
      </c>
      <c r="K8" s="30" t="s">
        <v>59</v>
      </c>
      <c r="L8" s="30" t="s">
        <v>181</v>
      </c>
      <c r="M8" s="31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247</v>
      </c>
      <c r="I9" s="32"/>
      <c r="J9" s="32" t="s">
        <v>243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4" t="s">
        <v>30</v>
      </c>
      <c r="C11" s="118"/>
      <c r="D11" s="118"/>
      <c r="E11" s="118"/>
      <c r="F11" s="118"/>
      <c r="G11" s="118"/>
      <c r="H11" s="119"/>
      <c r="I11" s="119"/>
      <c r="J11" s="119">
        <v>12037.470690000004</v>
      </c>
      <c r="K11" s="118"/>
      <c r="L11" s="113">
        <v>1</v>
      </c>
      <c r="M11" s="113">
        <f>J11/'סכום נכסי הקרן'!$C$42</f>
        <v>1.2661873739854121E-2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CT11" s="90"/>
    </row>
    <row r="12" spans="2:98" s="90" customFormat="1">
      <c r="B12" s="120" t="s">
        <v>232</v>
      </c>
      <c r="C12" s="118"/>
      <c r="D12" s="118"/>
      <c r="E12" s="118"/>
      <c r="F12" s="118"/>
      <c r="G12" s="118"/>
      <c r="H12" s="119"/>
      <c r="I12" s="119"/>
      <c r="J12" s="119">
        <v>12037.470690000004</v>
      </c>
      <c r="K12" s="118"/>
      <c r="L12" s="113">
        <v>1</v>
      </c>
      <c r="M12" s="113">
        <f>J12/'סכום נכסי הקרן'!$C$42</f>
        <v>1.2661873739854121E-2</v>
      </c>
    </row>
    <row r="13" spans="2:98">
      <c r="B13" s="92" t="s">
        <v>64</v>
      </c>
      <c r="C13" s="72"/>
      <c r="D13" s="72"/>
      <c r="E13" s="72"/>
      <c r="F13" s="72"/>
      <c r="G13" s="72"/>
      <c r="H13" s="81"/>
      <c r="I13" s="81"/>
      <c r="J13" s="81">
        <v>12037.470690000004</v>
      </c>
      <c r="K13" s="72"/>
      <c r="L13" s="82">
        <v>1</v>
      </c>
      <c r="M13" s="82">
        <f>J13/'סכום נכסי הקרן'!$C$42</f>
        <v>1.2661873739854121E-2</v>
      </c>
    </row>
    <row r="14" spans="2:98">
      <c r="B14" s="77" t="s">
        <v>2004</v>
      </c>
      <c r="C14" s="74">
        <v>6824</v>
      </c>
      <c r="D14" s="87" t="s">
        <v>28</v>
      </c>
      <c r="E14" s="74"/>
      <c r="F14" s="87" t="s">
        <v>1027</v>
      </c>
      <c r="G14" s="87" t="s">
        <v>162</v>
      </c>
      <c r="H14" s="84">
        <v>4565.37</v>
      </c>
      <c r="I14" s="84">
        <v>8851.1345000000001</v>
      </c>
      <c r="J14" s="84">
        <v>1440.5703000000001</v>
      </c>
      <c r="K14" s="85">
        <v>2.7732767569980002E-3</v>
      </c>
      <c r="L14" s="85">
        <v>0.11967383656408302</v>
      </c>
      <c r="M14" s="85">
        <f>J14/'סכום נכסי הקרן'!$C$42</f>
        <v>1.5152950085383567E-3</v>
      </c>
    </row>
    <row r="15" spans="2:98">
      <c r="B15" s="77" t="s">
        <v>2005</v>
      </c>
      <c r="C15" s="74" t="s">
        <v>2006</v>
      </c>
      <c r="D15" s="87" t="s">
        <v>28</v>
      </c>
      <c r="E15" s="74"/>
      <c r="F15" s="87" t="s">
        <v>1027</v>
      </c>
      <c r="G15" s="87" t="s">
        <v>162</v>
      </c>
      <c r="H15" s="84">
        <v>52462.11</v>
      </c>
      <c r="I15" s="84">
        <v>94.408199999999994</v>
      </c>
      <c r="J15" s="84">
        <v>176.56921</v>
      </c>
      <c r="K15" s="85">
        <v>1.2147190565628112E-3</v>
      </c>
      <c r="L15" s="85">
        <v>1.4668298228687105E-2</v>
      </c>
      <c r="M15" s="85">
        <f>J15/'סכום נכסי הקרן'!$C$42</f>
        <v>1.8572814015016198E-4</v>
      </c>
    </row>
    <row r="16" spans="2:98">
      <c r="B16" s="77" t="s">
        <v>2007</v>
      </c>
      <c r="C16" s="74">
        <v>6900</v>
      </c>
      <c r="D16" s="87" t="s">
        <v>28</v>
      </c>
      <c r="E16" s="74"/>
      <c r="F16" s="87" t="s">
        <v>1027</v>
      </c>
      <c r="G16" s="87" t="s">
        <v>162</v>
      </c>
      <c r="H16" s="84">
        <v>6313.47</v>
      </c>
      <c r="I16" s="84">
        <v>10070.1158</v>
      </c>
      <c r="J16" s="84">
        <v>2266.5341000000003</v>
      </c>
      <c r="K16" s="85">
        <v>1.7612117484526316E-3</v>
      </c>
      <c r="L16" s="85">
        <v>0.18828989564085905</v>
      </c>
      <c r="M16" s="85">
        <f>J16/'סכום נכסי הקרן'!$C$42</f>
        <v>2.3841028850948662E-3</v>
      </c>
    </row>
    <row r="17" spans="2:13">
      <c r="B17" s="77" t="s">
        <v>2008</v>
      </c>
      <c r="C17" s="74">
        <v>7019</v>
      </c>
      <c r="D17" s="87" t="s">
        <v>28</v>
      </c>
      <c r="E17" s="74"/>
      <c r="F17" s="87" t="s">
        <v>1027</v>
      </c>
      <c r="G17" s="87" t="s">
        <v>162</v>
      </c>
      <c r="H17" s="84">
        <v>4230.18</v>
      </c>
      <c r="I17" s="84">
        <v>10283.0326</v>
      </c>
      <c r="J17" s="84">
        <v>1550.74217</v>
      </c>
      <c r="K17" s="85">
        <v>1.7057699605062104E-3</v>
      </c>
      <c r="L17" s="85">
        <v>0.12882624680351346</v>
      </c>
      <c r="M17" s="85">
        <f>J17/'סכום נכסי הקרן'!$C$42</f>
        <v>1.6311816714053731E-3</v>
      </c>
    </row>
    <row r="18" spans="2:13">
      <c r="B18" s="77" t="s">
        <v>2009</v>
      </c>
      <c r="C18" s="74">
        <v>5771</v>
      </c>
      <c r="D18" s="87" t="s">
        <v>28</v>
      </c>
      <c r="E18" s="74"/>
      <c r="F18" s="87" t="s">
        <v>1027</v>
      </c>
      <c r="G18" s="87" t="s">
        <v>164</v>
      </c>
      <c r="H18" s="84">
        <v>125725.02</v>
      </c>
      <c r="I18" s="84">
        <v>112.6198</v>
      </c>
      <c r="J18" s="84">
        <v>552.2484300000001</v>
      </c>
      <c r="K18" s="85">
        <v>1.209712935553821E-3</v>
      </c>
      <c r="L18" s="85">
        <v>4.5877447532127691E-2</v>
      </c>
      <c r="M18" s="85">
        <f>J18/'סכום נכסי הקרן'!$C$42</f>
        <v>5.8089444815858293E-4</v>
      </c>
    </row>
    <row r="19" spans="2:13">
      <c r="B19" s="77" t="s">
        <v>2010</v>
      </c>
      <c r="C19" s="74" t="s">
        <v>2011</v>
      </c>
      <c r="D19" s="87" t="s">
        <v>28</v>
      </c>
      <c r="E19" s="74"/>
      <c r="F19" s="87" t="s">
        <v>1027</v>
      </c>
      <c r="G19" s="87" t="s">
        <v>162</v>
      </c>
      <c r="H19" s="84">
        <v>1434.41</v>
      </c>
      <c r="I19" s="84">
        <v>11393.1955</v>
      </c>
      <c r="J19" s="84">
        <v>582.61013000000003</v>
      </c>
      <c r="K19" s="85">
        <v>1.7219808750050841E-3</v>
      </c>
      <c r="L19" s="85">
        <v>4.839971327896956E-2</v>
      </c>
      <c r="M19" s="85">
        <f>J19/'סכום נכסי הקרן'!$C$42</f>
        <v>6.128310585834534E-4</v>
      </c>
    </row>
    <row r="20" spans="2:13">
      <c r="B20" s="77" t="s">
        <v>2012</v>
      </c>
      <c r="C20" s="74" t="s">
        <v>2013</v>
      </c>
      <c r="D20" s="87" t="s">
        <v>28</v>
      </c>
      <c r="E20" s="74"/>
      <c r="F20" s="87" t="s">
        <v>1027</v>
      </c>
      <c r="G20" s="87" t="s">
        <v>164</v>
      </c>
      <c r="H20" s="84">
        <v>213837.04</v>
      </c>
      <c r="I20" s="84">
        <v>105.43680000000001</v>
      </c>
      <c r="J20" s="84">
        <v>879.37306000000001</v>
      </c>
      <c r="K20" s="85">
        <v>3.8332518941266128E-3</v>
      </c>
      <c r="L20" s="85">
        <v>7.3052976214557225E-2</v>
      </c>
      <c r="M20" s="85">
        <f>J20/'סכום נכסי הקרן'!$C$42</f>
        <v>9.2498756114928985E-4</v>
      </c>
    </row>
    <row r="21" spans="2:13">
      <c r="B21" s="77" t="s">
        <v>2014</v>
      </c>
      <c r="C21" s="74">
        <v>5691</v>
      </c>
      <c r="D21" s="87" t="s">
        <v>28</v>
      </c>
      <c r="E21" s="74"/>
      <c r="F21" s="87" t="s">
        <v>1027</v>
      </c>
      <c r="G21" s="87" t="s">
        <v>162</v>
      </c>
      <c r="H21" s="84">
        <v>91207.21</v>
      </c>
      <c r="I21" s="84">
        <v>155.98159999999999</v>
      </c>
      <c r="J21" s="84">
        <v>507.17996999999997</v>
      </c>
      <c r="K21" s="85">
        <v>1.0382638145908383E-3</v>
      </c>
      <c r="L21" s="85">
        <v>4.2133433431437897E-2</v>
      </c>
      <c r="M21" s="85">
        <f>J21/'סכום נכסי הקרן'!$C$42</f>
        <v>5.3348821433541523E-4</v>
      </c>
    </row>
    <row r="22" spans="2:13">
      <c r="B22" s="77" t="s">
        <v>2015</v>
      </c>
      <c r="C22" s="74">
        <v>6629</v>
      </c>
      <c r="D22" s="87" t="s">
        <v>28</v>
      </c>
      <c r="E22" s="74"/>
      <c r="F22" s="87" t="s">
        <v>1027</v>
      </c>
      <c r="G22" s="87" t="s">
        <v>165</v>
      </c>
      <c r="H22" s="84">
        <v>3185.4</v>
      </c>
      <c r="I22" s="84">
        <v>10106.7246</v>
      </c>
      <c r="J22" s="84">
        <v>1416.0842299999999</v>
      </c>
      <c r="K22" s="85">
        <v>4.6982300884955757E-3</v>
      </c>
      <c r="L22" s="85">
        <v>0.117639682493798</v>
      </c>
      <c r="M22" s="85">
        <f>J22/'סכום נכסי הקרן'!$C$42</f>
        <v>1.4895388065329974E-3</v>
      </c>
    </row>
    <row r="23" spans="2:13">
      <c r="B23" s="77" t="s">
        <v>2016</v>
      </c>
      <c r="C23" s="74">
        <v>5356</v>
      </c>
      <c r="D23" s="87" t="s">
        <v>28</v>
      </c>
      <c r="E23" s="74"/>
      <c r="F23" s="87" t="s">
        <v>1027</v>
      </c>
      <c r="G23" s="87" t="s">
        <v>162</v>
      </c>
      <c r="H23" s="84">
        <v>26121</v>
      </c>
      <c r="I23" s="84">
        <v>285.20100000000002</v>
      </c>
      <c r="J23" s="84">
        <v>265.58305000000001</v>
      </c>
      <c r="K23" s="85">
        <v>1.1022470984673306E-3</v>
      </c>
      <c r="L23" s="85">
        <v>2.2063027760526988E-2</v>
      </c>
      <c r="M23" s="85">
        <f>J23/'סכום נכסי הקרן'!$C$42</f>
        <v>2.7935927182268911E-4</v>
      </c>
    </row>
    <row r="24" spans="2:13">
      <c r="B24" s="77" t="s">
        <v>2017</v>
      </c>
      <c r="C24" s="74" t="s">
        <v>2018</v>
      </c>
      <c r="D24" s="87" t="s">
        <v>28</v>
      </c>
      <c r="E24" s="74"/>
      <c r="F24" s="87" t="s">
        <v>1027</v>
      </c>
      <c r="G24" s="87" t="s">
        <v>162</v>
      </c>
      <c r="H24" s="84">
        <v>353595.32</v>
      </c>
      <c r="I24" s="84">
        <v>102.5151</v>
      </c>
      <c r="J24" s="84">
        <v>1292.2718600000001</v>
      </c>
      <c r="K24" s="85">
        <v>1.9460107954542847E-3</v>
      </c>
      <c r="L24" s="85">
        <v>0.10735410230934482</v>
      </c>
      <c r="M24" s="85">
        <f>J24/'סכום נכסי הקרן'!$C$42</f>
        <v>1.3593040888963059E-3</v>
      </c>
    </row>
    <row r="25" spans="2:13">
      <c r="B25" s="77" t="s">
        <v>2019</v>
      </c>
      <c r="C25" s="74">
        <v>7425</v>
      </c>
      <c r="D25" s="87" t="s">
        <v>28</v>
      </c>
      <c r="E25" s="74"/>
      <c r="F25" s="87" t="s">
        <v>1027</v>
      </c>
      <c r="G25" s="87" t="s">
        <v>162</v>
      </c>
      <c r="H25" s="84">
        <v>314725.43</v>
      </c>
      <c r="I25" s="84">
        <v>98.726200000000006</v>
      </c>
      <c r="J25" s="84">
        <v>1107.70418</v>
      </c>
      <c r="K25" s="85">
        <v>3.3187203912990655E-3</v>
      </c>
      <c r="L25" s="85">
        <v>9.2021339742094907E-2</v>
      </c>
      <c r="M25" s="85">
        <f>J25/'סכום נכסי הקרן'!$C$42</f>
        <v>1.1651625851866259E-3</v>
      </c>
    </row>
    <row r="26" spans="2:13">
      <c r="B26" s="73"/>
      <c r="C26" s="74"/>
      <c r="D26" s="74"/>
      <c r="E26" s="74"/>
      <c r="F26" s="74"/>
      <c r="G26" s="74"/>
      <c r="H26" s="84"/>
      <c r="I26" s="84"/>
      <c r="J26" s="74"/>
      <c r="K26" s="74"/>
      <c r="L26" s="85"/>
      <c r="M26" s="74"/>
    </row>
    <row r="27" spans="2:13">
      <c r="B27" s="77"/>
      <c r="C27" s="74"/>
      <c r="D27" s="87"/>
      <c r="E27" s="74"/>
      <c r="F27" s="87"/>
      <c r="G27" s="87"/>
      <c r="H27" s="84"/>
      <c r="I27" s="84"/>
      <c r="J27" s="84"/>
      <c r="K27" s="85"/>
      <c r="L27" s="85"/>
      <c r="M27" s="85"/>
    </row>
    <row r="28" spans="2:13">
      <c r="B28" s="77"/>
      <c r="C28" s="74"/>
      <c r="D28" s="87"/>
      <c r="E28" s="74"/>
      <c r="F28" s="87"/>
      <c r="G28" s="87"/>
      <c r="H28" s="84"/>
      <c r="I28" s="84"/>
      <c r="J28" s="84"/>
      <c r="K28" s="85"/>
      <c r="L28" s="85"/>
      <c r="M28" s="85"/>
    </row>
    <row r="29" spans="2:13">
      <c r="B29" s="89" t="s">
        <v>256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89" t="s">
        <v>111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89" t="s">
        <v>238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89" t="s">
        <v>246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2"/>
      <c r="C400" s="1"/>
      <c r="D400" s="1"/>
      <c r="E400" s="1"/>
    </row>
    <row r="401" spans="2:5">
      <c r="B401" s="42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V637"/>
  <sheetViews>
    <sheetView rightToLeft="1" workbookViewId="0">
      <selection activeCell="A12" sqref="A12:XFD12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37.285156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6.28515625" style="3" customWidth="1"/>
    <col min="13" max="13" width="8" style="3" customWidth="1"/>
    <col min="14" max="14" width="8.7109375" style="3" customWidth="1"/>
    <col min="15" max="15" width="10" style="3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48">
      <c r="B1" s="47" t="s">
        <v>178</v>
      </c>
      <c r="C1" s="68" t="s" vm="1">
        <v>265</v>
      </c>
    </row>
    <row r="2" spans="2:48">
      <c r="B2" s="47" t="s">
        <v>177</v>
      </c>
      <c r="C2" s="68" t="s">
        <v>266</v>
      </c>
    </row>
    <row r="3" spans="2:48">
      <c r="B3" s="47" t="s">
        <v>179</v>
      </c>
      <c r="C3" s="68" t="s">
        <v>267</v>
      </c>
    </row>
    <row r="4" spans="2:48">
      <c r="B4" s="47" t="s">
        <v>180</v>
      </c>
      <c r="C4" s="68">
        <v>8803</v>
      </c>
    </row>
    <row r="6" spans="2:48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48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48" s="3" customFormat="1" ht="78.75">
      <c r="B8" s="22" t="s">
        <v>115</v>
      </c>
      <c r="C8" s="30" t="s">
        <v>45</v>
      </c>
      <c r="D8" s="30" t="s">
        <v>102</v>
      </c>
      <c r="E8" s="30" t="s">
        <v>103</v>
      </c>
      <c r="F8" s="30" t="s">
        <v>240</v>
      </c>
      <c r="G8" s="30" t="s">
        <v>239</v>
      </c>
      <c r="H8" s="30" t="s">
        <v>110</v>
      </c>
      <c r="I8" s="30" t="s">
        <v>59</v>
      </c>
      <c r="J8" s="30" t="s">
        <v>181</v>
      </c>
      <c r="K8" s="31" t="s">
        <v>183</v>
      </c>
      <c r="AV8" s="1"/>
    </row>
    <row r="9" spans="2:48" s="3" customFormat="1" ht="21" customHeight="1">
      <c r="B9" s="15"/>
      <c r="C9" s="16"/>
      <c r="D9" s="16"/>
      <c r="E9" s="32" t="s">
        <v>21</v>
      </c>
      <c r="F9" s="32" t="s">
        <v>247</v>
      </c>
      <c r="G9" s="32"/>
      <c r="H9" s="32" t="s">
        <v>243</v>
      </c>
      <c r="I9" s="32" t="s">
        <v>19</v>
      </c>
      <c r="J9" s="32" t="s">
        <v>19</v>
      </c>
      <c r="K9" s="33" t="s">
        <v>19</v>
      </c>
      <c r="AV9" s="1"/>
    </row>
    <row r="10" spans="2:48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AV10" s="1"/>
    </row>
    <row r="11" spans="2:48" s="4" customFormat="1" ht="18" customHeight="1">
      <c r="B11" s="69" t="s">
        <v>2020</v>
      </c>
      <c r="C11" s="70"/>
      <c r="D11" s="70"/>
      <c r="E11" s="70"/>
      <c r="F11" s="78"/>
      <c r="G11" s="80"/>
      <c r="H11" s="78">
        <v>28293.121760000013</v>
      </c>
      <c r="I11" s="70"/>
      <c r="J11" s="79">
        <v>1</v>
      </c>
      <c r="K11" s="79">
        <f>H11/'סכום נכסי הקרן'!$C$42</f>
        <v>2.9760731690009146E-2</v>
      </c>
      <c r="L11" s="3"/>
      <c r="M11" s="3"/>
      <c r="N11" s="3"/>
      <c r="AV11" s="1"/>
    </row>
    <row r="12" spans="2:48" ht="21" customHeight="1">
      <c r="B12" s="71" t="s">
        <v>2021</v>
      </c>
      <c r="C12" s="72"/>
      <c r="D12" s="72"/>
      <c r="E12" s="72"/>
      <c r="F12" s="81"/>
      <c r="G12" s="83"/>
      <c r="H12" s="81">
        <v>353.36619000000002</v>
      </c>
      <c r="I12" s="72"/>
      <c r="J12" s="82">
        <v>1.2489473342583879E-2</v>
      </c>
      <c r="K12" s="82">
        <f>H12/'סכום נכסי הקרן'!$C$42</f>
        <v>3.7169586509816049E-4</v>
      </c>
      <c r="O12" s="1"/>
    </row>
    <row r="13" spans="2:48">
      <c r="B13" s="92" t="s">
        <v>228</v>
      </c>
      <c r="C13" s="72"/>
      <c r="D13" s="72"/>
      <c r="E13" s="72"/>
      <c r="F13" s="81"/>
      <c r="G13" s="83"/>
      <c r="H13" s="81">
        <v>25.808430000000001</v>
      </c>
      <c r="I13" s="72"/>
      <c r="J13" s="82">
        <v>9.1218036026293869E-4</v>
      </c>
      <c r="K13" s="82">
        <f>H13/'סכום נכסי הקרן'!$C$42</f>
        <v>2.71471549546812E-5</v>
      </c>
      <c r="O13" s="1"/>
    </row>
    <row r="14" spans="2:48">
      <c r="B14" s="77" t="s">
        <v>2022</v>
      </c>
      <c r="C14" s="74">
        <v>7034</v>
      </c>
      <c r="D14" s="87" t="s">
        <v>162</v>
      </c>
      <c r="E14" s="97">
        <v>43906</v>
      </c>
      <c r="F14" s="84">
        <v>7239.39</v>
      </c>
      <c r="G14" s="86">
        <v>100</v>
      </c>
      <c r="H14" s="84">
        <v>25.808430000000001</v>
      </c>
      <c r="I14" s="85">
        <v>1.3283293406573325E-3</v>
      </c>
      <c r="J14" s="85">
        <v>9.1218036026293869E-4</v>
      </c>
      <c r="K14" s="85">
        <f>H14/'סכום נכסי הקרן'!$C$42</f>
        <v>2.71471549546812E-5</v>
      </c>
      <c r="O14" s="1"/>
    </row>
    <row r="15" spans="2:48">
      <c r="B15" s="73"/>
      <c r="C15" s="74"/>
      <c r="D15" s="74"/>
      <c r="E15" s="74"/>
      <c r="F15" s="84"/>
      <c r="G15" s="86"/>
      <c r="H15" s="74"/>
      <c r="I15" s="74"/>
      <c r="J15" s="85"/>
      <c r="K15" s="74"/>
      <c r="O15" s="1"/>
    </row>
    <row r="16" spans="2:48">
      <c r="B16" s="92" t="s">
        <v>230</v>
      </c>
      <c r="C16" s="74"/>
      <c r="D16" s="74"/>
      <c r="E16" s="74"/>
      <c r="F16" s="84"/>
      <c r="G16" s="122"/>
      <c r="H16" s="119">
        <v>116.19755000000001</v>
      </c>
      <c r="I16" s="118"/>
      <c r="J16" s="113">
        <v>4.1069186703984253E-3</v>
      </c>
      <c r="K16" s="113">
        <f>H16/'סכום נכסי הקרן'!$C$42</f>
        <v>1.2222490462241665E-4</v>
      </c>
      <c r="O16" s="1"/>
    </row>
    <row r="17" spans="2:15">
      <c r="B17" s="77" t="s">
        <v>2023</v>
      </c>
      <c r="C17" s="74">
        <v>7004</v>
      </c>
      <c r="D17" s="87" t="s">
        <v>163</v>
      </c>
      <c r="E17" s="97">
        <v>43614</v>
      </c>
      <c r="F17" s="84">
        <v>176821.24</v>
      </c>
      <c r="G17" s="86">
        <v>65.714699999999993</v>
      </c>
      <c r="H17" s="84">
        <v>116.19755000000001</v>
      </c>
      <c r="I17" s="85">
        <v>1.52321844E-3</v>
      </c>
      <c r="J17" s="85">
        <v>4.1069186703984253E-3</v>
      </c>
      <c r="K17" s="85">
        <f>H17/'סכום נכסי הקרן'!$C$42</f>
        <v>1.2222490462241665E-4</v>
      </c>
      <c r="O17" s="1"/>
    </row>
    <row r="18" spans="2:15">
      <c r="B18" s="73"/>
      <c r="C18" s="74"/>
      <c r="D18" s="74"/>
      <c r="E18" s="74"/>
      <c r="F18" s="84"/>
      <c r="G18" s="86"/>
      <c r="H18" s="74"/>
      <c r="I18" s="74"/>
      <c r="J18" s="85"/>
      <c r="K18" s="74"/>
      <c r="O18" s="1"/>
    </row>
    <row r="19" spans="2:15">
      <c r="B19" s="92" t="s">
        <v>231</v>
      </c>
      <c r="C19" s="72"/>
      <c r="D19" s="72"/>
      <c r="E19" s="72"/>
      <c r="F19" s="81"/>
      <c r="G19" s="83"/>
      <c r="H19" s="81">
        <v>211.36021000000005</v>
      </c>
      <c r="I19" s="72"/>
      <c r="J19" s="82">
        <v>7.4703743119225157E-3</v>
      </c>
      <c r="K19" s="82">
        <f>H19/'סכום נכסי הקרן'!$C$42</f>
        <v>2.2232380552106269E-4</v>
      </c>
      <c r="O19" s="1"/>
    </row>
    <row r="20" spans="2:15">
      <c r="B20" s="77" t="s">
        <v>2024</v>
      </c>
      <c r="C20" s="74">
        <v>6662</v>
      </c>
      <c r="D20" s="87" t="s">
        <v>162</v>
      </c>
      <c r="E20" s="97">
        <v>43573</v>
      </c>
      <c r="F20" s="84">
        <v>2284.83</v>
      </c>
      <c r="G20" s="86">
        <v>7.5505000000000004</v>
      </c>
      <c r="H20" s="84">
        <v>0.61502999999999997</v>
      </c>
      <c r="I20" s="85">
        <v>9.9340326086956522E-4</v>
      </c>
      <c r="J20" s="85">
        <v>2.1737792146694514E-5</v>
      </c>
      <c r="K20" s="85">
        <f>H20/'סכום נכסי הקרן'!$C$42</f>
        <v>6.4693259961096337E-7</v>
      </c>
      <c r="O20" s="1"/>
    </row>
    <row r="21" spans="2:15">
      <c r="B21" s="77" t="s">
        <v>2025</v>
      </c>
      <c r="C21" s="74">
        <v>7044</v>
      </c>
      <c r="D21" s="87" t="s">
        <v>162</v>
      </c>
      <c r="E21" s="97">
        <v>43920</v>
      </c>
      <c r="F21" s="84">
        <v>452.22</v>
      </c>
      <c r="G21" s="86">
        <v>100</v>
      </c>
      <c r="H21" s="84">
        <v>1.61216</v>
      </c>
      <c r="I21" s="85">
        <v>7.5371700000000002E-5</v>
      </c>
      <c r="J21" s="85">
        <v>5.6980633444246675E-5</v>
      </c>
      <c r="K21" s="85">
        <f>H21/'סכום נכסי הקרן'!$C$42</f>
        <v>1.6957853434609869E-6</v>
      </c>
      <c r="O21" s="1"/>
    </row>
    <row r="22" spans="2:15" ht="16.5" customHeight="1">
      <c r="B22" s="77" t="s">
        <v>2026</v>
      </c>
      <c r="C22" s="74">
        <v>5310</v>
      </c>
      <c r="D22" s="87" t="s">
        <v>162</v>
      </c>
      <c r="E22" s="97">
        <v>43116</v>
      </c>
      <c r="F22" s="84">
        <v>34835.81</v>
      </c>
      <c r="G22" s="86">
        <v>97.221000000000004</v>
      </c>
      <c r="H22" s="84">
        <v>120.73846</v>
      </c>
      <c r="I22" s="85">
        <v>2.3430738152824371E-4</v>
      </c>
      <c r="J22" s="85">
        <v>4.2674138620750045E-3</v>
      </c>
      <c r="K22" s="85">
        <f>H22/'סכום נכסי הקרן'!$C$42</f>
        <v>1.270013589594399E-4</v>
      </c>
      <c r="O22" s="1"/>
    </row>
    <row r="23" spans="2:15" ht="16.5" customHeight="1">
      <c r="B23" s="77" t="s">
        <v>2027</v>
      </c>
      <c r="C23" s="74">
        <v>7026</v>
      </c>
      <c r="D23" s="87" t="s">
        <v>162</v>
      </c>
      <c r="E23" s="97">
        <v>43755</v>
      </c>
      <c r="F23" s="84">
        <v>2239.62</v>
      </c>
      <c r="G23" s="86">
        <v>100</v>
      </c>
      <c r="H23" s="84">
        <v>7.9842500000000003</v>
      </c>
      <c r="I23" s="85">
        <v>2.1752299213373896E-4</v>
      </c>
      <c r="J23" s="85">
        <v>2.8219756263474254E-4</v>
      </c>
      <c r="K23" s="85">
        <f>H23/'סכום נכסי הקרן'!$C$42</f>
        <v>8.3984059451471226E-6</v>
      </c>
      <c r="O23" s="1"/>
    </row>
    <row r="24" spans="2:15" ht="16.5" customHeight="1">
      <c r="B24" s="77" t="s">
        <v>2028</v>
      </c>
      <c r="C24" s="74">
        <v>7029</v>
      </c>
      <c r="D24" s="87" t="s">
        <v>163</v>
      </c>
      <c r="E24" s="97">
        <v>43803</v>
      </c>
      <c r="F24" s="84">
        <v>86440.58</v>
      </c>
      <c r="G24" s="86">
        <v>93.023799999999994</v>
      </c>
      <c r="H24" s="84">
        <v>80.410309999999996</v>
      </c>
      <c r="I24" s="85">
        <v>7.9458418604651162E-4</v>
      </c>
      <c r="J24" s="85">
        <v>2.8420444616218256E-3</v>
      </c>
      <c r="K24" s="85">
        <f>H24/'סכום נכסי הקרן'!$C$42</f>
        <v>8.4581322673403644E-5</v>
      </c>
      <c r="O24" s="1"/>
    </row>
    <row r="25" spans="2:15">
      <c r="B25" s="73"/>
      <c r="C25" s="74"/>
      <c r="D25" s="74"/>
      <c r="E25" s="74"/>
      <c r="F25" s="84"/>
      <c r="G25" s="86"/>
      <c r="H25" s="74"/>
      <c r="I25" s="74"/>
      <c r="J25" s="85"/>
      <c r="K25" s="74"/>
      <c r="O25" s="1"/>
    </row>
    <row r="26" spans="2:15">
      <c r="B26" s="71" t="s">
        <v>2029</v>
      </c>
      <c r="C26" s="72"/>
      <c r="D26" s="72"/>
      <c r="E26" s="72"/>
      <c r="F26" s="81"/>
      <c r="G26" s="83"/>
      <c r="H26" s="81">
        <v>27939.755570000019</v>
      </c>
      <c r="I26" s="72"/>
      <c r="J26" s="82">
        <v>0.98751052665741634</v>
      </c>
      <c r="K26" s="82">
        <f>H26/'סכום נכסי הקרן'!$C$42</f>
        <v>2.9389035824910991E-2</v>
      </c>
      <c r="O26" s="1"/>
    </row>
    <row r="27" spans="2:15">
      <c r="B27" s="92" t="s">
        <v>228</v>
      </c>
      <c r="C27" s="72"/>
      <c r="D27" s="72"/>
      <c r="E27" s="72"/>
      <c r="F27" s="81"/>
      <c r="G27" s="83"/>
      <c r="H27" s="81">
        <v>722.37570999999991</v>
      </c>
      <c r="I27" s="72"/>
      <c r="J27" s="82">
        <v>2.5531848911111446E-2</v>
      </c>
      <c r="K27" s="82">
        <f>H27/'סכום נכסי הקרן'!$C$42</f>
        <v>7.5984650499343997E-4</v>
      </c>
      <c r="O27" s="1"/>
    </row>
    <row r="28" spans="2:15">
      <c r="B28" s="77" t="s">
        <v>2030</v>
      </c>
      <c r="C28" s="74">
        <v>5295</v>
      </c>
      <c r="D28" s="87" t="s">
        <v>162</v>
      </c>
      <c r="E28" s="97">
        <v>43003</v>
      </c>
      <c r="F28" s="84">
        <v>50997.54</v>
      </c>
      <c r="G28" s="86">
        <v>104.517</v>
      </c>
      <c r="H28" s="84">
        <v>190.01842000000002</v>
      </c>
      <c r="I28" s="85">
        <v>7.1637827287120907E-5</v>
      </c>
      <c r="J28" s="85">
        <v>6.7160641237066498E-3</v>
      </c>
      <c r="K28" s="85">
        <f>H28/'סכום נכסי הקרן'!$C$42</f>
        <v>1.9987498239852999E-4</v>
      </c>
      <c r="O28" s="1"/>
    </row>
    <row r="29" spans="2:15">
      <c r="B29" s="77" t="s">
        <v>2031</v>
      </c>
      <c r="C29" s="74">
        <v>5327</v>
      </c>
      <c r="D29" s="87" t="s">
        <v>162</v>
      </c>
      <c r="E29" s="97">
        <v>43348</v>
      </c>
      <c r="F29" s="84">
        <v>58404.35</v>
      </c>
      <c r="G29" s="86">
        <v>97.330799999999996</v>
      </c>
      <c r="H29" s="84">
        <v>202.65395999999998</v>
      </c>
      <c r="I29" s="85">
        <v>2.6707714285714289E-4</v>
      </c>
      <c r="J29" s="85">
        <v>7.1626581795758652E-3</v>
      </c>
      <c r="K29" s="85">
        <f>H29/'סכום נכסי הקרן'!$C$42</f>
        <v>2.1316594826960666E-4</v>
      </c>
      <c r="O29" s="1"/>
    </row>
    <row r="30" spans="2:15">
      <c r="B30" s="77" t="s">
        <v>2032</v>
      </c>
      <c r="C30" s="74">
        <v>5288</v>
      </c>
      <c r="D30" s="87" t="s">
        <v>162</v>
      </c>
      <c r="E30" s="97">
        <v>42768</v>
      </c>
      <c r="F30" s="84">
        <v>11757.08</v>
      </c>
      <c r="G30" s="86">
        <v>139.40360000000001</v>
      </c>
      <c r="H30" s="84">
        <v>58.429600000000001</v>
      </c>
      <c r="I30" s="85">
        <v>3.4343479914655243E-5</v>
      </c>
      <c r="J30" s="85">
        <v>2.065152106424893E-3</v>
      </c>
      <c r="K30" s="85">
        <f>H30/'סכום נכסי הקרן'!$C$42</f>
        <v>6.1460437738368446E-5</v>
      </c>
      <c r="O30" s="1"/>
    </row>
    <row r="31" spans="2:15">
      <c r="B31" s="77" t="s">
        <v>2033</v>
      </c>
      <c r="C31" s="74">
        <v>6645</v>
      </c>
      <c r="D31" s="87" t="s">
        <v>162</v>
      </c>
      <c r="E31" s="97">
        <v>43578</v>
      </c>
      <c r="F31" s="84">
        <v>11900.86</v>
      </c>
      <c r="G31" s="86">
        <v>95.900899999999993</v>
      </c>
      <c r="H31" s="84">
        <v>40.687460000000002</v>
      </c>
      <c r="I31" s="85">
        <v>1.4772855934982291E-3</v>
      </c>
      <c r="J31" s="85">
        <v>1.4380689534769803E-3</v>
      </c>
      <c r="K31" s="85">
        <f>H31/'סכום נכסי הקרן'!$C$42</f>
        <v>4.2797984276160661E-5</v>
      </c>
      <c r="O31" s="1"/>
    </row>
    <row r="32" spans="2:15">
      <c r="B32" s="77" t="s">
        <v>2034</v>
      </c>
      <c r="C32" s="74">
        <v>5333</v>
      </c>
      <c r="D32" s="87" t="s">
        <v>162</v>
      </c>
      <c r="E32" s="97">
        <v>43340</v>
      </c>
      <c r="F32" s="84">
        <v>64045.69</v>
      </c>
      <c r="G32" s="86">
        <v>100.9913</v>
      </c>
      <c r="H32" s="84">
        <v>230.58626999999998</v>
      </c>
      <c r="I32" s="85">
        <v>1.2920866037817421E-3</v>
      </c>
      <c r="J32" s="85">
        <v>8.1499055479270621E-3</v>
      </c>
      <c r="K32" s="85">
        <f>H32/'סכום נכסי הקרן'!$C$42</f>
        <v>2.4254715231077426E-4</v>
      </c>
      <c r="O32" s="1"/>
    </row>
    <row r="33" spans="2:15">
      <c r="B33" s="73"/>
      <c r="C33" s="74"/>
      <c r="D33" s="74"/>
      <c r="E33" s="74"/>
      <c r="F33" s="84"/>
      <c r="G33" s="86"/>
      <c r="H33" s="74"/>
      <c r="I33" s="74"/>
      <c r="J33" s="85"/>
      <c r="K33" s="74"/>
      <c r="O33" s="1"/>
    </row>
    <row r="34" spans="2:15">
      <c r="B34" s="92" t="s">
        <v>230</v>
      </c>
      <c r="C34" s="72"/>
      <c r="D34" s="72"/>
      <c r="E34" s="72"/>
      <c r="F34" s="81"/>
      <c r="G34" s="83"/>
      <c r="H34" s="81">
        <v>2127.3505700000005</v>
      </c>
      <c r="I34" s="72"/>
      <c r="J34" s="82">
        <v>7.5189672883944056E-2</v>
      </c>
      <c r="K34" s="82">
        <f>H34/'סכום נכסי הקרן'!$C$42</f>
        <v>2.2376996805586152E-3</v>
      </c>
      <c r="O34" s="1"/>
    </row>
    <row r="35" spans="2:15">
      <c r="B35" s="77" t="s">
        <v>2035</v>
      </c>
      <c r="C35" s="74">
        <v>6649</v>
      </c>
      <c r="D35" s="87" t="s">
        <v>162</v>
      </c>
      <c r="E35" s="97">
        <v>43633</v>
      </c>
      <c r="F35" s="84">
        <v>64010.98</v>
      </c>
      <c r="G35" s="86">
        <v>97.920100000000005</v>
      </c>
      <c r="H35" s="84">
        <v>223.45281</v>
      </c>
      <c r="I35" s="85">
        <v>1.9636388103984947E-5</v>
      </c>
      <c r="J35" s="85">
        <v>7.8977785447454946E-3</v>
      </c>
      <c r="K35" s="85">
        <f>H35/'סכום נכסי הקרן'!$C$42</f>
        <v>2.3504366821728158E-4</v>
      </c>
      <c r="O35" s="1"/>
    </row>
    <row r="36" spans="2:15">
      <c r="B36" s="77" t="s">
        <v>2036</v>
      </c>
      <c r="C36" s="74" t="s">
        <v>2037</v>
      </c>
      <c r="D36" s="87" t="s">
        <v>162</v>
      </c>
      <c r="E36" s="97">
        <v>43837</v>
      </c>
      <c r="F36" s="84">
        <v>123276.4</v>
      </c>
      <c r="G36" s="86">
        <v>101.6758</v>
      </c>
      <c r="H36" s="84">
        <v>446.84515000000005</v>
      </c>
      <c r="I36" s="85">
        <v>3.6573268024855284E-5</v>
      </c>
      <c r="J36" s="85">
        <v>1.5793419820916921E-2</v>
      </c>
      <c r="K36" s="85">
        <f>H36/'סכום נכסי הקרן'!$C$42</f>
        <v>4.7002372975798079E-4</v>
      </c>
      <c r="O36" s="1"/>
    </row>
    <row r="37" spans="2:15">
      <c r="B37" s="77" t="s">
        <v>2038</v>
      </c>
      <c r="C37" s="74">
        <v>7002</v>
      </c>
      <c r="D37" s="87" t="s">
        <v>162</v>
      </c>
      <c r="E37" s="97">
        <v>43616</v>
      </c>
      <c r="F37" s="84">
        <v>275837.32</v>
      </c>
      <c r="G37" s="86">
        <v>105.801</v>
      </c>
      <c r="H37" s="84">
        <v>1040.40479</v>
      </c>
      <c r="I37" s="85">
        <v>7.839639714285716E-5</v>
      </c>
      <c r="J37" s="85">
        <v>3.6772357565395764E-2</v>
      </c>
      <c r="K37" s="85">
        <f>H37/'סכום נכסי הקרן'!$C$42</f>
        <v>1.0943722671128214E-3</v>
      </c>
      <c r="O37" s="1"/>
    </row>
    <row r="38" spans="2:15">
      <c r="B38" s="77" t="s">
        <v>2039</v>
      </c>
      <c r="C38" s="74">
        <v>53431</v>
      </c>
      <c r="D38" s="87" t="s">
        <v>162</v>
      </c>
      <c r="E38" s="97">
        <v>43830</v>
      </c>
      <c r="F38" s="84">
        <v>40502.61</v>
      </c>
      <c r="G38" s="86">
        <v>116.2807</v>
      </c>
      <c r="H38" s="84">
        <v>167.8998</v>
      </c>
      <c r="I38" s="85">
        <v>3.4731770451421427E-7</v>
      </c>
      <c r="J38" s="85">
        <v>5.934297438940507E-3</v>
      </c>
      <c r="K38" s="85">
        <f>H38/'סכום נכסי הקרן'!$C$42</f>
        <v>1.7660903384901687E-4</v>
      </c>
    </row>
    <row r="39" spans="2:15">
      <c r="B39" s="77" t="s">
        <v>2040</v>
      </c>
      <c r="C39" s="74">
        <v>5299</v>
      </c>
      <c r="D39" s="87" t="s">
        <v>162</v>
      </c>
      <c r="E39" s="97">
        <v>43002</v>
      </c>
      <c r="F39" s="84">
        <v>66894.11</v>
      </c>
      <c r="G39" s="86">
        <v>104.30670000000001</v>
      </c>
      <c r="H39" s="84">
        <v>248.74802</v>
      </c>
      <c r="I39" s="85">
        <v>1.5131999999999998E-4</v>
      </c>
      <c r="J39" s="85">
        <v>8.7918195139453526E-3</v>
      </c>
      <c r="K39" s="85">
        <f>H39/'סכום נכסי הקרן'!$C$42</f>
        <v>2.6165098162151426E-4</v>
      </c>
    </row>
    <row r="40" spans="2:15">
      <c r="B40" s="73"/>
      <c r="C40" s="74"/>
      <c r="D40" s="74"/>
      <c r="E40" s="74"/>
      <c r="F40" s="84"/>
      <c r="G40" s="86"/>
      <c r="H40" s="74"/>
      <c r="I40" s="74"/>
      <c r="J40" s="85"/>
      <c r="K40" s="74"/>
    </row>
    <row r="41" spans="2:15">
      <c r="B41" s="92" t="s">
        <v>231</v>
      </c>
      <c r="C41" s="72"/>
      <c r="D41" s="72"/>
      <c r="E41" s="72"/>
      <c r="F41" s="81"/>
      <c r="G41" s="83"/>
      <c r="H41" s="81">
        <v>25090.029290000009</v>
      </c>
      <c r="I41" s="72"/>
      <c r="J41" s="82">
        <v>0.88678900486236056</v>
      </c>
      <c r="K41" s="82">
        <f>H41/'סכום נכסי הקרן'!$C$42</f>
        <v>2.6391489639358928E-2</v>
      </c>
    </row>
    <row r="42" spans="2:15">
      <c r="B42" s="77" t="s">
        <v>2041</v>
      </c>
      <c r="C42" s="74">
        <v>5238</v>
      </c>
      <c r="D42" s="87" t="s">
        <v>164</v>
      </c>
      <c r="E42" s="97">
        <v>43325</v>
      </c>
      <c r="F42" s="84">
        <v>235816.92</v>
      </c>
      <c r="G42" s="86">
        <v>99.865300000000005</v>
      </c>
      <c r="H42" s="84">
        <v>918.51781000000005</v>
      </c>
      <c r="I42" s="85">
        <v>6.8266095838730601E-5</v>
      </c>
      <c r="J42" s="85">
        <v>3.2464350091567964E-2</v>
      </c>
      <c r="K42" s="85">
        <f>H42/'סכום נכסי הקרן'!$C$42</f>
        <v>9.6616281256567817E-4</v>
      </c>
    </row>
    <row r="43" spans="2:15">
      <c r="B43" s="77" t="s">
        <v>2042</v>
      </c>
      <c r="C43" s="74">
        <v>5339</v>
      </c>
      <c r="D43" s="87" t="s">
        <v>162</v>
      </c>
      <c r="E43" s="97">
        <v>43399</v>
      </c>
      <c r="F43" s="84">
        <v>162343.26</v>
      </c>
      <c r="G43" s="86">
        <v>98.638499999999993</v>
      </c>
      <c r="H43" s="84">
        <v>570.87400000000002</v>
      </c>
      <c r="I43" s="85">
        <v>3.7358210519721098E-4</v>
      </c>
      <c r="J43" s="85">
        <v>2.0177130146419014E-2</v>
      </c>
      <c r="K43" s="85">
        <f>H43/'סכום נכסי הקרן'!$C$42</f>
        <v>6.0048615656197119E-4</v>
      </c>
    </row>
    <row r="44" spans="2:15">
      <c r="B44" s="77" t="s">
        <v>2043</v>
      </c>
      <c r="C44" s="74">
        <v>7006</v>
      </c>
      <c r="D44" s="87" t="s">
        <v>164</v>
      </c>
      <c r="E44" s="97">
        <v>43698</v>
      </c>
      <c r="F44" s="84">
        <v>58934.9</v>
      </c>
      <c r="G44" s="86">
        <v>94.9358</v>
      </c>
      <c r="H44" s="84">
        <v>218.22302999999999</v>
      </c>
      <c r="I44" s="85">
        <v>1.5177783738666893E-5</v>
      </c>
      <c r="J44" s="85">
        <v>7.7129357393328482E-3</v>
      </c>
      <c r="K44" s="85">
        <f>H44/'סכום נכסי הקרן'!$C$42</f>
        <v>2.2954261108056723E-4</v>
      </c>
    </row>
    <row r="45" spans="2:15">
      <c r="B45" s="77" t="s">
        <v>2044</v>
      </c>
      <c r="C45" s="74">
        <v>5291</v>
      </c>
      <c r="D45" s="87" t="s">
        <v>162</v>
      </c>
      <c r="E45" s="97">
        <v>42908</v>
      </c>
      <c r="F45" s="84">
        <v>111871.82</v>
      </c>
      <c r="G45" s="86">
        <v>98.241</v>
      </c>
      <c r="H45" s="84">
        <v>391.80776000000003</v>
      </c>
      <c r="I45" s="85">
        <v>8.4516909605755519E-5</v>
      </c>
      <c r="J45" s="85">
        <v>1.3848162932445524E-2</v>
      </c>
      <c r="K45" s="85">
        <f>H45/'סכום נכסי הקרן'!$C$42</f>
        <v>4.1213146143204149E-4</v>
      </c>
    </row>
    <row r="46" spans="2:15">
      <c r="B46" s="77" t="s">
        <v>2045</v>
      </c>
      <c r="C46" s="74">
        <v>5302</v>
      </c>
      <c r="D46" s="87" t="s">
        <v>162</v>
      </c>
      <c r="E46" s="97">
        <v>43003</v>
      </c>
      <c r="F46" s="84">
        <v>31560.81</v>
      </c>
      <c r="G46" s="86">
        <v>86.335800000000006</v>
      </c>
      <c r="H46" s="84">
        <v>97.140119999999996</v>
      </c>
      <c r="I46" s="85">
        <v>7.1657662850299914E-6</v>
      </c>
      <c r="J46" s="85">
        <v>3.4333475402256197E-3</v>
      </c>
      <c r="K46" s="85">
        <f>H46/'סכום נכסי הקרן'!$C$42</f>
        <v>1.0217893494320755E-4</v>
      </c>
    </row>
    <row r="47" spans="2:15">
      <c r="B47" s="77" t="s">
        <v>2046</v>
      </c>
      <c r="C47" s="74">
        <v>7025</v>
      </c>
      <c r="D47" s="87" t="s">
        <v>162</v>
      </c>
      <c r="E47" s="97">
        <v>43824</v>
      </c>
      <c r="F47" s="84">
        <v>18766.23</v>
      </c>
      <c r="G47" s="86">
        <v>100</v>
      </c>
      <c r="H47" s="84">
        <v>66.901610000000005</v>
      </c>
      <c r="I47" s="85">
        <v>4.8583038333333333E-5</v>
      </c>
      <c r="J47" s="85">
        <v>2.3645891947697176E-3</v>
      </c>
      <c r="K47" s="85">
        <f>H47/'סכום נכסי הקרן'!$C$42</f>
        <v>7.0371904582636343E-5</v>
      </c>
    </row>
    <row r="48" spans="2:15">
      <c r="B48" s="77" t="s">
        <v>2047</v>
      </c>
      <c r="C48" s="74">
        <v>6650</v>
      </c>
      <c r="D48" s="87" t="s">
        <v>164</v>
      </c>
      <c r="E48" s="97">
        <v>43637</v>
      </c>
      <c r="F48" s="84">
        <v>51640.58</v>
      </c>
      <c r="G48" s="86">
        <v>80.655199999999994</v>
      </c>
      <c r="H48" s="84">
        <v>162.45065</v>
      </c>
      <c r="I48" s="85">
        <v>1.2318418318137372E-4</v>
      </c>
      <c r="J48" s="85">
        <v>5.7417011589604074E-3</v>
      </c>
      <c r="K48" s="85">
        <f>H48/'סכום נכסי הקרן'!$C$42</f>
        <v>1.7087722763603524E-4</v>
      </c>
    </row>
    <row r="49" spans="2:11">
      <c r="B49" s="77" t="s">
        <v>2048</v>
      </c>
      <c r="C49" s="74">
        <v>7035</v>
      </c>
      <c r="D49" s="87" t="s">
        <v>164</v>
      </c>
      <c r="E49" s="97">
        <v>43861</v>
      </c>
      <c r="F49" s="84">
        <v>98191.15</v>
      </c>
      <c r="G49" s="86">
        <v>100</v>
      </c>
      <c r="H49" s="84">
        <v>382.97494</v>
      </c>
      <c r="I49" s="85">
        <v>2.4547787494103089E-4</v>
      </c>
      <c r="J49" s="85">
        <v>1.3535973274657827E-2</v>
      </c>
      <c r="K49" s="85">
        <f>H49/'סכום נכסי הקרן'!$C$42</f>
        <v>4.0284046879022605E-4</v>
      </c>
    </row>
    <row r="50" spans="2:11">
      <c r="B50" s="77" t="s">
        <v>2049</v>
      </c>
      <c r="C50" s="74">
        <v>7040</v>
      </c>
      <c r="D50" s="87" t="s">
        <v>164</v>
      </c>
      <c r="E50" s="97">
        <v>43921</v>
      </c>
      <c r="F50" s="84">
        <v>36152.04</v>
      </c>
      <c r="G50" s="86">
        <v>100</v>
      </c>
      <c r="H50" s="84">
        <v>141.00379999999998</v>
      </c>
      <c r="I50" s="85">
        <v>1.12975125E-4</v>
      </c>
      <c r="J50" s="85">
        <v>4.983677700752945E-3</v>
      </c>
      <c r="K50" s="85">
        <f>H50/'סכום נכסי הקרן'!$C$42</f>
        <v>1.483178948815901E-4</v>
      </c>
    </row>
    <row r="51" spans="2:11">
      <c r="B51" s="77" t="s">
        <v>2050</v>
      </c>
      <c r="C51" s="74">
        <v>7032</v>
      </c>
      <c r="D51" s="87" t="s">
        <v>162</v>
      </c>
      <c r="E51" s="97">
        <v>43860</v>
      </c>
      <c r="F51" s="84">
        <v>90062.28</v>
      </c>
      <c r="G51" s="86">
        <v>101.5</v>
      </c>
      <c r="H51" s="84">
        <v>325.88809999999995</v>
      </c>
      <c r="I51" s="85">
        <v>1.6494923076923077E-4</v>
      </c>
      <c r="J51" s="85">
        <v>1.1518280052812377E-2</v>
      </c>
      <c r="K51" s="85">
        <f>H51/'סכום נכסי הקרן'!$C$42</f>
        <v>3.4279244218213354E-4</v>
      </c>
    </row>
    <row r="52" spans="2:11">
      <c r="B52" s="77" t="s">
        <v>2051</v>
      </c>
      <c r="C52" s="74">
        <v>6648</v>
      </c>
      <c r="D52" s="87" t="s">
        <v>162</v>
      </c>
      <c r="E52" s="97">
        <v>43698</v>
      </c>
      <c r="F52" s="84">
        <v>215528.28</v>
      </c>
      <c r="G52" s="86">
        <v>90.990300000000005</v>
      </c>
      <c r="H52" s="84">
        <v>699.13154000000009</v>
      </c>
      <c r="I52" s="85">
        <v>9.9458757877779626E-5</v>
      </c>
      <c r="J52" s="85">
        <v>2.471030047268986E-2</v>
      </c>
      <c r="K52" s="85">
        <f>H52/'סכום נכסי הקרן'!$C$42</f>
        <v>7.3539662234722912E-4</v>
      </c>
    </row>
    <row r="53" spans="2:11">
      <c r="B53" s="77" t="s">
        <v>2052</v>
      </c>
      <c r="C53" s="74">
        <v>6665</v>
      </c>
      <c r="D53" s="87" t="s">
        <v>162</v>
      </c>
      <c r="E53" s="97">
        <v>43578</v>
      </c>
      <c r="F53" s="84">
        <v>86553.05</v>
      </c>
      <c r="G53" s="86">
        <v>98.278300000000002</v>
      </c>
      <c r="H53" s="84">
        <v>303.24912999999998</v>
      </c>
      <c r="I53" s="85">
        <v>2.201806641366224E-4</v>
      </c>
      <c r="J53" s="85">
        <v>1.0718121972271181E-2</v>
      </c>
      <c r="K53" s="85">
        <f>H53/'סכום נכסי הקרן'!$C$42</f>
        <v>3.1897915223755427E-4</v>
      </c>
    </row>
    <row r="54" spans="2:11">
      <c r="B54" s="77" t="s">
        <v>2053</v>
      </c>
      <c r="C54" s="74">
        <v>7016</v>
      </c>
      <c r="D54" s="87" t="s">
        <v>162</v>
      </c>
      <c r="E54" s="97">
        <v>43742</v>
      </c>
      <c r="F54" s="84">
        <v>73097.149999999994</v>
      </c>
      <c r="G54" s="86">
        <v>99.938500000000005</v>
      </c>
      <c r="H54" s="84">
        <v>260.43108999999998</v>
      </c>
      <c r="I54" s="85">
        <v>4.2003696832579188E-4</v>
      </c>
      <c r="J54" s="85">
        <v>9.2047492040341003E-3</v>
      </c>
      <c r="K54" s="85">
        <f>H54/'סכום נכסי הקרן'!$C$42</f>
        <v>2.7394007133508408E-4</v>
      </c>
    </row>
    <row r="55" spans="2:11">
      <c r="B55" s="77" t="s">
        <v>2054</v>
      </c>
      <c r="C55" s="74">
        <v>5237</v>
      </c>
      <c r="D55" s="87" t="s">
        <v>162</v>
      </c>
      <c r="E55" s="97">
        <v>43273</v>
      </c>
      <c r="F55" s="84">
        <v>409734.31</v>
      </c>
      <c r="G55" s="86">
        <v>92.843999999999994</v>
      </c>
      <c r="H55" s="84">
        <v>1356.17491</v>
      </c>
      <c r="I55" s="85">
        <v>3.3017562499999999E-4</v>
      </c>
      <c r="J55" s="85">
        <v>4.7933024906333256E-2</v>
      </c>
      <c r="K55" s="85">
        <f>H55/'סכום נכסי הקרן'!$C$42</f>
        <v>1.4265218933279097E-3</v>
      </c>
    </row>
    <row r="56" spans="2:11">
      <c r="B56" s="77" t="s">
        <v>2055</v>
      </c>
      <c r="C56" s="74">
        <v>5290</v>
      </c>
      <c r="D56" s="87" t="s">
        <v>162</v>
      </c>
      <c r="E56" s="97">
        <v>42779</v>
      </c>
      <c r="F56" s="84">
        <v>97554.2</v>
      </c>
      <c r="G56" s="86">
        <v>79.513099999999994</v>
      </c>
      <c r="H56" s="84">
        <v>276.53123999999997</v>
      </c>
      <c r="I56" s="85">
        <v>3.4064060363142928E-5</v>
      </c>
      <c r="J56" s="85">
        <v>9.7737974036838787E-3</v>
      </c>
      <c r="K56" s="85">
        <f>H56/'סכום נכסי הקרן'!$C$42</f>
        <v>2.9087536212354389E-4</v>
      </c>
    </row>
    <row r="57" spans="2:11">
      <c r="B57" s="77" t="s">
        <v>2056</v>
      </c>
      <c r="C57" s="74">
        <v>5315</v>
      </c>
      <c r="D57" s="87" t="s">
        <v>170</v>
      </c>
      <c r="E57" s="97">
        <v>43129</v>
      </c>
      <c r="F57" s="84">
        <v>1585012.41</v>
      </c>
      <c r="G57" s="86">
        <v>93.963499999999996</v>
      </c>
      <c r="H57" s="84">
        <v>777.87868999999989</v>
      </c>
      <c r="I57" s="85">
        <v>1.9878774254620347E-4</v>
      </c>
      <c r="J57" s="85">
        <v>2.7493561742619084E-2</v>
      </c>
      <c r="K57" s="85">
        <f>H57/'סכום נכסי הקרן'!$C$42</f>
        <v>8.1822851422478683E-4</v>
      </c>
    </row>
    <row r="58" spans="2:11">
      <c r="B58" s="77" t="s">
        <v>2057</v>
      </c>
      <c r="C58" s="74">
        <v>5332</v>
      </c>
      <c r="D58" s="87" t="s">
        <v>162</v>
      </c>
      <c r="E58" s="97">
        <v>43457</v>
      </c>
      <c r="F58" s="84">
        <v>28184.66</v>
      </c>
      <c r="G58" s="86">
        <v>111.43559999999999</v>
      </c>
      <c r="H58" s="84">
        <v>111.96862</v>
      </c>
      <c r="I58" s="85">
        <v>5.3629615484999715E-5</v>
      </c>
      <c r="J58" s="85">
        <v>3.9574501870026221E-3</v>
      </c>
      <c r="K58" s="85">
        <f>H58/'סכום נכסי הקרן'!$C$42</f>
        <v>1.1777661319196155E-4</v>
      </c>
    </row>
    <row r="59" spans="2:11">
      <c r="B59" s="77" t="s">
        <v>2058</v>
      </c>
      <c r="C59" s="74">
        <v>5294</v>
      </c>
      <c r="D59" s="87" t="s">
        <v>165</v>
      </c>
      <c r="E59" s="97">
        <v>43002</v>
      </c>
      <c r="F59" s="84">
        <v>143554.60999999999</v>
      </c>
      <c r="G59" s="86">
        <v>104.2444</v>
      </c>
      <c r="H59" s="84">
        <v>658.24009999999998</v>
      </c>
      <c r="I59" s="85">
        <v>4.4170650346420353E-4</v>
      </c>
      <c r="J59" s="85">
        <v>2.3265021993105071E-2</v>
      </c>
      <c r="K59" s="85">
        <f>H59/'סכום נכסי הקרן'!$C$42</f>
        <v>6.9238407729896182E-4</v>
      </c>
    </row>
    <row r="60" spans="2:11">
      <c r="B60" s="77" t="s">
        <v>2059</v>
      </c>
      <c r="C60" s="74">
        <v>6657</v>
      </c>
      <c r="D60" s="87" t="s">
        <v>162</v>
      </c>
      <c r="E60" s="97">
        <v>43558</v>
      </c>
      <c r="F60" s="84">
        <v>20817.12</v>
      </c>
      <c r="G60" s="86">
        <v>98.780600000000007</v>
      </c>
      <c r="H60" s="84">
        <v>73.308059999999998</v>
      </c>
      <c r="I60" s="85">
        <v>2.1966803344289744E-3</v>
      </c>
      <c r="J60" s="85">
        <v>2.5910205533996884E-3</v>
      </c>
      <c r="K60" s="85">
        <f>H60/'סכום נכסי הקרן'!$C$42</f>
        <v>7.7110667493027145E-5</v>
      </c>
    </row>
    <row r="61" spans="2:11">
      <c r="B61" s="77" t="s">
        <v>2060</v>
      </c>
      <c r="C61" s="74">
        <v>7009</v>
      </c>
      <c r="D61" s="87" t="s">
        <v>162</v>
      </c>
      <c r="E61" s="97">
        <v>43686</v>
      </c>
      <c r="F61" s="84">
        <v>22073.25</v>
      </c>
      <c r="G61" s="86">
        <v>94.001300000000001</v>
      </c>
      <c r="H61" s="84">
        <v>73.970690000000005</v>
      </c>
      <c r="I61" s="85">
        <v>2.1966803344289744E-3</v>
      </c>
      <c r="J61" s="85">
        <v>2.6144407332448411E-3</v>
      </c>
      <c r="K61" s="85">
        <f>H61/'סכום נכסי הקרן'!$C$42</f>
        <v>7.7807669181530496E-5</v>
      </c>
    </row>
    <row r="62" spans="2:11">
      <c r="B62" s="77" t="s">
        <v>2061</v>
      </c>
      <c r="C62" s="74">
        <v>7027</v>
      </c>
      <c r="D62" s="87" t="s">
        <v>165</v>
      </c>
      <c r="E62" s="97">
        <v>43762</v>
      </c>
      <c r="F62" s="84">
        <v>256253.45</v>
      </c>
      <c r="G62" s="86">
        <v>79.397999999999996</v>
      </c>
      <c r="H62" s="84">
        <v>894.93964000000005</v>
      </c>
      <c r="I62" s="85">
        <v>1.0677227058763199E-4</v>
      </c>
      <c r="J62" s="85">
        <v>3.1630996663833663E-2</v>
      </c>
      <c r="K62" s="85">
        <f>H62/'סכום נכסי הקרן'!$C$42</f>
        <v>9.4136160479992806E-4</v>
      </c>
    </row>
    <row r="63" spans="2:11">
      <c r="B63" s="77" t="s">
        <v>2062</v>
      </c>
      <c r="C63" s="74">
        <v>7018</v>
      </c>
      <c r="D63" s="87" t="s">
        <v>162</v>
      </c>
      <c r="E63" s="97">
        <v>43761</v>
      </c>
      <c r="F63" s="84">
        <v>11477.67</v>
      </c>
      <c r="G63" s="86">
        <v>16.506900000000002</v>
      </c>
      <c r="H63" s="84">
        <v>6.7542799999999996</v>
      </c>
      <c r="I63" s="85">
        <v>2.5359014545454541E-5</v>
      </c>
      <c r="J63" s="85">
        <v>2.3872515932649762E-4</v>
      </c>
      <c r="K63" s="85">
        <f>H63/'סכום נכסי הקרן'!$C$42</f>
        <v>7.1046354143705799E-6</v>
      </c>
    </row>
    <row r="64" spans="2:11">
      <c r="B64" s="77" t="s">
        <v>2063</v>
      </c>
      <c r="C64" s="74">
        <v>5239</v>
      </c>
      <c r="D64" s="87" t="s">
        <v>162</v>
      </c>
      <c r="E64" s="97">
        <v>43223</v>
      </c>
      <c r="F64" s="84">
        <v>4720.79</v>
      </c>
      <c r="G64" s="86">
        <v>93.582999999999998</v>
      </c>
      <c r="H64" s="84">
        <v>15.74967</v>
      </c>
      <c r="I64" s="85">
        <v>2.0144814814814819E-6</v>
      </c>
      <c r="J64" s="85">
        <v>5.5666073661289725E-4</v>
      </c>
      <c r="K64" s="85">
        <f>H64/'סכום נכסי הקרן'!$C$42</f>
        <v>1.6566630824699287E-5</v>
      </c>
    </row>
    <row r="65" spans="2:11">
      <c r="B65" s="77" t="s">
        <v>2064</v>
      </c>
      <c r="C65" s="74">
        <v>5297</v>
      </c>
      <c r="D65" s="87" t="s">
        <v>162</v>
      </c>
      <c r="E65" s="97">
        <v>42916</v>
      </c>
      <c r="F65" s="84">
        <v>77150.929999999993</v>
      </c>
      <c r="G65" s="86">
        <v>113.9255</v>
      </c>
      <c r="H65" s="84">
        <v>313.34421000000003</v>
      </c>
      <c r="I65" s="85">
        <v>5.5945014933804051E-5</v>
      </c>
      <c r="J65" s="85">
        <v>1.1074925300148282E-2</v>
      </c>
      <c r="K65" s="85">
        <f>H65/'סכום נכסי הקרן'!$C$42</f>
        <v>3.2959788034460705E-4</v>
      </c>
    </row>
    <row r="66" spans="2:11">
      <c r="B66" s="77" t="s">
        <v>2065</v>
      </c>
      <c r="C66" s="74">
        <v>5313</v>
      </c>
      <c r="D66" s="87" t="s">
        <v>162</v>
      </c>
      <c r="E66" s="97">
        <v>43098</v>
      </c>
      <c r="F66" s="84">
        <v>2912.12</v>
      </c>
      <c r="G66" s="86">
        <v>98.569199999999995</v>
      </c>
      <c r="H66" s="84">
        <v>10.23319</v>
      </c>
      <c r="I66" s="85">
        <v>1.4504263130986239E-5</v>
      </c>
      <c r="J66" s="85">
        <v>3.6168472630218504E-4</v>
      </c>
      <c r="K66" s="85">
        <f>H66/'סכום נכסי הקרן'!$C$42</f>
        <v>1.0764002095853722E-5</v>
      </c>
    </row>
    <row r="67" spans="2:11">
      <c r="B67" s="77" t="s">
        <v>2066</v>
      </c>
      <c r="C67" s="74">
        <v>5326</v>
      </c>
      <c r="D67" s="87" t="s">
        <v>165</v>
      </c>
      <c r="E67" s="97">
        <v>43234</v>
      </c>
      <c r="F67" s="84">
        <v>134223.14000000001</v>
      </c>
      <c r="G67" s="86">
        <v>96.433300000000003</v>
      </c>
      <c r="H67" s="84">
        <v>569.33631000000003</v>
      </c>
      <c r="I67" s="85">
        <v>2.9499573946682321E-4</v>
      </c>
      <c r="J67" s="85">
        <v>2.0122781601460148E-2</v>
      </c>
      <c r="K67" s="85">
        <f>H67/'סכום נכסי הקרן'!$C$42</f>
        <v>5.9886870409770799E-4</v>
      </c>
    </row>
    <row r="68" spans="2:11">
      <c r="B68" s="77" t="s">
        <v>2067</v>
      </c>
      <c r="C68" s="74">
        <v>7036</v>
      </c>
      <c r="D68" s="87" t="s">
        <v>162</v>
      </c>
      <c r="E68" s="97">
        <v>43859</v>
      </c>
      <c r="F68" s="84">
        <v>990846.67</v>
      </c>
      <c r="G68" s="86">
        <v>96.675399999999996</v>
      </c>
      <c r="H68" s="84">
        <v>3414.9312599999998</v>
      </c>
      <c r="I68" s="85">
        <v>1.1239276491273477E-4</v>
      </c>
      <c r="J68" s="85">
        <v>0.12069828451478726</v>
      </c>
      <c r="K68" s="85">
        <f>H68/'סכום נכסי הקרן'!$C$42</f>
        <v>3.5920692608889691E-3</v>
      </c>
    </row>
    <row r="69" spans="2:11">
      <c r="B69" s="77" t="s">
        <v>2068</v>
      </c>
      <c r="C69" s="74">
        <v>5336</v>
      </c>
      <c r="D69" s="87" t="s">
        <v>164</v>
      </c>
      <c r="E69" s="97">
        <v>43363</v>
      </c>
      <c r="F69" s="84">
        <v>7100.61</v>
      </c>
      <c r="G69" s="86">
        <v>100.419</v>
      </c>
      <c r="H69" s="84">
        <v>27.81054</v>
      </c>
      <c r="I69" s="85">
        <v>3.362351849092361E-5</v>
      </c>
      <c r="J69" s="85">
        <v>9.8294349545117099E-4</v>
      </c>
      <c r="K69" s="85">
        <f>H69/'סכום נכסי הקרן'!$C$42</f>
        <v>2.9253117634562026E-5</v>
      </c>
    </row>
    <row r="70" spans="2:11">
      <c r="B70" s="77" t="s">
        <v>2069</v>
      </c>
      <c r="C70" s="74">
        <v>5309</v>
      </c>
      <c r="D70" s="87" t="s">
        <v>162</v>
      </c>
      <c r="E70" s="97">
        <v>43125</v>
      </c>
      <c r="F70" s="84">
        <v>130198.97</v>
      </c>
      <c r="G70" s="86">
        <v>97.054299999999998</v>
      </c>
      <c r="H70" s="84">
        <v>450.48659000000004</v>
      </c>
      <c r="I70" s="85">
        <v>3.4646904165643554E-4</v>
      </c>
      <c r="J70" s="85">
        <v>1.5922123893620136E-2</v>
      </c>
      <c r="K70" s="85">
        <f>H70/'סכום נכסי הקרן'!$C$42</f>
        <v>4.7385405713311265E-4</v>
      </c>
    </row>
    <row r="71" spans="2:11">
      <c r="B71" s="77" t="s">
        <v>2070</v>
      </c>
      <c r="C71" s="74">
        <v>5321</v>
      </c>
      <c r="D71" s="87" t="s">
        <v>162</v>
      </c>
      <c r="E71" s="97">
        <v>43201</v>
      </c>
      <c r="F71" s="84">
        <v>29305.87</v>
      </c>
      <c r="G71" s="86">
        <v>113.7363</v>
      </c>
      <c r="H71" s="84">
        <v>118.82647</v>
      </c>
      <c r="I71" s="85">
        <v>6.2758846153846149E-6</v>
      </c>
      <c r="J71" s="85">
        <v>4.1998359533444406E-3</v>
      </c>
      <c r="K71" s="85">
        <f>H71/'סכום נכסי הקרן'!$C$42</f>
        <v>1.2499019094953768E-4</v>
      </c>
    </row>
    <row r="72" spans="2:11">
      <c r="B72" s="77" t="s">
        <v>2071</v>
      </c>
      <c r="C72" s="74">
        <v>7012</v>
      </c>
      <c r="D72" s="87" t="s">
        <v>164</v>
      </c>
      <c r="E72" s="97">
        <v>43721</v>
      </c>
      <c r="F72" s="84">
        <v>1495.18</v>
      </c>
      <c r="G72" s="86">
        <v>97.174000000000007</v>
      </c>
      <c r="H72" s="84">
        <v>5.6668199999999995</v>
      </c>
      <c r="I72" s="85">
        <v>7.5690757659043002E-6</v>
      </c>
      <c r="J72" s="85">
        <v>2.0028966927260688E-4</v>
      </c>
      <c r="K72" s="85">
        <f>H72/'סכום נכסי הקרן'!$C$42</f>
        <v>5.9607671075027225E-6</v>
      </c>
    </row>
    <row r="73" spans="2:11">
      <c r="B73" s="77" t="s">
        <v>2072</v>
      </c>
      <c r="C73" s="74">
        <v>6653</v>
      </c>
      <c r="D73" s="87" t="s">
        <v>162</v>
      </c>
      <c r="E73" s="97">
        <v>43516</v>
      </c>
      <c r="F73" s="84">
        <v>929813.71</v>
      </c>
      <c r="G73" s="86">
        <v>95.291799999999995</v>
      </c>
      <c r="H73" s="84">
        <v>3158.7191200000007</v>
      </c>
      <c r="I73" s="85">
        <v>9.4947877876274276E-5</v>
      </c>
      <c r="J73" s="85">
        <v>0.11164265105824078</v>
      </c>
      <c r="K73" s="85">
        <f>H73/'סכום נכסי הקרן'!$C$42</f>
        <v>3.3225669833056195E-3</v>
      </c>
    </row>
    <row r="74" spans="2:11">
      <c r="B74" s="77" t="s">
        <v>2073</v>
      </c>
      <c r="C74" s="74">
        <v>7001</v>
      </c>
      <c r="D74" s="87" t="s">
        <v>164</v>
      </c>
      <c r="E74" s="97">
        <v>43612</v>
      </c>
      <c r="F74" s="84">
        <v>19239.150000000001</v>
      </c>
      <c r="G74" s="86">
        <v>98.982600000000005</v>
      </c>
      <c r="H74" s="84">
        <v>74.275009999999995</v>
      </c>
      <c r="I74" s="85">
        <v>3.1747778333333335E-4</v>
      </c>
      <c r="J74" s="85">
        <v>2.6251967043455708E-3</v>
      </c>
      <c r="K74" s="85">
        <f>H74/'סכום נכסי הקרן'!$C$42</f>
        <v>7.8127774751524809E-5</v>
      </c>
    </row>
    <row r="75" spans="2:11">
      <c r="B75" s="77" t="s">
        <v>2074</v>
      </c>
      <c r="C75" s="74">
        <v>5303</v>
      </c>
      <c r="D75" s="87" t="s">
        <v>164</v>
      </c>
      <c r="E75" s="97">
        <v>43034</v>
      </c>
      <c r="F75" s="84">
        <v>190192.32</v>
      </c>
      <c r="G75" s="86">
        <v>100.26300000000001</v>
      </c>
      <c r="H75" s="84">
        <v>743.75806999999998</v>
      </c>
      <c r="I75" s="85">
        <v>3.3642890173410405E-4</v>
      </c>
      <c r="J75" s="85">
        <v>2.6287593016741734E-2</v>
      </c>
      <c r="K75" s="85">
        <f>H75/'סכום נכסי הקרן'!$C$42</f>
        <v>7.8233800254740894E-4</v>
      </c>
    </row>
    <row r="76" spans="2:11">
      <c r="B76" s="77" t="s">
        <v>2075</v>
      </c>
      <c r="C76" s="74">
        <v>7011</v>
      </c>
      <c r="D76" s="87" t="s">
        <v>164</v>
      </c>
      <c r="E76" s="97">
        <v>43698</v>
      </c>
      <c r="F76" s="84">
        <v>32902.639999999999</v>
      </c>
      <c r="G76" s="86">
        <v>96.483199999999997</v>
      </c>
      <c r="H76" s="84">
        <v>123.81705000000001</v>
      </c>
      <c r="I76" s="85">
        <v>2.6751902499999998E-4</v>
      </c>
      <c r="J76" s="85">
        <v>4.3762244071295425E-3</v>
      </c>
      <c r="K76" s="85">
        <f>H76/'סכום נכסי הקרן'!$C$42</f>
        <v>1.3023964039585165E-4</v>
      </c>
    </row>
    <row r="77" spans="2:11">
      <c r="B77" s="77" t="s">
        <v>2076</v>
      </c>
      <c r="C77" s="74">
        <v>6644</v>
      </c>
      <c r="D77" s="87" t="s">
        <v>162</v>
      </c>
      <c r="E77" s="97">
        <v>43444</v>
      </c>
      <c r="F77" s="84">
        <v>5887.86</v>
      </c>
      <c r="G77" s="86">
        <v>103.2426</v>
      </c>
      <c r="H77" s="84">
        <v>21.670849999999998</v>
      </c>
      <c r="I77" s="85">
        <v>1.9196823529411765E-5</v>
      </c>
      <c r="J77" s="85">
        <v>7.659405767884409E-4</v>
      </c>
      <c r="K77" s="85">
        <f>H77/'סכום נכסי הקרן'!$C$42</f>
        <v>2.2794951996291635E-5</v>
      </c>
    </row>
    <row r="78" spans="2:11">
      <c r="B78" s="77" t="s">
        <v>2077</v>
      </c>
      <c r="C78" s="74">
        <v>7017</v>
      </c>
      <c r="D78" s="87" t="s">
        <v>163</v>
      </c>
      <c r="E78" s="97">
        <v>43782</v>
      </c>
      <c r="F78" s="84">
        <v>273337.21999999997</v>
      </c>
      <c r="G78" s="86">
        <v>94.66940000000001</v>
      </c>
      <c r="H78" s="84">
        <v>258.76670999999999</v>
      </c>
      <c r="I78" s="85">
        <v>2.7333719999999998E-4</v>
      </c>
      <c r="J78" s="85">
        <v>9.1459228923206626E-3</v>
      </c>
      <c r="K78" s="85">
        <f>H78/'סכום נכסי הקרן'!$C$42</f>
        <v>2.7218935725586762E-4</v>
      </c>
    </row>
    <row r="79" spans="2:11">
      <c r="B79" s="77" t="s">
        <v>2078</v>
      </c>
      <c r="C79" s="74">
        <v>6885</v>
      </c>
      <c r="D79" s="87" t="s">
        <v>164</v>
      </c>
      <c r="E79" s="97">
        <v>43608</v>
      </c>
      <c r="F79" s="84">
        <v>14286.5</v>
      </c>
      <c r="G79" s="86">
        <v>127.1551</v>
      </c>
      <c r="H79" s="84">
        <v>70.852890000000002</v>
      </c>
      <c r="I79" s="85">
        <v>4.762166666666667E-4</v>
      </c>
      <c r="J79" s="85">
        <v>2.5042443389958384E-3</v>
      </c>
      <c r="K79" s="85">
        <f>H79/'סכום נכסי הקרן'!$C$42</f>
        <v>7.452814385907945E-5</v>
      </c>
    </row>
    <row r="80" spans="2:11">
      <c r="B80" s="77" t="s">
        <v>2079</v>
      </c>
      <c r="C80" s="74">
        <v>5317</v>
      </c>
      <c r="D80" s="87" t="s">
        <v>162</v>
      </c>
      <c r="E80" s="97">
        <v>43264</v>
      </c>
      <c r="F80" s="84">
        <v>54232.93</v>
      </c>
      <c r="G80" s="86">
        <v>94.245400000000004</v>
      </c>
      <c r="H80" s="84">
        <v>182.21442000000002</v>
      </c>
      <c r="I80" s="85">
        <v>1.8292492469978904E-4</v>
      </c>
      <c r="J80" s="85">
        <v>6.4402373674300383E-3</v>
      </c>
      <c r="K80" s="85">
        <f>H80/'סכום נכסי הקרן'!$C$42</f>
        <v>1.9166617631205621E-4</v>
      </c>
    </row>
    <row r="81" spans="2:11">
      <c r="B81" s="77" t="s">
        <v>2080</v>
      </c>
      <c r="C81" s="74">
        <v>5298</v>
      </c>
      <c r="D81" s="87" t="s">
        <v>162</v>
      </c>
      <c r="E81" s="97">
        <v>43188</v>
      </c>
      <c r="F81" s="84">
        <v>12.56</v>
      </c>
      <c r="G81" s="86">
        <v>100</v>
      </c>
      <c r="H81" s="84">
        <v>4.478E-2</v>
      </c>
      <c r="I81" s="85">
        <v>2.6549523134100357E-4</v>
      </c>
      <c r="J81" s="85">
        <v>1.5827168306082312E-6</v>
      </c>
      <c r="K81" s="85">
        <f>H81/'סכום נכסי הקרן'!$C$42</f>
        <v>4.7102810936993227E-8</v>
      </c>
    </row>
    <row r="82" spans="2:11">
      <c r="B82" s="77" t="s">
        <v>2081</v>
      </c>
      <c r="C82" s="74">
        <v>6651</v>
      </c>
      <c r="D82" s="87" t="s">
        <v>164</v>
      </c>
      <c r="E82" s="97">
        <v>43503</v>
      </c>
      <c r="F82" s="84">
        <v>192773.62</v>
      </c>
      <c r="G82" s="86">
        <v>99.223699999999994</v>
      </c>
      <c r="H82" s="84">
        <v>746.03814999999997</v>
      </c>
      <c r="I82" s="85">
        <v>2.1868816832720981E-3</v>
      </c>
      <c r="J82" s="85">
        <v>2.6368180801269053E-2</v>
      </c>
      <c r="K82" s="85">
        <f>H82/'סכום נכסי הקרן'!$C$42</f>
        <v>7.8473635398021858E-4</v>
      </c>
    </row>
    <row r="83" spans="2:11">
      <c r="B83" s="77" t="s">
        <v>2082</v>
      </c>
      <c r="C83" s="74">
        <v>5316</v>
      </c>
      <c r="D83" s="87" t="s">
        <v>162</v>
      </c>
      <c r="E83" s="97">
        <v>43175</v>
      </c>
      <c r="F83" s="84">
        <v>250429.81</v>
      </c>
      <c r="G83" s="86">
        <v>70.138300000000001</v>
      </c>
      <c r="H83" s="84">
        <v>626.18230000000005</v>
      </c>
      <c r="I83" s="85">
        <v>6.7750000000000007E-5</v>
      </c>
      <c r="J83" s="85">
        <v>2.2131962153617075E-2</v>
      </c>
      <c r="K83" s="85">
        <f>H83/'סכום נכסי הקרן'!$C$42</f>
        <v>6.586633874272348E-4</v>
      </c>
    </row>
    <row r="84" spans="2:11">
      <c r="B84" s="77" t="s">
        <v>2083</v>
      </c>
      <c r="C84" s="74">
        <v>5331</v>
      </c>
      <c r="D84" s="87" t="s">
        <v>162</v>
      </c>
      <c r="E84" s="97">
        <v>43455</v>
      </c>
      <c r="F84" s="84">
        <v>49670.06</v>
      </c>
      <c r="G84" s="86">
        <v>114.2546</v>
      </c>
      <c r="H84" s="84">
        <v>202.31493</v>
      </c>
      <c r="I84" s="85">
        <v>2.6034642857142857E-4</v>
      </c>
      <c r="J84" s="85">
        <v>7.1506754085378776E-3</v>
      </c>
      <c r="K84" s="85">
        <f>H84/'סכום נכסי הקרן'!$C$42</f>
        <v>2.128093322358423E-4</v>
      </c>
    </row>
    <row r="85" spans="2:11">
      <c r="B85" s="77" t="s">
        <v>2084</v>
      </c>
      <c r="C85" s="74">
        <v>7010</v>
      </c>
      <c r="D85" s="87" t="s">
        <v>164</v>
      </c>
      <c r="E85" s="97">
        <v>43693</v>
      </c>
      <c r="F85" s="84">
        <v>1259.1500000000001</v>
      </c>
      <c r="G85" s="86">
        <v>99.339699999999993</v>
      </c>
      <c r="H85" s="84">
        <v>4.8786499999999995</v>
      </c>
      <c r="I85" s="85">
        <v>2.2046480000000002E-5</v>
      </c>
      <c r="J85" s="85">
        <v>1.7243236859416808E-4</v>
      </c>
      <c r="K85" s="85">
        <f>H85/'סכום נכסי הקרן'!$C$42</f>
        <v>5.1317134564037959E-6</v>
      </c>
    </row>
    <row r="86" spans="2:11">
      <c r="B86" s="77" t="s">
        <v>2085</v>
      </c>
      <c r="C86" s="74">
        <v>5320</v>
      </c>
      <c r="D86" s="87" t="s">
        <v>162</v>
      </c>
      <c r="E86" s="97">
        <v>43448</v>
      </c>
      <c r="F86" s="84">
        <v>23792.26</v>
      </c>
      <c r="G86" s="86">
        <v>98.214200000000005</v>
      </c>
      <c r="H86" s="84">
        <v>83.30471</v>
      </c>
      <c r="I86" s="85">
        <v>1.0975495481987341E-4</v>
      </c>
      <c r="J86" s="85">
        <v>2.9443449438574772E-3</v>
      </c>
      <c r="K86" s="85">
        <f>H86/'סכום נכסי הקרן'!$C$42</f>
        <v>8.7625859876977417E-5</v>
      </c>
    </row>
    <row r="87" spans="2:11">
      <c r="B87" s="77" t="s">
        <v>2086</v>
      </c>
      <c r="C87" s="74">
        <v>5287</v>
      </c>
      <c r="D87" s="87" t="s">
        <v>164</v>
      </c>
      <c r="E87" s="97">
        <v>42809</v>
      </c>
      <c r="F87" s="84">
        <v>23090.36</v>
      </c>
      <c r="G87" s="86">
        <v>94.710700000000003</v>
      </c>
      <c r="H87" s="84">
        <v>85.295820000000006</v>
      </c>
      <c r="I87" s="85">
        <v>1.5015142671893857E-5</v>
      </c>
      <c r="J87" s="85">
        <v>3.0147192919725368E-3</v>
      </c>
      <c r="K87" s="85">
        <f>H87/'סכום נכסי הקרן'!$C$42</f>
        <v>8.9720251969089001E-5</v>
      </c>
    </row>
    <row r="88" spans="2:11">
      <c r="B88" s="77" t="s">
        <v>2087</v>
      </c>
      <c r="C88" s="74">
        <v>7028</v>
      </c>
      <c r="D88" s="87" t="s">
        <v>164</v>
      </c>
      <c r="E88" s="97">
        <v>43866</v>
      </c>
      <c r="F88" s="84">
        <v>41172.5</v>
      </c>
      <c r="G88" s="86">
        <v>93.969499999999996</v>
      </c>
      <c r="H88" s="84">
        <v>150.90101000000001</v>
      </c>
      <c r="I88" s="85">
        <v>3.6132075471698111E-5</v>
      </c>
      <c r="J88" s="85">
        <v>5.3334874560692505E-3</v>
      </c>
      <c r="K88" s="85">
        <f>H88/'סכום נכסי הקרן'!$C$42</f>
        <v>1.587284891521064E-4</v>
      </c>
    </row>
    <row r="89" spans="2:11">
      <c r="B89" s="77" t="s">
        <v>2088</v>
      </c>
      <c r="C89" s="74">
        <v>5335</v>
      </c>
      <c r="D89" s="87" t="s">
        <v>162</v>
      </c>
      <c r="E89" s="97">
        <v>43355</v>
      </c>
      <c r="F89" s="84">
        <v>53002.01</v>
      </c>
      <c r="G89" s="86">
        <v>107.5613</v>
      </c>
      <c r="H89" s="84">
        <v>203.23940999999999</v>
      </c>
      <c r="I89" s="85">
        <v>1.3499444689159167E-4</v>
      </c>
      <c r="J89" s="85">
        <v>7.1833504879385184E-3</v>
      </c>
      <c r="K89" s="85">
        <f>H89/'סכום נכסי הקרן'!$C$42</f>
        <v>2.137817665068345E-4</v>
      </c>
    </row>
    <row r="90" spans="2:11">
      <c r="B90" s="77" t="s">
        <v>2089</v>
      </c>
      <c r="C90" s="74">
        <v>7013</v>
      </c>
      <c r="D90" s="87" t="s">
        <v>164</v>
      </c>
      <c r="E90" s="97">
        <v>43733</v>
      </c>
      <c r="F90" s="84">
        <v>41000.550000000003</v>
      </c>
      <c r="G90" s="86">
        <v>98.15</v>
      </c>
      <c r="H90" s="84">
        <v>156.95603</v>
      </c>
      <c r="I90" s="85">
        <v>1.0933480400000001E-4</v>
      </c>
      <c r="J90" s="85">
        <v>5.5474977745969285E-3</v>
      </c>
      <c r="K90" s="85">
        <f>H90/'סכום נכסי הקרן'!$C$42</f>
        <v>1.6509759282070201E-4</v>
      </c>
    </row>
    <row r="91" spans="2:11">
      <c r="B91" s="77" t="s">
        <v>2090</v>
      </c>
      <c r="C91" s="74">
        <v>5304</v>
      </c>
      <c r="D91" s="87" t="s">
        <v>164</v>
      </c>
      <c r="E91" s="97">
        <v>43080</v>
      </c>
      <c r="F91" s="84">
        <v>279011.17</v>
      </c>
      <c r="G91" s="86">
        <v>92.096199999999996</v>
      </c>
      <c r="H91" s="84">
        <v>1002.2159399999999</v>
      </c>
      <c r="I91" s="85">
        <v>5.8202200000000003E-5</v>
      </c>
      <c r="J91" s="85">
        <v>3.5422600181818871E-2</v>
      </c>
      <c r="K91" s="85">
        <f>H91/'סכום נכסי הקרן'!$C$42</f>
        <v>1.0542024997735806E-3</v>
      </c>
    </row>
    <row r="92" spans="2:11">
      <c r="B92" s="77" t="s">
        <v>2091</v>
      </c>
      <c r="C92" s="74">
        <v>6652</v>
      </c>
      <c r="D92" s="87" t="s">
        <v>162</v>
      </c>
      <c r="E92" s="97">
        <v>43816</v>
      </c>
      <c r="F92" s="84">
        <v>6065.32</v>
      </c>
      <c r="G92" s="86">
        <v>100</v>
      </c>
      <c r="H92" s="84">
        <v>21.622869999999999</v>
      </c>
      <c r="I92" s="85">
        <v>1.7405120000000002E-5</v>
      </c>
      <c r="J92" s="85">
        <v>7.6424475826381867E-4</v>
      </c>
      <c r="K92" s="85">
        <f>H92/'סכום נכסי הקרן'!$C$42</f>
        <v>2.274448319618541E-5</v>
      </c>
    </row>
    <row r="93" spans="2:11">
      <c r="B93" s="77" t="s">
        <v>2092</v>
      </c>
      <c r="C93" s="74">
        <v>6646</v>
      </c>
      <c r="D93" s="87" t="s">
        <v>164</v>
      </c>
      <c r="E93" s="97">
        <v>43460</v>
      </c>
      <c r="F93" s="84">
        <v>353929.48</v>
      </c>
      <c r="G93" s="86">
        <v>97.394999999999996</v>
      </c>
      <c r="H93" s="84">
        <v>1344.47093</v>
      </c>
      <c r="I93" s="85">
        <v>2.9887383004718676E-4</v>
      </c>
      <c r="J93" s="85">
        <v>4.7519356167362685E-2</v>
      </c>
      <c r="K93" s="85">
        <f>H93/'סכום נכסי הקרן'!$C$42</f>
        <v>1.4142108089788621E-3</v>
      </c>
    </row>
    <row r="94" spans="2:11">
      <c r="B94" s="77" t="s">
        <v>2093</v>
      </c>
      <c r="C94" s="74">
        <v>6647</v>
      </c>
      <c r="D94" s="87" t="s">
        <v>162</v>
      </c>
      <c r="E94" s="97">
        <v>43510</v>
      </c>
      <c r="F94" s="84">
        <v>314796.95</v>
      </c>
      <c r="G94" s="86">
        <v>105.2923</v>
      </c>
      <c r="H94" s="84">
        <v>1181.6440299999999</v>
      </c>
      <c r="I94" s="85">
        <v>4.6485961124149228E-5</v>
      </c>
      <c r="J94" s="85">
        <v>4.1764356723285788E-2</v>
      </c>
      <c r="K94" s="85">
        <f>H94/'סכום נכסי הקרן'!$C$42</f>
        <v>1.242937814647538E-3</v>
      </c>
    </row>
    <row r="95" spans="2:11">
      <c r="B95" s="77" t="s">
        <v>2094</v>
      </c>
      <c r="C95" s="74">
        <v>6642</v>
      </c>
      <c r="D95" s="87" t="s">
        <v>162</v>
      </c>
      <c r="E95" s="97">
        <v>43465</v>
      </c>
      <c r="F95" s="84">
        <v>13687.91</v>
      </c>
      <c r="G95" s="86">
        <v>96.271000000000001</v>
      </c>
      <c r="H95" s="84">
        <v>46.977760000000004</v>
      </c>
      <c r="I95" s="85">
        <v>1.1240808333333334E-5</v>
      </c>
      <c r="J95" s="85">
        <v>1.6603950740570377E-3</v>
      </c>
      <c r="K95" s="85">
        <f>H95/'סכום נכסי הקרן'!$C$42</f>
        <v>4.9414572298424361E-5</v>
      </c>
    </row>
    <row r="96" spans="2:11">
      <c r="B96" s="77" t="s">
        <v>2095</v>
      </c>
      <c r="C96" s="74">
        <v>5337</v>
      </c>
      <c r="D96" s="87" t="s">
        <v>162</v>
      </c>
      <c r="E96" s="97">
        <v>43490</v>
      </c>
      <c r="F96" s="84">
        <v>157228.59</v>
      </c>
      <c r="G96" s="86">
        <v>97.939899999999994</v>
      </c>
      <c r="H96" s="84">
        <v>548.97264000000007</v>
      </c>
      <c r="I96" s="85">
        <v>7.1831324444444452E-5</v>
      </c>
      <c r="J96" s="85">
        <v>1.9403042359790835E-2</v>
      </c>
      <c r="K96" s="85">
        <f>H96/'סכום נכסי הקרן'!$C$42</f>
        <v>5.7744873763961697E-4</v>
      </c>
    </row>
    <row r="97" spans="2:11">
      <c r="B97" s="77" t="s">
        <v>2096</v>
      </c>
      <c r="C97" s="74">
        <v>7005</v>
      </c>
      <c r="D97" s="87" t="s">
        <v>162</v>
      </c>
      <c r="E97" s="97">
        <v>43636</v>
      </c>
      <c r="F97" s="84">
        <v>6835.57</v>
      </c>
      <c r="G97" s="86">
        <v>84.864400000000003</v>
      </c>
      <c r="H97" s="84">
        <v>20.68046</v>
      </c>
      <c r="I97" s="85">
        <v>4.5953416470588232E-5</v>
      </c>
      <c r="J97" s="85">
        <v>7.3093595593390576E-4</v>
      </c>
      <c r="K97" s="85">
        <f>H97/'סכום נכסי הקרן'!$C$42</f>
        <v>2.175318886712932E-5</v>
      </c>
    </row>
    <row r="98" spans="2:11">
      <c r="B98" s="77" t="s">
        <v>2097</v>
      </c>
      <c r="C98" s="74">
        <v>5286</v>
      </c>
      <c r="D98" s="87" t="s">
        <v>162</v>
      </c>
      <c r="E98" s="97">
        <v>42727</v>
      </c>
      <c r="F98" s="84">
        <v>16121.27</v>
      </c>
      <c r="G98" s="86">
        <v>120.6546</v>
      </c>
      <c r="H98" s="84">
        <v>69.34299</v>
      </c>
      <c r="I98" s="85">
        <v>8.4919715453529626E-6</v>
      </c>
      <c r="J98" s="85">
        <v>2.4508780115609259E-3</v>
      </c>
      <c r="K98" s="85">
        <f>H98/'סכום נכסי הקרן'!$C$42</f>
        <v>7.2939922907007857E-5</v>
      </c>
    </row>
    <row r="99" spans="2:11">
      <c r="B99" s="77" t="s">
        <v>2098</v>
      </c>
      <c r="C99" s="74">
        <v>6658</v>
      </c>
      <c r="D99" s="87" t="s">
        <v>162</v>
      </c>
      <c r="E99" s="97">
        <v>43633</v>
      </c>
      <c r="F99" s="84">
        <v>105085.79</v>
      </c>
      <c r="G99" s="86">
        <v>71.037099999999995</v>
      </c>
      <c r="H99" s="84">
        <v>266.12689</v>
      </c>
      <c r="I99" s="85">
        <v>6.1713600000000001E-4</v>
      </c>
      <c r="J99" s="85">
        <v>9.406063150523121E-3</v>
      </c>
      <c r="K99" s="85">
        <f>H99/'סכום נכסי הקרן'!$C$42</f>
        <v>2.7993132168200073E-4</v>
      </c>
    </row>
    <row r="100" spans="2:11">
      <c r="C100" s="1"/>
    </row>
    <row r="101" spans="2:11">
      <c r="C101" s="1"/>
    </row>
    <row r="102" spans="2:11">
      <c r="C102" s="1"/>
    </row>
    <row r="103" spans="2:11">
      <c r="B103" s="89" t="s">
        <v>111</v>
      </c>
      <c r="C103" s="1"/>
    </row>
    <row r="104" spans="2:11">
      <c r="B104" s="89" t="s">
        <v>238</v>
      </c>
      <c r="C104" s="1"/>
    </row>
    <row r="105" spans="2:11">
      <c r="B105" s="89" t="s">
        <v>246</v>
      </c>
      <c r="C105" s="1"/>
    </row>
    <row r="106" spans="2:11">
      <c r="C106" s="1"/>
    </row>
    <row r="107" spans="2:11">
      <c r="C107" s="1"/>
    </row>
    <row r="108" spans="2:11">
      <c r="C108" s="1"/>
    </row>
    <row r="109" spans="2:11">
      <c r="C109" s="1"/>
    </row>
    <row r="110" spans="2:11">
      <c r="C110" s="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A39:XFD41 D1:I41 D42:XFD1048576 J1:XFD38 J39:Y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I17" sqref="I17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58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178</v>
      </c>
      <c r="C1" s="68" t="s" vm="1">
        <v>265</v>
      </c>
    </row>
    <row r="2" spans="2:59">
      <c r="B2" s="47" t="s">
        <v>177</v>
      </c>
      <c r="C2" s="68" t="s">
        <v>266</v>
      </c>
    </row>
    <row r="3" spans="2:59">
      <c r="B3" s="47" t="s">
        <v>179</v>
      </c>
      <c r="C3" s="68" t="s">
        <v>267</v>
      </c>
    </row>
    <row r="4" spans="2:59">
      <c r="B4" s="47" t="s">
        <v>180</v>
      </c>
      <c r="C4" s="68">
        <v>8803</v>
      </c>
    </row>
    <row r="6" spans="2:59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4" t="s">
        <v>48</v>
      </c>
      <c r="C11" s="118"/>
      <c r="D11" s="118"/>
      <c r="E11" s="118"/>
      <c r="F11" s="118"/>
      <c r="G11" s="119"/>
      <c r="H11" s="122"/>
      <c r="I11" s="119">
        <v>0.38276384800000002</v>
      </c>
      <c r="J11" s="118"/>
      <c r="K11" s="113">
        <v>1</v>
      </c>
      <c r="L11" s="113">
        <f>I11/'סכום נכסי הקרן'!$C$42</f>
        <v>4.0261842710719101E-7</v>
      </c>
      <c r="M11" s="90"/>
      <c r="N11" s="90"/>
      <c r="O11" s="90"/>
      <c r="P11" s="90"/>
      <c r="BG11" s="90"/>
    </row>
    <row r="12" spans="2:59" s="90" customFormat="1" ht="21" customHeight="1">
      <c r="B12" s="120" t="s">
        <v>234</v>
      </c>
      <c r="C12" s="118"/>
      <c r="D12" s="118"/>
      <c r="E12" s="118"/>
      <c r="F12" s="118"/>
      <c r="G12" s="119"/>
      <c r="H12" s="122"/>
      <c r="I12" s="119">
        <v>0.38276384800000002</v>
      </c>
      <c r="J12" s="118"/>
      <c r="K12" s="113">
        <v>1</v>
      </c>
      <c r="L12" s="113">
        <f>I12/'סכום נכסי הקרן'!$C$42</f>
        <v>4.0261842710719101E-7</v>
      </c>
    </row>
    <row r="13" spans="2:59">
      <c r="B13" s="73" t="s">
        <v>2099</v>
      </c>
      <c r="C13" s="74" t="s">
        <v>2100</v>
      </c>
      <c r="D13" s="87" t="s">
        <v>1308</v>
      </c>
      <c r="E13" s="87" t="s">
        <v>162</v>
      </c>
      <c r="F13" s="97">
        <v>43879</v>
      </c>
      <c r="G13" s="84">
        <v>999.48918200000003</v>
      </c>
      <c r="H13" s="86">
        <v>10.7422</v>
      </c>
      <c r="I13" s="84">
        <v>0.38276384800000002</v>
      </c>
      <c r="J13" s="85">
        <v>0</v>
      </c>
      <c r="K13" s="85">
        <v>1</v>
      </c>
      <c r="L13" s="85">
        <f>I13/'סכום נכסי הקרן'!$C$42</f>
        <v>4.0261842710719101E-7</v>
      </c>
    </row>
    <row r="14" spans="2:59">
      <c r="B14" s="91"/>
      <c r="C14" s="74"/>
      <c r="D14" s="74"/>
      <c r="E14" s="74"/>
      <c r="F14" s="74"/>
      <c r="G14" s="84"/>
      <c r="H14" s="86"/>
      <c r="I14" s="74"/>
      <c r="J14" s="74"/>
      <c r="K14" s="85"/>
      <c r="L14" s="74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106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106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106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178</v>
      </c>
      <c r="C1" s="68" t="s" vm="1">
        <v>265</v>
      </c>
    </row>
    <row r="2" spans="2:54">
      <c r="B2" s="47" t="s">
        <v>177</v>
      </c>
      <c r="C2" s="68" t="s">
        <v>266</v>
      </c>
    </row>
    <row r="3" spans="2:54">
      <c r="B3" s="47" t="s">
        <v>179</v>
      </c>
      <c r="C3" s="68" t="s">
        <v>267</v>
      </c>
    </row>
    <row r="4" spans="2:54">
      <c r="B4" s="47" t="s">
        <v>180</v>
      </c>
      <c r="C4" s="68">
        <v>8803</v>
      </c>
    </row>
    <row r="6" spans="2:54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B27" sqref="B2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178</v>
      </c>
      <c r="C1" s="68" t="s" vm="1">
        <v>265</v>
      </c>
    </row>
    <row r="2" spans="2:13">
      <c r="B2" s="47" t="s">
        <v>177</v>
      </c>
      <c r="C2" s="68" t="s">
        <v>266</v>
      </c>
    </row>
    <row r="3" spans="2:13">
      <c r="B3" s="47" t="s">
        <v>179</v>
      </c>
      <c r="C3" s="68" t="s">
        <v>267</v>
      </c>
    </row>
    <row r="4" spans="2:13">
      <c r="B4" s="47" t="s">
        <v>180</v>
      </c>
      <c r="C4" s="68">
        <v>8803</v>
      </c>
    </row>
    <row r="6" spans="2:13" ht="26.25" customHeight="1">
      <c r="B6" s="137" t="s">
        <v>207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s="3" customFormat="1" ht="63">
      <c r="B7" s="67" t="s">
        <v>114</v>
      </c>
      <c r="C7" s="50" t="s">
        <v>45</v>
      </c>
      <c r="D7" s="50" t="s">
        <v>116</v>
      </c>
      <c r="E7" s="50" t="s">
        <v>14</v>
      </c>
      <c r="F7" s="50" t="s">
        <v>67</v>
      </c>
      <c r="G7" s="50" t="s">
        <v>102</v>
      </c>
      <c r="H7" s="50" t="s">
        <v>16</v>
      </c>
      <c r="I7" s="50" t="s">
        <v>18</v>
      </c>
      <c r="J7" s="50" t="s">
        <v>62</v>
      </c>
      <c r="K7" s="50" t="s">
        <v>181</v>
      </c>
      <c r="L7" s="52" t="s">
        <v>182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69" t="s">
        <v>44</v>
      </c>
      <c r="C10" s="70"/>
      <c r="D10" s="70"/>
      <c r="E10" s="70"/>
      <c r="F10" s="70"/>
      <c r="G10" s="70"/>
      <c r="H10" s="70"/>
      <c r="I10" s="70"/>
      <c r="J10" s="78">
        <f>J11</f>
        <v>72123.936126211993</v>
      </c>
      <c r="K10" s="79">
        <f>J10/$J$10</f>
        <v>1</v>
      </c>
      <c r="L10" s="79">
        <f>J10/'סכום נכסי הקרן'!$C$42</f>
        <v>7.5865121201088404E-2</v>
      </c>
    </row>
    <row r="11" spans="2:13">
      <c r="B11" s="71" t="s">
        <v>233</v>
      </c>
      <c r="C11" s="72"/>
      <c r="D11" s="72"/>
      <c r="E11" s="72"/>
      <c r="F11" s="72"/>
      <c r="G11" s="72"/>
      <c r="H11" s="72"/>
      <c r="I11" s="72"/>
      <c r="J11" s="81">
        <f>J12+J20</f>
        <v>72123.936126211993</v>
      </c>
      <c r="K11" s="82">
        <f t="shared" ref="K11:K18" si="0">J11/$J$10</f>
        <v>1</v>
      </c>
      <c r="L11" s="82">
        <f>J11/'סכום נכסי הקרן'!$C$42</f>
        <v>7.5865121201088404E-2</v>
      </c>
    </row>
    <row r="12" spans="2:13">
      <c r="B12" s="92" t="s">
        <v>42</v>
      </c>
      <c r="C12" s="72"/>
      <c r="D12" s="72"/>
      <c r="E12" s="72"/>
      <c r="F12" s="72"/>
      <c r="G12" s="72"/>
      <c r="H12" s="72"/>
      <c r="I12" s="72"/>
      <c r="J12" s="81">
        <f>SUM(J13:J18)</f>
        <v>26216.370916686999</v>
      </c>
      <c r="K12" s="82">
        <f t="shared" si="0"/>
        <v>0.36349057365380238</v>
      </c>
      <c r="L12" s="82">
        <f>J12/'סכום נכסי הקרן'!$C$42</f>
        <v>2.7576256425698872E-2</v>
      </c>
    </row>
    <row r="13" spans="2:13">
      <c r="B13" s="77" t="s">
        <v>2414</v>
      </c>
      <c r="C13" s="74" t="s">
        <v>2415</v>
      </c>
      <c r="D13" s="74">
        <v>11</v>
      </c>
      <c r="E13" s="74" t="s">
        <v>350</v>
      </c>
      <c r="F13" s="74" t="s">
        <v>351</v>
      </c>
      <c r="G13" s="87" t="s">
        <v>163</v>
      </c>
      <c r="H13" s="88">
        <v>0</v>
      </c>
      <c r="I13" s="88">
        <v>0</v>
      </c>
      <c r="J13" s="84">
        <v>1092.9080119990001</v>
      </c>
      <c r="K13" s="85">
        <f t="shared" si="0"/>
        <v>1.5153194219551263E-2</v>
      </c>
      <c r="L13" s="85">
        <f>J13/'סכום נכסי הקרן'!$C$42</f>
        <v>1.1495989160498889E-3</v>
      </c>
    </row>
    <row r="14" spans="2:13">
      <c r="B14" s="77" t="s">
        <v>2416</v>
      </c>
      <c r="C14" s="74" t="s">
        <v>2417</v>
      </c>
      <c r="D14" s="74">
        <v>12</v>
      </c>
      <c r="E14" s="74" t="s">
        <v>350</v>
      </c>
      <c r="F14" s="74" t="s">
        <v>351</v>
      </c>
      <c r="G14" s="87" t="s">
        <v>163</v>
      </c>
      <c r="H14" s="88">
        <v>0</v>
      </c>
      <c r="I14" s="88">
        <v>0</v>
      </c>
      <c r="J14" s="84">
        <v>84.211029999999994</v>
      </c>
      <c r="K14" s="85">
        <f t="shared" si="0"/>
        <v>1.1675878289925331E-3</v>
      </c>
      <c r="L14" s="85">
        <f>J14/'סכום נכסי הקרן'!$C$42</f>
        <v>8.8579192159434218E-5</v>
      </c>
    </row>
    <row r="15" spans="2:13">
      <c r="B15" s="77" t="s">
        <v>2416</v>
      </c>
      <c r="C15" s="74" t="s">
        <v>2418</v>
      </c>
      <c r="D15" s="74">
        <v>12</v>
      </c>
      <c r="E15" s="74" t="s">
        <v>350</v>
      </c>
      <c r="F15" s="74" t="s">
        <v>351</v>
      </c>
      <c r="G15" s="87" t="s">
        <v>163</v>
      </c>
      <c r="H15" s="88">
        <v>0</v>
      </c>
      <c r="I15" s="88">
        <v>0</v>
      </c>
      <c r="J15" s="84">
        <v>2212.3930786609999</v>
      </c>
      <c r="K15" s="85">
        <f t="shared" si="0"/>
        <v>3.0674879901028448E-2</v>
      </c>
      <c r="L15" s="85">
        <f>J15/'סכום נכסי הקרן'!$C$42</f>
        <v>2.3271534815203542E-3</v>
      </c>
    </row>
    <row r="16" spans="2:13">
      <c r="B16" s="77" t="s">
        <v>2419</v>
      </c>
      <c r="C16" s="74" t="s">
        <v>2420</v>
      </c>
      <c r="D16" s="74">
        <v>10</v>
      </c>
      <c r="E16" s="74" t="s">
        <v>350</v>
      </c>
      <c r="F16" s="74" t="s">
        <v>351</v>
      </c>
      <c r="G16" s="87" t="s">
        <v>163</v>
      </c>
      <c r="H16" s="88">
        <v>0</v>
      </c>
      <c r="I16" s="88">
        <v>0</v>
      </c>
      <c r="J16" s="84">
        <v>7174.6394405799992</v>
      </c>
      <c r="K16" s="85">
        <f t="shared" si="0"/>
        <v>9.9476537553702934E-2</v>
      </c>
      <c r="L16" s="85">
        <f>J16/'סכום נכסי הקרן'!$C$42</f>
        <v>7.5467995781762958E-3</v>
      </c>
    </row>
    <row r="17" spans="2:12">
      <c r="B17" s="77" t="s">
        <v>2419</v>
      </c>
      <c r="C17" s="74" t="s">
        <v>2421</v>
      </c>
      <c r="D17" s="74">
        <v>10</v>
      </c>
      <c r="E17" s="74" t="s">
        <v>350</v>
      </c>
      <c r="F17" s="74" t="s">
        <v>351</v>
      </c>
      <c r="G17" s="87" t="s">
        <v>163</v>
      </c>
      <c r="H17" s="88">
        <v>0</v>
      </c>
      <c r="I17" s="88">
        <v>0</v>
      </c>
      <c r="J17" s="84">
        <v>14757.57</v>
      </c>
      <c r="K17" s="85">
        <f t="shared" si="0"/>
        <v>0.20461404067264513</v>
      </c>
      <c r="L17" s="85">
        <f>J17/'סכום נכסי הקרן'!$C$42</f>
        <v>1.5523068995074656E-2</v>
      </c>
    </row>
    <row r="18" spans="2:12">
      <c r="B18" s="77" t="s">
        <v>2422</v>
      </c>
      <c r="C18" s="74" t="s">
        <v>2423</v>
      </c>
      <c r="D18" s="74">
        <v>20</v>
      </c>
      <c r="E18" s="74" t="s">
        <v>350</v>
      </c>
      <c r="F18" s="74" t="s">
        <v>351</v>
      </c>
      <c r="G18" s="87" t="s">
        <v>163</v>
      </c>
      <c r="H18" s="88">
        <v>0</v>
      </c>
      <c r="I18" s="88">
        <v>0</v>
      </c>
      <c r="J18" s="84">
        <v>894.64935544700006</v>
      </c>
      <c r="K18" s="85">
        <f t="shared" si="0"/>
        <v>1.2404333477882078E-2</v>
      </c>
      <c r="L18" s="85">
        <f>J18/'סכום נכסי הקרן'!$C$42</f>
        <v>9.4105626271824235E-4</v>
      </c>
    </row>
    <row r="19" spans="2:12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</row>
    <row r="20" spans="2:12">
      <c r="B20" s="92" t="s">
        <v>43</v>
      </c>
      <c r="C20" s="72"/>
      <c r="D20" s="72"/>
      <c r="E20" s="72"/>
      <c r="F20" s="72"/>
      <c r="G20" s="72"/>
      <c r="H20" s="72"/>
      <c r="I20" s="72"/>
      <c r="J20" s="81">
        <f>SUM(J21:J48)</f>
        <v>45907.565209524997</v>
      </c>
      <c r="K20" s="82">
        <f t="shared" ref="K20:K47" si="1">J20/$J$10</f>
        <v>0.63650942634619767</v>
      </c>
      <c r="L20" s="82">
        <f>J20/'סכום נכסי הקרן'!$C$42</f>
        <v>4.8288864775389538E-2</v>
      </c>
    </row>
    <row r="21" spans="2:12">
      <c r="B21" s="77" t="s">
        <v>2416</v>
      </c>
      <c r="C21" s="74" t="s">
        <v>2424</v>
      </c>
      <c r="D21" s="74">
        <v>12</v>
      </c>
      <c r="E21" s="74" t="s">
        <v>350</v>
      </c>
      <c r="F21" s="74" t="s">
        <v>351</v>
      </c>
      <c r="G21" s="87" t="s">
        <v>164</v>
      </c>
      <c r="H21" s="88">
        <v>0</v>
      </c>
      <c r="I21" s="88">
        <v>0</v>
      </c>
      <c r="J21" s="84">
        <v>154.61000000000001</v>
      </c>
      <c r="K21" s="85">
        <f t="shared" si="1"/>
        <v>2.1436711347733854E-3</v>
      </c>
      <c r="L21" s="85">
        <f>J21/'סכום נכסי הקרן'!$C$42</f>
        <v>1.626298704548576E-4</v>
      </c>
    </row>
    <row r="22" spans="2:12">
      <c r="B22" s="77" t="s">
        <v>2416</v>
      </c>
      <c r="C22" s="74" t="s">
        <v>2425</v>
      </c>
      <c r="D22" s="74">
        <v>12</v>
      </c>
      <c r="E22" s="74" t="s">
        <v>350</v>
      </c>
      <c r="F22" s="74" t="s">
        <v>351</v>
      </c>
      <c r="G22" s="87" t="s">
        <v>165</v>
      </c>
      <c r="H22" s="88">
        <v>0</v>
      </c>
      <c r="I22" s="88">
        <v>0</v>
      </c>
      <c r="J22" s="84">
        <v>22.923999999999999</v>
      </c>
      <c r="K22" s="85">
        <f t="shared" si="1"/>
        <v>3.1784177668679308E-4</v>
      </c>
      <c r="L22" s="85">
        <f>J22/'סכום נכסי הקרן'!$C$42</f>
        <v>2.4113104911112832E-5</v>
      </c>
    </row>
    <row r="23" spans="2:12">
      <c r="B23" s="77" t="s">
        <v>2416</v>
      </c>
      <c r="C23" s="74" t="s">
        <v>2426</v>
      </c>
      <c r="D23" s="74">
        <v>12</v>
      </c>
      <c r="E23" s="74" t="s">
        <v>350</v>
      </c>
      <c r="F23" s="74" t="s">
        <v>351</v>
      </c>
      <c r="G23" s="87" t="s">
        <v>162</v>
      </c>
      <c r="H23" s="88">
        <v>0</v>
      </c>
      <c r="I23" s="88">
        <v>0</v>
      </c>
      <c r="J23" s="84">
        <v>1379.8680700150001</v>
      </c>
      <c r="K23" s="85">
        <f t="shared" si="1"/>
        <v>1.9131901891770362E-2</v>
      </c>
      <c r="L23" s="85">
        <f>J23/'סכום נכסי הקרן'!$C$42</f>
        <v>1.4514440558264913E-3</v>
      </c>
    </row>
    <row r="24" spans="2:12">
      <c r="B24" s="77" t="s">
        <v>2416</v>
      </c>
      <c r="C24" s="74" t="s">
        <v>2427</v>
      </c>
      <c r="D24" s="74">
        <v>12</v>
      </c>
      <c r="E24" s="74" t="s">
        <v>350</v>
      </c>
      <c r="F24" s="74" t="s">
        <v>351</v>
      </c>
      <c r="G24" s="87" t="s">
        <v>172</v>
      </c>
      <c r="H24" s="88">
        <v>0</v>
      </c>
      <c r="I24" s="88">
        <v>0</v>
      </c>
      <c r="J24" s="84">
        <v>9.3184599999999985E-4</v>
      </c>
      <c r="K24" s="85">
        <f t="shared" si="1"/>
        <v>1.2920065792989066E-8</v>
      </c>
      <c r="L24" s="85">
        <f>J24/'סכום נכסי הקרן'!$C$42</f>
        <v>9.801823573111518E-10</v>
      </c>
    </row>
    <row r="25" spans="2:12">
      <c r="B25" s="77" t="s">
        <v>2419</v>
      </c>
      <c r="C25" s="74" t="s">
        <v>2428</v>
      </c>
      <c r="D25" s="74">
        <v>10</v>
      </c>
      <c r="E25" s="74" t="s">
        <v>350</v>
      </c>
      <c r="F25" s="74" t="s">
        <v>351</v>
      </c>
      <c r="G25" s="87" t="s">
        <v>172</v>
      </c>
      <c r="H25" s="88">
        <v>0</v>
      </c>
      <c r="I25" s="88">
        <v>0</v>
      </c>
      <c r="J25" s="84">
        <v>10.886778288</v>
      </c>
      <c r="K25" s="85">
        <f t="shared" si="1"/>
        <v>1.5094542634152519E-4</v>
      </c>
      <c r="L25" s="85">
        <f>J25/'סכום נכסי הקרן'!$C$42</f>
        <v>1.1451493064149772E-5</v>
      </c>
    </row>
    <row r="26" spans="2:12">
      <c r="B26" s="77" t="s">
        <v>2419</v>
      </c>
      <c r="C26" s="74" t="s">
        <v>2429</v>
      </c>
      <c r="D26" s="74">
        <v>10</v>
      </c>
      <c r="E26" s="74" t="s">
        <v>350</v>
      </c>
      <c r="F26" s="74" t="s">
        <v>351</v>
      </c>
      <c r="G26" s="87" t="s">
        <v>165</v>
      </c>
      <c r="H26" s="88">
        <v>0</v>
      </c>
      <c r="I26" s="88">
        <v>0</v>
      </c>
      <c r="J26" s="84">
        <v>7.6556800000000003</v>
      </c>
      <c r="K26" s="85">
        <f t="shared" si="1"/>
        <v>1.0614617575229227E-4</v>
      </c>
      <c r="L26" s="85">
        <f>J26/'סכום נכסי הקרן'!$C$42</f>
        <v>8.0527924884796858E-6</v>
      </c>
    </row>
    <row r="27" spans="2:12">
      <c r="B27" s="77" t="s">
        <v>2419</v>
      </c>
      <c r="C27" s="74" t="s">
        <v>2430</v>
      </c>
      <c r="D27" s="74">
        <v>10</v>
      </c>
      <c r="E27" s="74" t="s">
        <v>350</v>
      </c>
      <c r="F27" s="74" t="s">
        <v>351</v>
      </c>
      <c r="G27" s="87" t="s">
        <v>1524</v>
      </c>
      <c r="H27" s="88">
        <v>0</v>
      </c>
      <c r="I27" s="88">
        <v>0</v>
      </c>
      <c r="J27" s="84">
        <v>0.67301107099999991</v>
      </c>
      <c r="K27" s="85">
        <f t="shared" si="1"/>
        <v>9.3313136684924717E-6</v>
      </c>
      <c r="L27" s="85">
        <f>J27/'סכום נכסי הקרן'!$C$42</f>
        <v>7.0792124242555423E-7</v>
      </c>
    </row>
    <row r="28" spans="2:12">
      <c r="B28" s="77" t="s">
        <v>2419</v>
      </c>
      <c r="C28" s="74" t="s">
        <v>2431</v>
      </c>
      <c r="D28" s="74">
        <v>10</v>
      </c>
      <c r="E28" s="74" t="s">
        <v>350</v>
      </c>
      <c r="F28" s="74" t="s">
        <v>351</v>
      </c>
      <c r="G28" s="87" t="s">
        <v>170</v>
      </c>
      <c r="H28" s="88">
        <v>0</v>
      </c>
      <c r="I28" s="88">
        <v>0</v>
      </c>
      <c r="J28" s="84">
        <v>-187.065</v>
      </c>
      <c r="K28" s="85">
        <f t="shared" si="1"/>
        <v>-2.5936604412805332E-3</v>
      </c>
      <c r="L28" s="85">
        <f>J28/'סכום נכסי הקרן'!$C$42</f>
        <v>-1.9676836373221611E-4</v>
      </c>
    </row>
    <row r="29" spans="2:12">
      <c r="B29" s="77" t="s">
        <v>2419</v>
      </c>
      <c r="C29" s="74" t="s">
        <v>2432</v>
      </c>
      <c r="D29" s="74">
        <v>10</v>
      </c>
      <c r="E29" s="74" t="s">
        <v>350</v>
      </c>
      <c r="F29" s="74" t="s">
        <v>351</v>
      </c>
      <c r="G29" s="87" t="s">
        <v>165</v>
      </c>
      <c r="H29" s="88">
        <v>0</v>
      </c>
      <c r="I29" s="88">
        <v>0</v>
      </c>
      <c r="J29" s="84">
        <v>219.92500414899999</v>
      </c>
      <c r="K29" s="85">
        <f t="shared" si="1"/>
        <v>3.0492651394420037E-3</v>
      </c>
      <c r="L29" s="85">
        <f>J29/'סכום נכסי הקרן'!$C$42</f>
        <v>2.3133286937802137E-4</v>
      </c>
    </row>
    <row r="30" spans="2:12">
      <c r="B30" s="77" t="s">
        <v>2419</v>
      </c>
      <c r="C30" s="74" t="s">
        <v>2433</v>
      </c>
      <c r="D30" s="74">
        <v>10</v>
      </c>
      <c r="E30" s="74" t="s">
        <v>350</v>
      </c>
      <c r="F30" s="74" t="s">
        <v>351</v>
      </c>
      <c r="G30" s="87" t="s">
        <v>162</v>
      </c>
      <c r="H30" s="88">
        <v>0</v>
      </c>
      <c r="I30" s="88">
        <v>0</v>
      </c>
      <c r="J30" s="84">
        <v>9451.5740000000005</v>
      </c>
      <c r="K30" s="85">
        <f t="shared" si="1"/>
        <v>0.13104628654016315</v>
      </c>
      <c r="L30" s="85">
        <f>J30/'סכום נכסי הקרן'!$C$42</f>
        <v>9.9418424113220365E-3</v>
      </c>
    </row>
    <row r="31" spans="2:12">
      <c r="B31" s="77" t="s">
        <v>2419</v>
      </c>
      <c r="C31" s="74" t="s">
        <v>2434</v>
      </c>
      <c r="D31" s="74">
        <v>10</v>
      </c>
      <c r="E31" s="74" t="s">
        <v>350</v>
      </c>
      <c r="F31" s="74" t="s">
        <v>351</v>
      </c>
      <c r="G31" s="87" t="s">
        <v>167</v>
      </c>
      <c r="H31" s="88">
        <v>0</v>
      </c>
      <c r="I31" s="88">
        <v>0</v>
      </c>
      <c r="J31" s="84">
        <v>16.15417399</v>
      </c>
      <c r="K31" s="85">
        <f t="shared" si="1"/>
        <v>2.2397798647222044E-4</v>
      </c>
      <c r="L31" s="85">
        <f>J31/'סכום נכסי הקרן'!$C$42</f>
        <v>1.6992117090090742E-5</v>
      </c>
    </row>
    <row r="32" spans="2:12">
      <c r="B32" s="77" t="s">
        <v>2419</v>
      </c>
      <c r="C32" s="74" t="s">
        <v>2435</v>
      </c>
      <c r="D32" s="74">
        <v>10</v>
      </c>
      <c r="E32" s="74" t="s">
        <v>350</v>
      </c>
      <c r="F32" s="74" t="s">
        <v>351</v>
      </c>
      <c r="G32" s="87" t="s">
        <v>162</v>
      </c>
      <c r="H32" s="88">
        <v>0</v>
      </c>
      <c r="I32" s="88">
        <v>0</v>
      </c>
      <c r="J32" s="84">
        <v>31199.759999999998</v>
      </c>
      <c r="K32" s="85">
        <f t="shared" si="1"/>
        <v>0.43258537561514304</v>
      </c>
      <c r="L32" s="85">
        <f>J32/'סכום נכסי הקרן'!$C$42</f>
        <v>3.2818141950861177E-2</v>
      </c>
    </row>
    <row r="33" spans="2:12">
      <c r="B33" s="77" t="s">
        <v>2419</v>
      </c>
      <c r="C33" s="74" t="s">
        <v>2436</v>
      </c>
      <c r="D33" s="74">
        <v>10</v>
      </c>
      <c r="E33" s="74" t="s">
        <v>350</v>
      </c>
      <c r="F33" s="74" t="s">
        <v>351</v>
      </c>
      <c r="G33" s="87" t="s">
        <v>169</v>
      </c>
      <c r="H33" s="88">
        <v>0</v>
      </c>
      <c r="I33" s="88">
        <v>0</v>
      </c>
      <c r="J33" s="84">
        <v>0.24745879800000001</v>
      </c>
      <c r="K33" s="85">
        <f t="shared" si="1"/>
        <v>3.4310218117736103E-6</v>
      </c>
      <c r="L33" s="85">
        <f>J33/'סכום נכסי הקרן'!$C$42</f>
        <v>2.6029488559378285E-7</v>
      </c>
    </row>
    <row r="34" spans="2:12">
      <c r="B34" s="77" t="s">
        <v>2419</v>
      </c>
      <c r="C34" s="74" t="s">
        <v>2437</v>
      </c>
      <c r="D34" s="74">
        <v>10</v>
      </c>
      <c r="E34" s="74" t="s">
        <v>350</v>
      </c>
      <c r="F34" s="74" t="s">
        <v>351</v>
      </c>
      <c r="G34" s="87" t="s">
        <v>164</v>
      </c>
      <c r="H34" s="88">
        <v>0</v>
      </c>
      <c r="I34" s="88">
        <v>0</v>
      </c>
      <c r="J34" s="84">
        <v>96.22</v>
      </c>
      <c r="K34" s="85">
        <f t="shared" si="1"/>
        <v>1.3340924687141524E-3</v>
      </c>
      <c r="L34" s="85">
        <f>J34/'סכום נכסי הקרן'!$C$42</f>
        <v>1.0121108683245842E-4</v>
      </c>
    </row>
    <row r="35" spans="2:12">
      <c r="B35" s="77" t="s">
        <v>2419</v>
      </c>
      <c r="C35" s="74" t="s">
        <v>2438</v>
      </c>
      <c r="D35" s="74">
        <v>10</v>
      </c>
      <c r="E35" s="74" t="s">
        <v>350</v>
      </c>
      <c r="F35" s="74" t="s">
        <v>351</v>
      </c>
      <c r="G35" s="87" t="s">
        <v>171</v>
      </c>
      <c r="H35" s="88">
        <v>0</v>
      </c>
      <c r="I35" s="88">
        <v>0</v>
      </c>
      <c r="J35" s="84">
        <v>1.5650500000000001</v>
      </c>
      <c r="K35" s="85">
        <f t="shared" si="1"/>
        <v>2.1699453524850179E-5</v>
      </c>
      <c r="L35" s="85">
        <f>J35/'סכום נכסי הקרן'!$C$42</f>
        <v>1.646231671660144E-6</v>
      </c>
    </row>
    <row r="36" spans="2:12">
      <c r="B36" s="77" t="s">
        <v>2419</v>
      </c>
      <c r="C36" s="74" t="s">
        <v>2439</v>
      </c>
      <c r="D36" s="74">
        <v>10</v>
      </c>
      <c r="E36" s="74" t="s">
        <v>350</v>
      </c>
      <c r="F36" s="74" t="s">
        <v>351</v>
      </c>
      <c r="G36" s="87" t="s">
        <v>164</v>
      </c>
      <c r="H36" s="88">
        <v>0</v>
      </c>
      <c r="I36" s="88">
        <v>0</v>
      </c>
      <c r="J36" s="84">
        <v>936.64760727999999</v>
      </c>
      <c r="K36" s="85">
        <f t="shared" si="1"/>
        <v>1.2986640186150271E-2</v>
      </c>
      <c r="L36" s="85">
        <f>J36/'סכום נכסי הקרן'!$C$42</f>
        <v>9.8523303171721573E-4</v>
      </c>
    </row>
    <row r="37" spans="2:12">
      <c r="B37" s="77" t="s">
        <v>2419</v>
      </c>
      <c r="C37" s="74" t="s">
        <v>2440</v>
      </c>
      <c r="D37" s="74">
        <v>10</v>
      </c>
      <c r="E37" s="74" t="s">
        <v>350</v>
      </c>
      <c r="F37" s="74" t="s">
        <v>351</v>
      </c>
      <c r="G37" s="87" t="s">
        <v>166</v>
      </c>
      <c r="H37" s="88">
        <v>0</v>
      </c>
      <c r="I37" s="88">
        <v>0</v>
      </c>
      <c r="J37" s="84">
        <v>0.571067412</v>
      </c>
      <c r="K37" s="85">
        <f t="shared" si="1"/>
        <v>7.9178625387370816E-6</v>
      </c>
      <c r="L37" s="85">
        <f>J37/'סכום נכסי הקרן'!$C$42</f>
        <v>6.006896011548463E-7</v>
      </c>
    </row>
    <row r="38" spans="2:12">
      <c r="B38" s="77" t="s">
        <v>2419</v>
      </c>
      <c r="C38" s="74" t="s">
        <v>2441</v>
      </c>
      <c r="D38" s="74">
        <v>10</v>
      </c>
      <c r="E38" s="74" t="s">
        <v>350</v>
      </c>
      <c r="F38" s="74" t="s">
        <v>351</v>
      </c>
      <c r="G38" s="87" t="s">
        <v>166</v>
      </c>
      <c r="H38" s="88">
        <v>0</v>
      </c>
      <c r="I38" s="88">
        <v>0</v>
      </c>
      <c r="J38" s="84">
        <v>6.412000000000001E-2</v>
      </c>
      <c r="K38" s="85">
        <f t="shared" si="1"/>
        <v>8.8902524520839189E-7</v>
      </c>
      <c r="L38" s="85">
        <f>J38/'סכום נכסי הקרן'!$C$42</f>
        <v>6.744600797856199E-8</v>
      </c>
    </row>
    <row r="39" spans="2:12">
      <c r="B39" s="77" t="s">
        <v>2422</v>
      </c>
      <c r="C39" s="74" t="s">
        <v>2442</v>
      </c>
      <c r="D39" s="74">
        <v>20</v>
      </c>
      <c r="E39" s="74" t="s">
        <v>350</v>
      </c>
      <c r="F39" s="74" t="s">
        <v>351</v>
      </c>
      <c r="G39" s="87" t="s">
        <v>164</v>
      </c>
      <c r="H39" s="88">
        <v>0</v>
      </c>
      <c r="I39" s="88">
        <v>0</v>
      </c>
      <c r="J39" s="84">
        <v>6.2594352000000006E-2</v>
      </c>
      <c r="K39" s="85">
        <f t="shared" si="1"/>
        <v>8.6787210130162801E-7</v>
      </c>
      <c r="L39" s="85">
        <f>J39/'סכום נכסי הקרן'!$C$42</f>
        <v>6.5841222152291295E-8</v>
      </c>
    </row>
    <row r="40" spans="2:12">
      <c r="B40" s="77" t="s">
        <v>2422</v>
      </c>
      <c r="C40" s="74" t="s">
        <v>2443</v>
      </c>
      <c r="D40" s="74">
        <v>20</v>
      </c>
      <c r="E40" s="74" t="s">
        <v>350</v>
      </c>
      <c r="F40" s="74" t="s">
        <v>351</v>
      </c>
      <c r="G40" s="87" t="s">
        <v>169</v>
      </c>
      <c r="H40" s="88">
        <v>0</v>
      </c>
      <c r="I40" s="88">
        <v>0</v>
      </c>
      <c r="J40" s="84">
        <v>2.0574727990000001</v>
      </c>
      <c r="K40" s="85">
        <f t="shared" si="1"/>
        <v>2.8526906731761873E-5</v>
      </c>
      <c r="L40" s="85">
        <f>J40/'סכום נכסי הקרן'!$C$42</f>
        <v>2.164197236697259E-6</v>
      </c>
    </row>
    <row r="41" spans="2:12">
      <c r="B41" s="77" t="s">
        <v>2422</v>
      </c>
      <c r="C41" s="74" t="s">
        <v>2444</v>
      </c>
      <c r="D41" s="74">
        <v>20</v>
      </c>
      <c r="E41" s="74" t="s">
        <v>350</v>
      </c>
      <c r="F41" s="74" t="s">
        <v>351</v>
      </c>
      <c r="G41" s="87" t="s">
        <v>166</v>
      </c>
      <c r="H41" s="88">
        <v>0</v>
      </c>
      <c r="I41" s="88">
        <v>0</v>
      </c>
      <c r="J41" s="84">
        <v>0.128838547</v>
      </c>
      <c r="K41" s="85">
        <f t="shared" si="1"/>
        <v>1.7863493580625062E-6</v>
      </c>
      <c r="L41" s="85">
        <f>J41/'סכום נכסי הקרן'!$C$42</f>
        <v>1.3552161055689852E-7</v>
      </c>
    </row>
    <row r="42" spans="2:12">
      <c r="B42" s="77" t="s">
        <v>2422</v>
      </c>
      <c r="C42" s="74" t="s">
        <v>2445</v>
      </c>
      <c r="D42" s="74">
        <v>20</v>
      </c>
      <c r="E42" s="74" t="s">
        <v>350</v>
      </c>
      <c r="F42" s="74" t="s">
        <v>351</v>
      </c>
      <c r="G42" s="87" t="s">
        <v>164</v>
      </c>
      <c r="H42" s="88">
        <v>0</v>
      </c>
      <c r="I42" s="88">
        <v>0</v>
      </c>
      <c r="J42" s="84">
        <v>3.2618529220000001</v>
      </c>
      <c r="K42" s="85">
        <f t="shared" si="1"/>
        <v>4.5225664282825315E-5</v>
      </c>
      <c r="L42" s="85">
        <f>J42/'סכום נכסי הקרן'!$C$42</f>
        <v>3.4310505022162775E-6</v>
      </c>
    </row>
    <row r="43" spans="2:12">
      <c r="B43" s="77" t="s">
        <v>2422</v>
      </c>
      <c r="C43" s="74" t="s">
        <v>2446</v>
      </c>
      <c r="D43" s="74">
        <v>20</v>
      </c>
      <c r="E43" s="74" t="s">
        <v>350</v>
      </c>
      <c r="F43" s="74" t="s">
        <v>351</v>
      </c>
      <c r="G43" s="87" t="s">
        <v>162</v>
      </c>
      <c r="H43" s="88">
        <v>0</v>
      </c>
      <c r="I43" s="88">
        <v>0</v>
      </c>
      <c r="J43" s="84">
        <v>2503.1374906909996</v>
      </c>
      <c r="K43" s="85">
        <f t="shared" si="1"/>
        <v>3.4706057726947667E-2</v>
      </c>
      <c r="L43" s="85">
        <f>J43/'סכום נכסי הקרן'!$C$42</f>
        <v>2.6329792758668555E-3</v>
      </c>
    </row>
    <row r="44" spans="2:12">
      <c r="B44" s="77" t="s">
        <v>2422</v>
      </c>
      <c r="C44" s="74" t="s">
        <v>2447</v>
      </c>
      <c r="D44" s="74">
        <v>20</v>
      </c>
      <c r="E44" s="74" t="s">
        <v>350</v>
      </c>
      <c r="F44" s="74" t="s">
        <v>351</v>
      </c>
      <c r="G44" s="87" t="s">
        <v>172</v>
      </c>
      <c r="H44" s="88">
        <v>0</v>
      </c>
      <c r="I44" s="88">
        <v>0</v>
      </c>
      <c r="J44" s="84">
        <v>1.0577576E-2</v>
      </c>
      <c r="K44" s="85">
        <f t="shared" si="1"/>
        <v>1.4665832964925763E-7</v>
      </c>
      <c r="L44" s="85">
        <f>J44/'סכום נכסי הקרן'!$C$42</f>
        <v>1.1126251953990107E-8</v>
      </c>
    </row>
    <row r="45" spans="2:12">
      <c r="B45" s="77" t="s">
        <v>2422</v>
      </c>
      <c r="C45" s="74">
        <v>33820000</v>
      </c>
      <c r="D45" s="74">
        <v>20</v>
      </c>
      <c r="E45" s="74" t="s">
        <v>350</v>
      </c>
      <c r="F45" s="74" t="s">
        <v>351</v>
      </c>
      <c r="G45" s="87" t="s">
        <v>165</v>
      </c>
      <c r="H45" s="88">
        <v>0</v>
      </c>
      <c r="I45" s="88">
        <v>0</v>
      </c>
      <c r="J45" s="84">
        <v>14.35</v>
      </c>
      <c r="K45" s="85">
        <f t="shared" si="1"/>
        <v>1.9896307343637588E-4</v>
      </c>
      <c r="L45" s="85">
        <f>J45/'סכום נכסי הקרן'!$C$42</f>
        <v>1.5094357680791709E-5</v>
      </c>
    </row>
    <row r="46" spans="2:12">
      <c r="B46" s="77" t="s">
        <v>2414</v>
      </c>
      <c r="C46" s="74" t="s">
        <v>2448</v>
      </c>
      <c r="D46" s="74">
        <v>11</v>
      </c>
      <c r="E46" s="74" t="s">
        <v>350</v>
      </c>
      <c r="F46" s="74" t="s">
        <v>351</v>
      </c>
      <c r="G46" s="87" t="s">
        <v>164</v>
      </c>
      <c r="H46" s="88">
        <v>0</v>
      </c>
      <c r="I46" s="88">
        <v>0</v>
      </c>
      <c r="J46" s="84">
        <v>0.42238656499999999</v>
      </c>
      <c r="K46" s="85">
        <f t="shared" si="1"/>
        <v>5.8563992439465892E-6</v>
      </c>
      <c r="L46" s="85">
        <f>J46/'סכום נכסי הקרן'!$C$42</f>
        <v>4.4429643844397049E-7</v>
      </c>
    </row>
    <row r="47" spans="2:12">
      <c r="B47" s="77" t="s">
        <v>2414</v>
      </c>
      <c r="C47" s="74" t="s">
        <v>2449</v>
      </c>
      <c r="D47" s="74">
        <v>11</v>
      </c>
      <c r="E47" s="74" t="s">
        <v>350</v>
      </c>
      <c r="F47" s="74" t="s">
        <v>351</v>
      </c>
      <c r="G47" s="87" t="s">
        <v>165</v>
      </c>
      <c r="H47" s="88">
        <v>0</v>
      </c>
      <c r="I47" s="88">
        <v>0</v>
      </c>
      <c r="J47" s="84">
        <v>8.6680225999999999E-2</v>
      </c>
      <c r="K47" s="85">
        <f t="shared" si="1"/>
        <v>1.2018232871860389E-6</v>
      </c>
      <c r="L47" s="85">
        <f>J47/'סכום נכסי הקרן'!$C$42</f>
        <v>9.1176469344659323E-8</v>
      </c>
    </row>
    <row r="48" spans="2:12">
      <c r="B48" s="77" t="s">
        <v>2414</v>
      </c>
      <c r="C48" s="74" t="s">
        <v>2450</v>
      </c>
      <c r="D48" s="74">
        <v>11</v>
      </c>
      <c r="E48" s="74" t="s">
        <v>350</v>
      </c>
      <c r="F48" s="74" t="s">
        <v>351</v>
      </c>
      <c r="G48" s="87" t="s">
        <v>162</v>
      </c>
      <c r="H48" s="88">
        <v>0</v>
      </c>
      <c r="I48" s="74">
        <v>0</v>
      </c>
      <c r="J48" s="84">
        <v>71.765362998000001</v>
      </c>
      <c r="K48" s="85">
        <f t="shared" ref="K48" si="2">J48/$J$10</f>
        <v>9.9502837549541776E-4</v>
      </c>
      <c r="L48" s="85">
        <f>J48/'סכום נכסי הקרן'!$C$42</f>
        <v>7.5487948305481983E-5</v>
      </c>
    </row>
    <row r="49" spans="2:12">
      <c r="B49" s="73"/>
      <c r="C49" s="74"/>
      <c r="D49" s="74"/>
      <c r="E49" s="74"/>
      <c r="F49" s="74"/>
      <c r="G49" s="74"/>
      <c r="H49" s="74"/>
      <c r="I49" s="74"/>
      <c r="J49" s="74"/>
      <c r="K49" s="85"/>
      <c r="L49" s="74"/>
    </row>
    <row r="50" spans="2:12">
      <c r="B50" s="71"/>
      <c r="C50" s="72"/>
      <c r="D50" s="72"/>
      <c r="E50" s="72"/>
      <c r="F50" s="72"/>
      <c r="G50" s="72"/>
      <c r="H50" s="72"/>
      <c r="I50" s="72"/>
      <c r="J50" s="81"/>
      <c r="K50" s="82"/>
      <c r="L50" s="82"/>
    </row>
    <row r="51" spans="2:12">
      <c r="B51" s="73"/>
      <c r="C51" s="74"/>
      <c r="D51" s="74"/>
      <c r="E51" s="74"/>
      <c r="F51" s="74"/>
      <c r="G51" s="74"/>
      <c r="H51" s="74"/>
      <c r="I51" s="74"/>
      <c r="J51" s="84"/>
      <c r="K51" s="85"/>
      <c r="L51" s="85"/>
    </row>
    <row r="52" spans="2:12">
      <c r="B52" s="77"/>
      <c r="C52" s="74"/>
      <c r="D52" s="74"/>
      <c r="E52" s="74"/>
      <c r="F52" s="74"/>
      <c r="G52" s="87"/>
      <c r="H52" s="74"/>
      <c r="I52" s="74"/>
      <c r="J52" s="84"/>
      <c r="K52" s="85"/>
      <c r="L52" s="85"/>
    </row>
    <row r="53" spans="2:12">
      <c r="B53" s="77"/>
      <c r="C53" s="74"/>
      <c r="D53" s="74"/>
      <c r="E53" s="74"/>
      <c r="F53" s="74"/>
      <c r="G53" s="87"/>
      <c r="H53" s="74"/>
      <c r="I53" s="74"/>
      <c r="J53" s="84"/>
      <c r="K53" s="85"/>
      <c r="L53" s="85"/>
    </row>
    <row r="54" spans="2:12">
      <c r="B54" s="77"/>
      <c r="C54" s="74"/>
      <c r="D54" s="74"/>
      <c r="E54" s="74"/>
      <c r="F54" s="74"/>
      <c r="G54" s="87"/>
      <c r="H54" s="74"/>
      <c r="I54" s="74"/>
      <c r="J54" s="84"/>
      <c r="K54" s="85"/>
      <c r="L54" s="85"/>
    </row>
    <row r="55" spans="2:12">
      <c r="D55" s="1"/>
    </row>
    <row r="56" spans="2:12">
      <c r="D56" s="1"/>
    </row>
    <row r="57" spans="2:12">
      <c r="D57" s="1"/>
    </row>
    <row r="58" spans="2:12">
      <c r="B58" s="89" t="s">
        <v>256</v>
      </c>
      <c r="D58" s="1"/>
    </row>
    <row r="59" spans="2:12">
      <c r="B59" s="106"/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topLeftCell="A158" zoomScaleNormal="100" workbookViewId="0">
      <selection activeCell="C181" sqref="C18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58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178</v>
      </c>
      <c r="C1" s="68" t="s" vm="1">
        <v>265</v>
      </c>
    </row>
    <row r="2" spans="2:51">
      <c r="B2" s="47" t="s">
        <v>177</v>
      </c>
      <c r="C2" s="68" t="s">
        <v>266</v>
      </c>
    </row>
    <row r="3" spans="2:51">
      <c r="B3" s="47" t="s">
        <v>179</v>
      </c>
      <c r="C3" s="68" t="s">
        <v>267</v>
      </c>
    </row>
    <row r="4" spans="2:51">
      <c r="B4" s="47" t="s">
        <v>180</v>
      </c>
      <c r="C4" s="68">
        <v>8803</v>
      </c>
    </row>
    <row r="6" spans="2:51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181</v>
      </c>
      <c r="K8" s="31" t="s">
        <v>183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49</v>
      </c>
      <c r="C11" s="70"/>
      <c r="D11" s="70"/>
      <c r="E11" s="70"/>
      <c r="F11" s="70"/>
      <c r="G11" s="78"/>
      <c r="H11" s="80"/>
      <c r="I11" s="78">
        <v>-1761.617643311999</v>
      </c>
      <c r="J11" s="79">
        <v>1</v>
      </c>
      <c r="K11" s="79">
        <f>I11/'סכום נכסי הקרן'!$C$42</f>
        <v>-1.8529955961633911E-3</v>
      </c>
      <c r="AW11" s="1"/>
    </row>
    <row r="12" spans="2:51" ht="19.5" customHeight="1">
      <c r="B12" s="71" t="s">
        <v>34</v>
      </c>
      <c r="C12" s="72"/>
      <c r="D12" s="72"/>
      <c r="E12" s="72"/>
      <c r="F12" s="72"/>
      <c r="G12" s="81"/>
      <c r="H12" s="83"/>
      <c r="I12" s="81">
        <v>-1572.9952743429997</v>
      </c>
      <c r="J12" s="82">
        <v>0.89292661226168668</v>
      </c>
      <c r="K12" s="82">
        <f>I12/'סכום נכסי הקרן'!$C$42</f>
        <v>-1.6545890802180014E-3</v>
      </c>
    </row>
    <row r="13" spans="2:51">
      <c r="B13" s="92" t="s">
        <v>2101</v>
      </c>
      <c r="C13" s="72"/>
      <c r="D13" s="72"/>
      <c r="E13" s="72"/>
      <c r="F13" s="72"/>
      <c r="G13" s="81"/>
      <c r="H13" s="83"/>
      <c r="I13" s="81">
        <v>-2166.6318444359999</v>
      </c>
      <c r="J13" s="82">
        <v>1.2299103909759543</v>
      </c>
      <c r="K13" s="82">
        <f>I13/'סכום נכסי הקרן'!$C$42</f>
        <v>-2.2790185381540381E-3</v>
      </c>
    </row>
    <row r="14" spans="2:51">
      <c r="B14" s="77" t="s">
        <v>2102</v>
      </c>
      <c r="C14" s="74" t="s">
        <v>2103</v>
      </c>
      <c r="D14" s="87" t="s">
        <v>1852</v>
      </c>
      <c r="E14" s="87" t="s">
        <v>162</v>
      </c>
      <c r="F14" s="97">
        <v>43894</v>
      </c>
      <c r="G14" s="84">
        <v>476778.47483999998</v>
      </c>
      <c r="H14" s="86">
        <v>-3.5465</v>
      </c>
      <c r="I14" s="84">
        <v>-16.909050837999999</v>
      </c>
      <c r="J14" s="85">
        <v>9.5985930330542493E-3</v>
      </c>
      <c r="K14" s="85">
        <f>I14/'סכום נכסי הקרן'!$C$42</f>
        <v>-1.7786150619614131E-5</v>
      </c>
    </row>
    <row r="15" spans="2:51">
      <c r="B15" s="77" t="s">
        <v>2104</v>
      </c>
      <c r="C15" s="74" t="s">
        <v>2105</v>
      </c>
      <c r="D15" s="87" t="s">
        <v>1852</v>
      </c>
      <c r="E15" s="87" t="s">
        <v>162</v>
      </c>
      <c r="F15" s="97">
        <v>43887</v>
      </c>
      <c r="G15" s="84">
        <v>336230.49614399998</v>
      </c>
      <c r="H15" s="86">
        <v>-3.8500999999999999</v>
      </c>
      <c r="I15" s="84">
        <v>-12.945063314999999</v>
      </c>
      <c r="J15" s="85">
        <v>7.348395586378279E-3</v>
      </c>
      <c r="K15" s="85">
        <f>I15/'סכום נכסי הקרן'!$C$42</f>
        <v>-1.3616544660425451E-5</v>
      </c>
    </row>
    <row r="16" spans="2:51" s="7" customFormat="1">
      <c r="B16" s="77" t="s">
        <v>2106</v>
      </c>
      <c r="C16" s="74" t="s">
        <v>2107</v>
      </c>
      <c r="D16" s="87" t="s">
        <v>1852</v>
      </c>
      <c r="E16" s="87" t="s">
        <v>162</v>
      </c>
      <c r="F16" s="97">
        <v>43887</v>
      </c>
      <c r="G16" s="84">
        <v>552175.78864499996</v>
      </c>
      <c r="H16" s="86">
        <v>-3.847</v>
      </c>
      <c r="I16" s="84">
        <v>-21.242226574</v>
      </c>
      <c r="J16" s="85">
        <v>1.2058363887672419E-2</v>
      </c>
      <c r="K16" s="85">
        <f>I16/'סכום נכסי הקרן'!$C$42</f>
        <v>-2.2344095180792658E-5</v>
      </c>
      <c r="AW16" s="1"/>
      <c r="AY16" s="1"/>
    </row>
    <row r="17" spans="2:51" s="7" customFormat="1">
      <c r="B17" s="77" t="s">
        <v>2108</v>
      </c>
      <c r="C17" s="74" t="s">
        <v>2109</v>
      </c>
      <c r="D17" s="87" t="s">
        <v>1852</v>
      </c>
      <c r="E17" s="87" t="s">
        <v>162</v>
      </c>
      <c r="F17" s="97">
        <v>43880</v>
      </c>
      <c r="G17" s="84">
        <v>373611.42894399998</v>
      </c>
      <c r="H17" s="86">
        <v>-4.4531999999999998</v>
      </c>
      <c r="I17" s="84">
        <v>-16.637589375000001</v>
      </c>
      <c r="J17" s="85">
        <v>9.444495199151073E-3</v>
      </c>
      <c r="K17" s="85">
        <f>I17/'סכום נכסי הקרן'!$C$42</f>
        <v>-1.7500608012013226E-5</v>
      </c>
      <c r="AW17" s="1"/>
      <c r="AY17" s="1"/>
    </row>
    <row r="18" spans="2:51" s="7" customFormat="1">
      <c r="B18" s="77" t="s">
        <v>2110</v>
      </c>
      <c r="C18" s="74" t="s">
        <v>2111</v>
      </c>
      <c r="D18" s="87" t="s">
        <v>1852</v>
      </c>
      <c r="E18" s="87" t="s">
        <v>162</v>
      </c>
      <c r="F18" s="97">
        <v>43888</v>
      </c>
      <c r="G18" s="84">
        <v>524811.44628000003</v>
      </c>
      <c r="H18" s="86">
        <v>-3.8509000000000002</v>
      </c>
      <c r="I18" s="84">
        <v>-20.210006052000001</v>
      </c>
      <c r="J18" s="85">
        <v>1.1472413510802139E-2</v>
      </c>
      <c r="K18" s="85">
        <f>I18/'סכום נכסי הקרן'!$C$42</f>
        <v>-2.1258331712881754E-5</v>
      </c>
      <c r="AW18" s="1"/>
      <c r="AY18" s="1"/>
    </row>
    <row r="19" spans="2:51">
      <c r="B19" s="77" t="s">
        <v>2112</v>
      </c>
      <c r="C19" s="74" t="s">
        <v>2113</v>
      </c>
      <c r="D19" s="87" t="s">
        <v>1852</v>
      </c>
      <c r="E19" s="87" t="s">
        <v>162</v>
      </c>
      <c r="F19" s="97">
        <v>43893</v>
      </c>
      <c r="G19" s="84">
        <v>420721.02436500008</v>
      </c>
      <c r="H19" s="86">
        <v>-3.4258000000000002</v>
      </c>
      <c r="I19" s="84">
        <v>-14.412855464</v>
      </c>
      <c r="J19" s="85">
        <v>8.1816025848279652E-3</v>
      </c>
      <c r="K19" s="85">
        <f>I19/'סכום נכסי הקרן'!$C$42</f>
        <v>-1.5160473559245237E-5</v>
      </c>
    </row>
    <row r="20" spans="2:51">
      <c r="B20" s="77" t="s">
        <v>2114</v>
      </c>
      <c r="C20" s="74" t="s">
        <v>2115</v>
      </c>
      <c r="D20" s="87" t="s">
        <v>1852</v>
      </c>
      <c r="E20" s="87" t="s">
        <v>162</v>
      </c>
      <c r="F20" s="97">
        <v>43893</v>
      </c>
      <c r="G20" s="84">
        <v>723033.13873999997</v>
      </c>
      <c r="H20" s="86">
        <v>-3.3348</v>
      </c>
      <c r="I20" s="84">
        <v>-24.111576482</v>
      </c>
      <c r="J20" s="85">
        <v>1.3687179265909302E-2</v>
      </c>
      <c r="K20" s="85">
        <f>I20/'סכום נכסי הקרן'!$C$42</f>
        <v>-2.5362282903628812E-5</v>
      </c>
    </row>
    <row r="21" spans="2:51">
      <c r="B21" s="77" t="s">
        <v>2116</v>
      </c>
      <c r="C21" s="74" t="s">
        <v>2117</v>
      </c>
      <c r="D21" s="87" t="s">
        <v>1852</v>
      </c>
      <c r="E21" s="87" t="s">
        <v>162</v>
      </c>
      <c r="F21" s="97">
        <v>43873</v>
      </c>
      <c r="G21" s="84">
        <v>1266088.4735659999</v>
      </c>
      <c r="H21" s="86">
        <v>-4.4705000000000004</v>
      </c>
      <c r="I21" s="84">
        <v>-56.599861515999997</v>
      </c>
      <c r="J21" s="85">
        <v>3.2129481519943902E-2</v>
      </c>
      <c r="K21" s="85">
        <f>I21/'סכום נכסי הקרן'!$C$42</f>
        <v>-5.9535787763469106E-5</v>
      </c>
    </row>
    <row r="22" spans="2:51">
      <c r="B22" s="77" t="s">
        <v>2118</v>
      </c>
      <c r="C22" s="74" t="s">
        <v>2119</v>
      </c>
      <c r="D22" s="87" t="s">
        <v>1852</v>
      </c>
      <c r="E22" s="87" t="s">
        <v>162</v>
      </c>
      <c r="F22" s="97">
        <v>43888</v>
      </c>
      <c r="G22" s="84">
        <v>553621.99815</v>
      </c>
      <c r="H22" s="86">
        <v>-3.5760999999999998</v>
      </c>
      <c r="I22" s="84">
        <v>-19.798076016</v>
      </c>
      <c r="J22" s="85">
        <v>1.1238577276495621E-2</v>
      </c>
      <c r="K22" s="85">
        <f>I22/'סכום נכסי הקרן'!$C$42</f>
        <v>-2.0825034200488343E-5</v>
      </c>
    </row>
    <row r="23" spans="2:51">
      <c r="B23" s="77" t="s">
        <v>2120</v>
      </c>
      <c r="C23" s="74" t="s">
        <v>2121</v>
      </c>
      <c r="D23" s="87" t="s">
        <v>1852</v>
      </c>
      <c r="E23" s="87" t="s">
        <v>162</v>
      </c>
      <c r="F23" s="97">
        <v>43873</v>
      </c>
      <c r="G23" s="84">
        <v>1085792.106072</v>
      </c>
      <c r="H23" s="86">
        <v>-4.4153000000000002</v>
      </c>
      <c r="I23" s="84">
        <v>-47.9409068</v>
      </c>
      <c r="J23" s="85">
        <v>2.7214138653758484E-2</v>
      </c>
      <c r="K23" s="85">
        <f>I23/'סכום נכסי הקרן'!$C$42</f>
        <v>-5.0427679078794394E-5</v>
      </c>
    </row>
    <row r="24" spans="2:51">
      <c r="B24" s="77" t="s">
        <v>2122</v>
      </c>
      <c r="C24" s="74" t="s">
        <v>2123</v>
      </c>
      <c r="D24" s="87" t="s">
        <v>1852</v>
      </c>
      <c r="E24" s="87" t="s">
        <v>162</v>
      </c>
      <c r="F24" s="97">
        <v>43873</v>
      </c>
      <c r="G24" s="84">
        <v>234221.77856999999</v>
      </c>
      <c r="H24" s="86">
        <v>-4.4092000000000002</v>
      </c>
      <c r="I24" s="84">
        <v>-10.327232559</v>
      </c>
      <c r="J24" s="85">
        <v>5.8623575883265328E-3</v>
      </c>
      <c r="K24" s="85">
        <f>I24/'סכום נכסי הקרן'!$C$42</f>
        <v>-1.0862922794304104E-5</v>
      </c>
    </row>
    <row r="25" spans="2:51">
      <c r="B25" s="77" t="s">
        <v>2124</v>
      </c>
      <c r="C25" s="74" t="s">
        <v>2125</v>
      </c>
      <c r="D25" s="87" t="s">
        <v>1852</v>
      </c>
      <c r="E25" s="87" t="s">
        <v>162</v>
      </c>
      <c r="F25" s="97">
        <v>43871</v>
      </c>
      <c r="G25" s="84">
        <v>327982.64069600002</v>
      </c>
      <c r="H25" s="86">
        <v>-4.5065</v>
      </c>
      <c r="I25" s="84">
        <v>-14.780397795999999</v>
      </c>
      <c r="J25" s="85">
        <v>8.3902416918415542E-3</v>
      </c>
      <c r="K25" s="85">
        <f>I25/'סכום נכסי הקרן'!$C$42</f>
        <v>-1.5547080905728882E-5</v>
      </c>
    </row>
    <row r="26" spans="2:51">
      <c r="B26" s="77" t="s">
        <v>2126</v>
      </c>
      <c r="C26" s="74" t="s">
        <v>2105</v>
      </c>
      <c r="D26" s="87" t="s">
        <v>1852</v>
      </c>
      <c r="E26" s="87" t="s">
        <v>162</v>
      </c>
      <c r="F26" s="97">
        <v>43894</v>
      </c>
      <c r="G26" s="84">
        <v>546295.74379199999</v>
      </c>
      <c r="H26" s="86">
        <v>-2.9980000000000002</v>
      </c>
      <c r="I26" s="84">
        <v>-16.377808475999998</v>
      </c>
      <c r="J26" s="85">
        <v>9.2970279550608111E-3</v>
      </c>
      <c r="K26" s="85">
        <f>I26/'סכום נכסי הקרן'!$C$42</f>
        <v>-1.7227351858135621E-5</v>
      </c>
    </row>
    <row r="27" spans="2:51">
      <c r="B27" s="77" t="s">
        <v>2127</v>
      </c>
      <c r="C27" s="74" t="s">
        <v>2128</v>
      </c>
      <c r="D27" s="87" t="s">
        <v>1852</v>
      </c>
      <c r="E27" s="87" t="s">
        <v>162</v>
      </c>
      <c r="F27" s="97">
        <v>43867</v>
      </c>
      <c r="G27" s="84">
        <v>907083.24708499992</v>
      </c>
      <c r="H27" s="86">
        <v>-4.1448</v>
      </c>
      <c r="I27" s="84">
        <v>-37.596336401000002</v>
      </c>
      <c r="J27" s="85">
        <v>2.1341939065911898E-2</v>
      </c>
      <c r="K27" s="85">
        <f>I27/'סכום נכסי הקרן'!$C$42</f>
        <v>-3.9546519102722183E-5</v>
      </c>
    </row>
    <row r="28" spans="2:51">
      <c r="B28" s="77" t="s">
        <v>2129</v>
      </c>
      <c r="C28" s="74" t="s">
        <v>2130</v>
      </c>
      <c r="D28" s="87" t="s">
        <v>1852</v>
      </c>
      <c r="E28" s="87" t="s">
        <v>162</v>
      </c>
      <c r="F28" s="97">
        <v>43895</v>
      </c>
      <c r="G28" s="84">
        <v>575587.153728</v>
      </c>
      <c r="H28" s="86">
        <v>-2.9087999999999998</v>
      </c>
      <c r="I28" s="84">
        <v>-16.742563926999999</v>
      </c>
      <c r="J28" s="85">
        <v>9.5040850610024988E-3</v>
      </c>
      <c r="K28" s="85">
        <f>I28/'סכום נכסי הקרן'!$C$42</f>
        <v>-1.7611027763599906E-5</v>
      </c>
    </row>
    <row r="29" spans="2:51">
      <c r="B29" s="77" t="s">
        <v>2131</v>
      </c>
      <c r="C29" s="74" t="s">
        <v>2132</v>
      </c>
      <c r="D29" s="87" t="s">
        <v>1852</v>
      </c>
      <c r="E29" s="87" t="s">
        <v>162</v>
      </c>
      <c r="F29" s="97">
        <v>43895</v>
      </c>
      <c r="G29" s="84">
        <v>575721.90431999997</v>
      </c>
      <c r="H29" s="86">
        <v>-2.9096000000000002</v>
      </c>
      <c r="I29" s="84">
        <v>-16.751038391999998</v>
      </c>
      <c r="J29" s="85">
        <v>9.508895676423032E-3</v>
      </c>
      <c r="K29" s="85">
        <f>I29/'סכום נכסי הקרן'!$C$42</f>
        <v>-1.7619941812788987E-5</v>
      </c>
    </row>
    <row r="30" spans="2:51">
      <c r="B30" s="77" t="s">
        <v>2133</v>
      </c>
      <c r="C30" s="74" t="s">
        <v>2134</v>
      </c>
      <c r="D30" s="87" t="s">
        <v>1852</v>
      </c>
      <c r="E30" s="87" t="s">
        <v>162</v>
      </c>
      <c r="F30" s="97">
        <v>43885</v>
      </c>
      <c r="G30" s="84">
        <v>140941.23394500001</v>
      </c>
      <c r="H30" s="86">
        <v>-3.9417</v>
      </c>
      <c r="I30" s="84">
        <v>-5.5554327450000009</v>
      </c>
      <c r="J30" s="85">
        <v>3.1535973575714704E-3</v>
      </c>
      <c r="K30" s="85">
        <f>I30/'סכום נכסי הקרן'!$C$42</f>
        <v>-5.8436020156524412E-6</v>
      </c>
    </row>
    <row r="31" spans="2:51">
      <c r="B31" s="77" t="s">
        <v>2135</v>
      </c>
      <c r="C31" s="74" t="s">
        <v>2136</v>
      </c>
      <c r="D31" s="87" t="s">
        <v>1852</v>
      </c>
      <c r="E31" s="87" t="s">
        <v>162</v>
      </c>
      <c r="F31" s="97">
        <v>43885</v>
      </c>
      <c r="G31" s="84">
        <v>187971.120024</v>
      </c>
      <c r="H31" s="86">
        <v>-3.9142999999999999</v>
      </c>
      <c r="I31" s="84">
        <v>-7.3577901789999993</v>
      </c>
      <c r="J31" s="85">
        <v>4.1767237101274111E-3</v>
      </c>
      <c r="K31" s="85">
        <f>I31/'סכום נכסי הקרן'!$C$42</f>
        <v>-7.7394506412573135E-6</v>
      </c>
    </row>
    <row r="32" spans="2:51">
      <c r="B32" s="77" t="s">
        <v>2137</v>
      </c>
      <c r="C32" s="74" t="s">
        <v>2138</v>
      </c>
      <c r="D32" s="87" t="s">
        <v>1852</v>
      </c>
      <c r="E32" s="87" t="s">
        <v>162</v>
      </c>
      <c r="F32" s="97">
        <v>43867</v>
      </c>
      <c r="G32" s="84">
        <v>282039.13797600003</v>
      </c>
      <c r="H32" s="86">
        <v>-4.0381999999999998</v>
      </c>
      <c r="I32" s="84">
        <v>-11.389334720999999</v>
      </c>
      <c r="J32" s="85">
        <v>6.4652705791405614E-3</v>
      </c>
      <c r="K32" s="85">
        <f>I32/'סכום נכסי הקרן'!$C$42</f>
        <v>-1.1980117911152198E-5</v>
      </c>
    </row>
    <row r="33" spans="2:11">
      <c r="B33" s="77" t="s">
        <v>2139</v>
      </c>
      <c r="C33" s="74" t="s">
        <v>2103</v>
      </c>
      <c r="D33" s="87" t="s">
        <v>1852</v>
      </c>
      <c r="E33" s="87" t="s">
        <v>162</v>
      </c>
      <c r="F33" s="97">
        <v>43885</v>
      </c>
      <c r="G33" s="84">
        <v>37620.610546000004</v>
      </c>
      <c r="H33" s="86">
        <v>-3.8414999999999999</v>
      </c>
      <c r="I33" s="84">
        <v>-1.4451828410000003</v>
      </c>
      <c r="J33" s="85">
        <v>8.2037259701993391E-4</v>
      </c>
      <c r="K33" s="85">
        <f>I33/'סכום נכסי הקרן'!$C$42</f>
        <v>-1.520146809491062E-6</v>
      </c>
    </row>
    <row r="34" spans="2:11">
      <c r="B34" s="77" t="s">
        <v>2140</v>
      </c>
      <c r="C34" s="74" t="s">
        <v>2111</v>
      </c>
      <c r="D34" s="87" t="s">
        <v>1852</v>
      </c>
      <c r="E34" s="87" t="s">
        <v>162</v>
      </c>
      <c r="F34" s="97">
        <v>43881</v>
      </c>
      <c r="G34" s="84">
        <v>65916.877236</v>
      </c>
      <c r="H34" s="86">
        <v>-4.0574000000000003</v>
      </c>
      <c r="I34" s="84">
        <v>-2.6745294680000002</v>
      </c>
      <c r="J34" s="85">
        <v>1.5182235930446548E-3</v>
      </c>
      <c r="K34" s="85">
        <f>I34/'סכום נכסי הקרן'!$C$42</f>
        <v>-2.8132616319031058E-6</v>
      </c>
    </row>
    <row r="35" spans="2:11">
      <c r="B35" s="77" t="s">
        <v>2141</v>
      </c>
      <c r="C35" s="74" t="s">
        <v>2142</v>
      </c>
      <c r="D35" s="87" t="s">
        <v>1852</v>
      </c>
      <c r="E35" s="87" t="s">
        <v>162</v>
      </c>
      <c r="F35" s="97">
        <v>43889</v>
      </c>
      <c r="G35" s="84">
        <v>1113743.8143</v>
      </c>
      <c r="H35" s="86">
        <v>-2.9453999999999998</v>
      </c>
      <c r="I35" s="84">
        <v>-32.804179595000001</v>
      </c>
      <c r="J35" s="85">
        <v>1.8621622983592059E-2</v>
      </c>
      <c r="K35" s="85">
        <f>I35/'סכום נכסי הקרן'!$C$42</f>
        <v>-3.4505785382011076E-5</v>
      </c>
    </row>
    <row r="36" spans="2:11">
      <c r="B36" s="77" t="s">
        <v>2143</v>
      </c>
      <c r="C36" s="74" t="s">
        <v>2144</v>
      </c>
      <c r="D36" s="87" t="s">
        <v>1852</v>
      </c>
      <c r="E36" s="87" t="s">
        <v>162</v>
      </c>
      <c r="F36" s="97">
        <v>43892</v>
      </c>
      <c r="G36" s="84">
        <v>1115206.2733499999</v>
      </c>
      <c r="H36" s="86">
        <v>-2.8647999999999998</v>
      </c>
      <c r="I36" s="84">
        <v>-31.947875014000001</v>
      </c>
      <c r="J36" s="85">
        <v>1.8135533062631645E-2</v>
      </c>
      <c r="K36" s="85">
        <f>I36/'סכום נכסי הקרן'!$C$42</f>
        <v>-3.3605062899132017E-5</v>
      </c>
    </row>
    <row r="37" spans="2:11">
      <c r="B37" s="77" t="s">
        <v>2145</v>
      </c>
      <c r="C37" s="74" t="s">
        <v>2146</v>
      </c>
      <c r="D37" s="87" t="s">
        <v>1852</v>
      </c>
      <c r="E37" s="87" t="s">
        <v>162</v>
      </c>
      <c r="F37" s="97">
        <v>43866</v>
      </c>
      <c r="G37" s="84">
        <v>1458256.643808</v>
      </c>
      <c r="H37" s="86">
        <v>-3.6166999999999998</v>
      </c>
      <c r="I37" s="84">
        <v>-52.741393526000003</v>
      </c>
      <c r="J37" s="85">
        <v>2.9939183299073604E-2</v>
      </c>
      <c r="K37" s="85">
        <f>I37/'סכום נכסי הקרן'!$C$42</f>
        <v>-5.5477174805911937E-5</v>
      </c>
    </row>
    <row r="38" spans="2:11">
      <c r="B38" s="77" t="s">
        <v>2147</v>
      </c>
      <c r="C38" s="74" t="s">
        <v>2148</v>
      </c>
      <c r="D38" s="87" t="s">
        <v>1852</v>
      </c>
      <c r="E38" s="87" t="s">
        <v>162</v>
      </c>
      <c r="F38" s="97">
        <v>43895</v>
      </c>
      <c r="G38" s="84">
        <v>840328.97012999991</v>
      </c>
      <c r="H38" s="86">
        <v>-2.6663000000000001</v>
      </c>
      <c r="I38" s="84">
        <v>-22.405818824999997</v>
      </c>
      <c r="J38" s="85">
        <v>1.271888874981693E-2</v>
      </c>
      <c r="K38" s="85">
        <f>I38/'סכום נכסי הקרן'!$C$42</f>
        <v>-2.3568044841502871E-5</v>
      </c>
    </row>
    <row r="39" spans="2:11">
      <c r="B39" s="77" t="s">
        <v>2149</v>
      </c>
      <c r="C39" s="74" t="s">
        <v>2150</v>
      </c>
      <c r="D39" s="87" t="s">
        <v>1852</v>
      </c>
      <c r="E39" s="87" t="s">
        <v>162</v>
      </c>
      <c r="F39" s="97">
        <v>43895</v>
      </c>
      <c r="G39" s="84">
        <v>784443.53496600001</v>
      </c>
      <c r="H39" s="86">
        <v>-2.6619000000000002</v>
      </c>
      <c r="I39" s="84">
        <v>-20.880741795000002</v>
      </c>
      <c r="J39" s="85">
        <v>1.1853163411637009E-2</v>
      </c>
      <c r="K39" s="85">
        <f>I39/'סכום נכסי הקרן'!$C$42</f>
        <v>-2.1963859602368415E-5</v>
      </c>
    </row>
    <row r="40" spans="2:11">
      <c r="B40" s="77" t="s">
        <v>2151</v>
      </c>
      <c r="C40" s="74" t="s">
        <v>2152</v>
      </c>
      <c r="D40" s="87" t="s">
        <v>1852</v>
      </c>
      <c r="E40" s="87" t="s">
        <v>162</v>
      </c>
      <c r="F40" s="97">
        <v>43889</v>
      </c>
      <c r="G40" s="84">
        <v>1121706.0913499999</v>
      </c>
      <c r="H40" s="86">
        <v>-3.0198999999999998</v>
      </c>
      <c r="I40" s="84">
        <v>-33.874784018999996</v>
      </c>
      <c r="J40" s="85">
        <v>1.9229362369073671E-2</v>
      </c>
      <c r="K40" s="85">
        <f>I40/'סכום נכסי הקרן'!$C$42</f>
        <v>-3.5631923786923542E-5</v>
      </c>
    </row>
    <row r="41" spans="2:11">
      <c r="B41" s="77" t="s">
        <v>2153</v>
      </c>
      <c r="C41" s="74" t="s">
        <v>2154</v>
      </c>
      <c r="D41" s="87" t="s">
        <v>1852</v>
      </c>
      <c r="E41" s="87" t="s">
        <v>162</v>
      </c>
      <c r="F41" s="97">
        <v>43843</v>
      </c>
      <c r="G41" s="84">
        <v>379559.39501600002</v>
      </c>
      <c r="H41" s="86">
        <v>-3.2597999999999998</v>
      </c>
      <c r="I41" s="84">
        <v>-12.372778</v>
      </c>
      <c r="J41" s="85">
        <v>7.0235320626887395E-3</v>
      </c>
      <c r="K41" s="85">
        <f>I41/'סכום נכסי הקרן'!$C$42</f>
        <v>-1.3014573981674613E-5</v>
      </c>
    </row>
    <row r="42" spans="2:11">
      <c r="B42" s="77" t="s">
        <v>2155</v>
      </c>
      <c r="C42" s="74" t="s">
        <v>2156</v>
      </c>
      <c r="D42" s="87" t="s">
        <v>1852</v>
      </c>
      <c r="E42" s="87" t="s">
        <v>162</v>
      </c>
      <c r="F42" s="97">
        <v>43843</v>
      </c>
      <c r="G42" s="84">
        <v>284875.69111199997</v>
      </c>
      <c r="H42" s="86">
        <v>-3.1850999999999998</v>
      </c>
      <c r="I42" s="84">
        <v>-9.0734470470000002</v>
      </c>
      <c r="J42" s="85">
        <v>5.150633613058681E-3</v>
      </c>
      <c r="K42" s="85">
        <f>I42/'סכום נכסי הקרן'!$C$42</f>
        <v>-9.544101402448872E-6</v>
      </c>
    </row>
    <row r="43" spans="2:11">
      <c r="B43" s="77" t="s">
        <v>2157</v>
      </c>
      <c r="C43" s="74" t="s">
        <v>2158</v>
      </c>
      <c r="D43" s="87" t="s">
        <v>1852</v>
      </c>
      <c r="E43" s="87" t="s">
        <v>162</v>
      </c>
      <c r="F43" s="97">
        <v>43896</v>
      </c>
      <c r="G43" s="84">
        <v>1126125.96759</v>
      </c>
      <c r="H43" s="86">
        <v>-2.1406000000000001</v>
      </c>
      <c r="I43" s="84">
        <v>-24.105512098999998</v>
      </c>
      <c r="J43" s="85">
        <v>1.3683736757812823E-2</v>
      </c>
      <c r="K43" s="85">
        <f>I43/'סכום נכסי הקרן'!$C$42</f>
        <v>-2.5355903951286281E-5</v>
      </c>
    </row>
    <row r="44" spans="2:11">
      <c r="B44" s="77" t="s">
        <v>2159</v>
      </c>
      <c r="C44" s="74" t="s">
        <v>2160</v>
      </c>
      <c r="D44" s="87" t="s">
        <v>1852</v>
      </c>
      <c r="E44" s="87" t="s">
        <v>162</v>
      </c>
      <c r="F44" s="97">
        <v>43896</v>
      </c>
      <c r="G44" s="84">
        <v>1126353.4612199999</v>
      </c>
      <c r="H44" s="86">
        <v>-2.1383000000000001</v>
      </c>
      <c r="I44" s="84">
        <v>-24.084771699999997</v>
      </c>
      <c r="J44" s="85">
        <v>1.367196326140244E-2</v>
      </c>
      <c r="K44" s="85">
        <f>I44/'סכום נכסי הקרן'!$C$42</f>
        <v>-2.5334087714286394E-5</v>
      </c>
    </row>
    <row r="45" spans="2:11">
      <c r="B45" s="77" t="s">
        <v>2161</v>
      </c>
      <c r="C45" s="74" t="s">
        <v>2162</v>
      </c>
      <c r="D45" s="87" t="s">
        <v>1852</v>
      </c>
      <c r="E45" s="87" t="s">
        <v>162</v>
      </c>
      <c r="F45" s="97">
        <v>43899</v>
      </c>
      <c r="G45" s="84">
        <v>679165.98282000003</v>
      </c>
      <c r="H45" s="86">
        <v>-2.0886</v>
      </c>
      <c r="I45" s="84">
        <v>-14.184770468</v>
      </c>
      <c r="J45" s="85">
        <v>8.0521278393484753E-3</v>
      </c>
      <c r="K45" s="85">
        <f>I45/'סכום נכסי הקרן'!$C$42</f>
        <v>-1.4920557426057367E-5</v>
      </c>
    </row>
    <row r="46" spans="2:11">
      <c r="B46" s="77" t="s">
        <v>2163</v>
      </c>
      <c r="C46" s="74" t="s">
        <v>2164</v>
      </c>
      <c r="D46" s="87" t="s">
        <v>1852</v>
      </c>
      <c r="E46" s="87" t="s">
        <v>162</v>
      </c>
      <c r="F46" s="97">
        <v>43899</v>
      </c>
      <c r="G46" s="84">
        <v>1132658.28468</v>
      </c>
      <c r="H46" s="86">
        <v>-2.0240999999999998</v>
      </c>
      <c r="I46" s="84">
        <v>-22.926563508000005</v>
      </c>
      <c r="J46" s="85">
        <v>1.3014494714582905E-2</v>
      </c>
      <c r="K46" s="85">
        <f>I46/'סכום נכסי הקרן'!$C$42</f>
        <v>-2.4115801392413854E-5</v>
      </c>
    </row>
    <row r="47" spans="2:11">
      <c r="B47" s="77" t="s">
        <v>2165</v>
      </c>
      <c r="C47" s="74" t="s">
        <v>2166</v>
      </c>
      <c r="D47" s="87" t="s">
        <v>1852</v>
      </c>
      <c r="E47" s="87" t="s">
        <v>162</v>
      </c>
      <c r="F47" s="97">
        <v>43920</v>
      </c>
      <c r="G47" s="84">
        <v>68064.081993999993</v>
      </c>
      <c r="H47" s="86">
        <v>0.59030000000000005</v>
      </c>
      <c r="I47" s="84">
        <v>0.40180082999999994</v>
      </c>
      <c r="J47" s="85">
        <v>-2.2808628848912886E-4</v>
      </c>
      <c r="K47" s="85">
        <f>I47/'סכום נכסי הקרן'!$C$42</f>
        <v>4.2264288811560859E-7</v>
      </c>
    </row>
    <row r="48" spans="2:11">
      <c r="B48" s="77" t="s">
        <v>2167</v>
      </c>
      <c r="C48" s="74" t="s">
        <v>2168</v>
      </c>
      <c r="D48" s="87" t="s">
        <v>1852</v>
      </c>
      <c r="E48" s="87" t="s">
        <v>162</v>
      </c>
      <c r="F48" s="97">
        <v>43920</v>
      </c>
      <c r="G48" s="84">
        <v>459953.12095200003</v>
      </c>
      <c r="H48" s="86">
        <v>0.60719999999999996</v>
      </c>
      <c r="I48" s="84">
        <v>2.7926114769999999</v>
      </c>
      <c r="J48" s="85">
        <v>-1.5852540348935426E-3</v>
      </c>
      <c r="K48" s="85">
        <f>I48/'סכום נכסי הקרן'!$C$42</f>
        <v>2.9374687454579812E-6</v>
      </c>
    </row>
    <row r="49" spans="2:11">
      <c r="B49" s="77" t="s">
        <v>2169</v>
      </c>
      <c r="C49" s="74" t="s">
        <v>2170</v>
      </c>
      <c r="D49" s="87" t="s">
        <v>1852</v>
      </c>
      <c r="E49" s="87" t="s">
        <v>162</v>
      </c>
      <c r="F49" s="97">
        <v>43901</v>
      </c>
      <c r="G49" s="84">
        <v>575575.13344500004</v>
      </c>
      <c r="H49" s="86">
        <v>-0.62439999999999996</v>
      </c>
      <c r="I49" s="84">
        <v>-3.5939073499999998</v>
      </c>
      <c r="J49" s="85">
        <v>2.0401177086550588E-3</v>
      </c>
      <c r="K49" s="85">
        <f>I49/'סכום נכסי הקרן'!$C$42</f>
        <v>-3.7803291297927717E-6</v>
      </c>
    </row>
    <row r="50" spans="2:11">
      <c r="B50" s="77" t="s">
        <v>2171</v>
      </c>
      <c r="C50" s="74" t="s">
        <v>2172</v>
      </c>
      <c r="D50" s="87" t="s">
        <v>1852</v>
      </c>
      <c r="E50" s="87" t="s">
        <v>162</v>
      </c>
      <c r="F50" s="97">
        <v>43901</v>
      </c>
      <c r="G50" s="84">
        <v>1151475.2577899999</v>
      </c>
      <c r="H50" s="86">
        <v>-0.4093</v>
      </c>
      <c r="I50" s="84">
        <v>-4.7128397089999998</v>
      </c>
      <c r="J50" s="85">
        <v>2.6752909332466942E-3</v>
      </c>
      <c r="K50" s="85">
        <f>I50/'סכום נכסי הקרן'!$C$42</f>
        <v>-4.9573023177619728E-6</v>
      </c>
    </row>
    <row r="51" spans="2:11">
      <c r="B51" s="77" t="s">
        <v>2173</v>
      </c>
      <c r="C51" s="74" t="s">
        <v>2174</v>
      </c>
      <c r="D51" s="87" t="s">
        <v>1852</v>
      </c>
      <c r="E51" s="87" t="s">
        <v>162</v>
      </c>
      <c r="F51" s="97">
        <v>43921</v>
      </c>
      <c r="G51" s="84">
        <v>682661.03946600005</v>
      </c>
      <c r="H51" s="86">
        <v>-0.14069999999999999</v>
      </c>
      <c r="I51" s="84">
        <v>-0.9607282330000001</v>
      </c>
      <c r="J51" s="85">
        <v>5.4536705887762624E-4</v>
      </c>
      <c r="K51" s="85">
        <f>I51/'סכום נכסי הקרן'!$C$42</f>
        <v>-1.0105627583928222E-6</v>
      </c>
    </row>
    <row r="52" spans="2:11">
      <c r="B52" s="77" t="s">
        <v>2175</v>
      </c>
      <c r="C52" s="74" t="s">
        <v>2176</v>
      </c>
      <c r="D52" s="87" t="s">
        <v>1852</v>
      </c>
      <c r="E52" s="87" t="s">
        <v>162</v>
      </c>
      <c r="F52" s="97">
        <v>43901</v>
      </c>
      <c r="G52" s="84">
        <v>1153912.6895399999</v>
      </c>
      <c r="H52" s="86">
        <v>-0.38350000000000001</v>
      </c>
      <c r="I52" s="84">
        <v>-4.4256331289999995</v>
      </c>
      <c r="J52" s="85">
        <v>2.5122552250779078E-3</v>
      </c>
      <c r="K52" s="85">
        <f>I52/'סכום נכסי הקרן'!$C$42</f>
        <v>-4.6551978685078321E-6</v>
      </c>
    </row>
    <row r="53" spans="2:11">
      <c r="B53" s="77" t="s">
        <v>2177</v>
      </c>
      <c r="C53" s="74" t="s">
        <v>2178</v>
      </c>
      <c r="D53" s="87" t="s">
        <v>1852</v>
      </c>
      <c r="E53" s="87" t="s">
        <v>162</v>
      </c>
      <c r="F53" s="97">
        <v>43920</v>
      </c>
      <c r="G53" s="84">
        <v>579865.01332499995</v>
      </c>
      <c r="H53" s="86">
        <v>0.4793</v>
      </c>
      <c r="I53" s="84">
        <v>2.7793157419999996</v>
      </c>
      <c r="J53" s="85">
        <v>-1.5777065769928581E-3</v>
      </c>
      <c r="K53" s="85">
        <f>I53/'סכום נכסי הקרן'!$C$42</f>
        <v>2.9234833392057844E-6</v>
      </c>
    </row>
    <row r="54" spans="2:11">
      <c r="B54" s="77" t="s">
        <v>2179</v>
      </c>
      <c r="C54" s="74" t="s">
        <v>2180</v>
      </c>
      <c r="D54" s="87" t="s">
        <v>1852</v>
      </c>
      <c r="E54" s="87" t="s">
        <v>162</v>
      </c>
      <c r="F54" s="97">
        <v>43915</v>
      </c>
      <c r="G54" s="84">
        <v>580352.49967499997</v>
      </c>
      <c r="H54" s="86">
        <v>0.69340000000000002</v>
      </c>
      <c r="I54" s="84">
        <v>4.0242392410000001</v>
      </c>
      <c r="J54" s="85">
        <v>-2.2843999413142057E-3</v>
      </c>
      <c r="K54" s="85">
        <f>I54/'סכום נכסי הקרן'!$C$42</f>
        <v>4.2329830311311325E-6</v>
      </c>
    </row>
    <row r="55" spans="2:11">
      <c r="B55" s="77" t="s">
        <v>2181</v>
      </c>
      <c r="C55" s="74" t="s">
        <v>2182</v>
      </c>
      <c r="D55" s="87" t="s">
        <v>1852</v>
      </c>
      <c r="E55" s="87" t="s">
        <v>162</v>
      </c>
      <c r="F55" s="97">
        <v>43916</v>
      </c>
      <c r="G55" s="84">
        <v>492411.33170000004</v>
      </c>
      <c r="H55" s="86">
        <v>1.4231</v>
      </c>
      <c r="I55" s="84">
        <v>7.0073578969999994</v>
      </c>
      <c r="J55" s="85">
        <v>-3.9777972953458493E-3</v>
      </c>
      <c r="K55" s="85">
        <f>I55/'סכום נכסי הקרן'!$C$42</f>
        <v>7.3708408707065077E-6</v>
      </c>
    </row>
    <row r="56" spans="2:11">
      <c r="B56" s="77" t="s">
        <v>2183</v>
      </c>
      <c r="C56" s="74" t="s">
        <v>2184</v>
      </c>
      <c r="D56" s="87" t="s">
        <v>1852</v>
      </c>
      <c r="E56" s="87" t="s">
        <v>162</v>
      </c>
      <c r="F56" s="97">
        <v>43902</v>
      </c>
      <c r="G56" s="84">
        <v>1170292.2309000001</v>
      </c>
      <c r="H56" s="86">
        <v>0.99939999999999996</v>
      </c>
      <c r="I56" s="84">
        <v>11.696468769999999</v>
      </c>
      <c r="J56" s="85">
        <v>-6.6396183158165863E-3</v>
      </c>
      <c r="K56" s="85">
        <f>I56/'סכום נכסי הקרן'!$C$42</f>
        <v>1.2303183499413927E-5</v>
      </c>
    </row>
    <row r="57" spans="2:11">
      <c r="B57" s="77" t="s">
        <v>2185</v>
      </c>
      <c r="C57" s="74" t="s">
        <v>2186</v>
      </c>
      <c r="D57" s="87" t="s">
        <v>1852</v>
      </c>
      <c r="E57" s="87" t="s">
        <v>162</v>
      </c>
      <c r="F57" s="97">
        <v>43902</v>
      </c>
      <c r="G57" s="84">
        <v>1234403.1857429999</v>
      </c>
      <c r="H57" s="86">
        <v>1.4551000000000001</v>
      </c>
      <c r="I57" s="84">
        <v>17.961687376</v>
      </c>
      <c r="J57" s="85">
        <v>-1.0196132767057452E-2</v>
      </c>
      <c r="K57" s="85">
        <f>I57/'סכום נכסי הקרן'!$C$42</f>
        <v>1.889338911525471E-5</v>
      </c>
    </row>
    <row r="58" spans="2:11">
      <c r="B58" s="77" t="s">
        <v>2187</v>
      </c>
      <c r="C58" s="74" t="s">
        <v>2188</v>
      </c>
      <c r="D58" s="87" t="s">
        <v>1852</v>
      </c>
      <c r="E58" s="87" t="s">
        <v>162</v>
      </c>
      <c r="F58" s="97">
        <v>43906</v>
      </c>
      <c r="G58" s="84">
        <v>1197266.4756</v>
      </c>
      <c r="H58" s="86">
        <v>3.2364999999999999</v>
      </c>
      <c r="I58" s="84">
        <v>38.749735495000003</v>
      </c>
      <c r="J58" s="85">
        <v>-2.1996677679809694E-2</v>
      </c>
      <c r="K58" s="85">
        <f>I58/'סכום נכסי הקרן'!$C$42</f>
        <v>4.0759746870912921E-5</v>
      </c>
    </row>
    <row r="59" spans="2:11">
      <c r="B59" s="77" t="s">
        <v>2189</v>
      </c>
      <c r="C59" s="74" t="s">
        <v>2190</v>
      </c>
      <c r="D59" s="87" t="s">
        <v>1852</v>
      </c>
      <c r="E59" s="87" t="s">
        <v>162</v>
      </c>
      <c r="F59" s="97">
        <v>43908</v>
      </c>
      <c r="G59" s="84">
        <v>417786.89600000001</v>
      </c>
      <c r="H59" s="86">
        <v>6.6173999999999999</v>
      </c>
      <c r="I59" s="84">
        <v>27.646765203999998</v>
      </c>
      <c r="J59" s="85">
        <v>-1.5693964753907438E-2</v>
      </c>
      <c r="K59" s="85">
        <f>I59/'סכום נכסי הקרן'!$C$42</f>
        <v>2.9080847575333959E-5</v>
      </c>
    </row>
    <row r="60" spans="2:11">
      <c r="B60" s="77" t="s">
        <v>2191</v>
      </c>
      <c r="C60" s="74" t="s">
        <v>2192</v>
      </c>
      <c r="D60" s="87" t="s">
        <v>1852</v>
      </c>
      <c r="E60" s="87" t="s">
        <v>162</v>
      </c>
      <c r="F60" s="97">
        <v>43907</v>
      </c>
      <c r="G60" s="84">
        <v>1239677.7880500001</v>
      </c>
      <c r="H60" s="86">
        <v>6.5872999999999999</v>
      </c>
      <c r="I60" s="84">
        <v>81.661554827000003</v>
      </c>
      <c r="J60" s="85">
        <v>-4.6356004174361559E-2</v>
      </c>
      <c r="K60" s="85">
        <f>I60/'סכום נכסי הקרן'!$C$42</f>
        <v>8.5897471590823746E-5</v>
      </c>
    </row>
    <row r="61" spans="2:11">
      <c r="B61" s="77" t="s">
        <v>2193</v>
      </c>
      <c r="C61" s="74" t="s">
        <v>2194</v>
      </c>
      <c r="D61" s="87" t="s">
        <v>1852</v>
      </c>
      <c r="E61" s="87" t="s">
        <v>162</v>
      </c>
      <c r="F61" s="97">
        <v>43908</v>
      </c>
      <c r="G61" s="84">
        <v>405637.62520000001</v>
      </c>
      <c r="H61" s="86">
        <v>7.1060999999999996</v>
      </c>
      <c r="I61" s="84">
        <v>28.824841561</v>
      </c>
      <c r="J61" s="85">
        <v>-1.6362711664721249E-2</v>
      </c>
      <c r="K61" s="85">
        <f>I61/'סכום נכסי הקרן'!$C$42</f>
        <v>3.032003265601982E-5</v>
      </c>
    </row>
    <row r="62" spans="2:11">
      <c r="B62" s="77" t="s">
        <v>2195</v>
      </c>
      <c r="C62" s="74" t="s">
        <v>2196</v>
      </c>
      <c r="D62" s="87" t="s">
        <v>1852</v>
      </c>
      <c r="E62" s="87" t="s">
        <v>162</v>
      </c>
      <c r="F62" s="97">
        <v>43907</v>
      </c>
      <c r="G62" s="84">
        <v>250275.49209000001</v>
      </c>
      <c r="H62" s="86">
        <v>7.4142999999999999</v>
      </c>
      <c r="I62" s="84">
        <v>18.556117897</v>
      </c>
      <c r="J62" s="85">
        <v>-1.0533567240001545E-2</v>
      </c>
      <c r="K62" s="85">
        <f>I62/'סכום נכסי הקרן'!$C$42</f>
        <v>1.9518653707613829E-5</v>
      </c>
    </row>
    <row r="63" spans="2:11">
      <c r="B63" s="77" t="s">
        <v>2197</v>
      </c>
      <c r="C63" s="74" t="s">
        <v>2198</v>
      </c>
      <c r="D63" s="87" t="s">
        <v>1852</v>
      </c>
      <c r="E63" s="87" t="s">
        <v>162</v>
      </c>
      <c r="F63" s="97">
        <v>43889</v>
      </c>
      <c r="G63" s="84">
        <v>579296.27925000002</v>
      </c>
      <c r="H63" s="86">
        <v>2.6669</v>
      </c>
      <c r="I63" s="84">
        <v>15.44939784</v>
      </c>
      <c r="J63" s="85">
        <v>-8.7700063056553798E-3</v>
      </c>
      <c r="K63" s="85">
        <f>I63/'סכום נכסי הקרן'!$C$42</f>
        <v>1.6250783062704589E-5</v>
      </c>
    </row>
    <row r="64" spans="2:11">
      <c r="B64" s="77" t="s">
        <v>2199</v>
      </c>
      <c r="C64" s="74" t="s">
        <v>2200</v>
      </c>
      <c r="D64" s="87" t="s">
        <v>1852</v>
      </c>
      <c r="E64" s="87" t="s">
        <v>162</v>
      </c>
      <c r="F64" s="97">
        <v>43889</v>
      </c>
      <c r="G64" s="84">
        <v>1042733.30265</v>
      </c>
      <c r="H64" s="86">
        <v>2.9518</v>
      </c>
      <c r="I64" s="84">
        <v>30.779691324999998</v>
      </c>
      <c r="J64" s="85">
        <v>-1.747240182445688E-2</v>
      </c>
      <c r="K64" s="85">
        <f>I64/'סכום נכסי הקרן'!$C$42</f>
        <v>3.2376283635115797E-5</v>
      </c>
    </row>
    <row r="65" spans="2:11">
      <c r="B65" s="77" t="s">
        <v>2201</v>
      </c>
      <c r="C65" s="74" t="s">
        <v>2202</v>
      </c>
      <c r="D65" s="87" t="s">
        <v>1852</v>
      </c>
      <c r="E65" s="87" t="s">
        <v>162</v>
      </c>
      <c r="F65" s="97">
        <v>43921</v>
      </c>
      <c r="G65" s="84">
        <v>695155.53509999986</v>
      </c>
      <c r="H65" s="86">
        <v>0.17369999999999999</v>
      </c>
      <c r="I65" s="84">
        <v>1.2075001139999999</v>
      </c>
      <c r="J65" s="85">
        <v>-6.8544960286035254E-4</v>
      </c>
      <c r="K65" s="85">
        <f>I65/'סכום נכסי הקרן'!$C$42</f>
        <v>1.2701350954921787E-6</v>
      </c>
    </row>
    <row r="66" spans="2:11">
      <c r="B66" s="77" t="s">
        <v>2203</v>
      </c>
      <c r="C66" s="74" t="s">
        <v>2204</v>
      </c>
      <c r="D66" s="87" t="s">
        <v>1852</v>
      </c>
      <c r="E66" s="87" t="s">
        <v>162</v>
      </c>
      <c r="F66" s="97">
        <v>43921</v>
      </c>
      <c r="G66" s="84">
        <v>1158592.5585</v>
      </c>
      <c r="H66" s="86">
        <v>0.18279999999999999</v>
      </c>
      <c r="I66" s="84">
        <v>2.1183991030000002</v>
      </c>
      <c r="J66" s="85">
        <v>-1.2025305894514204E-3</v>
      </c>
      <c r="K66" s="85">
        <f>I66/'סכום נכסי הקרן'!$C$42</f>
        <v>2.2282838865052489E-6</v>
      </c>
    </row>
    <row r="67" spans="2:11">
      <c r="B67" s="77" t="s">
        <v>2205</v>
      </c>
      <c r="C67" s="74" t="s">
        <v>2206</v>
      </c>
      <c r="D67" s="87" t="s">
        <v>1852</v>
      </c>
      <c r="E67" s="87" t="s">
        <v>162</v>
      </c>
      <c r="F67" s="97">
        <v>43921</v>
      </c>
      <c r="G67" s="84">
        <v>521366.65132499998</v>
      </c>
      <c r="H67" s="86">
        <v>0.18959999999999999</v>
      </c>
      <c r="I67" s="84">
        <v>0.98872839499999998</v>
      </c>
      <c r="J67" s="85">
        <v>-5.6126163288254874E-4</v>
      </c>
      <c r="K67" s="85">
        <f>I67/'סכום נכסי הקרן'!$C$42</f>
        <v>1.0400153340268369E-6</v>
      </c>
    </row>
    <row r="68" spans="2:11">
      <c r="B68" s="77" t="s">
        <v>2207</v>
      </c>
      <c r="C68" s="74" t="s">
        <v>2208</v>
      </c>
      <c r="D68" s="87" t="s">
        <v>1852</v>
      </c>
      <c r="E68" s="87" t="s">
        <v>162</v>
      </c>
      <c r="F68" s="97">
        <v>43909</v>
      </c>
      <c r="G68" s="84">
        <v>579296.27925000002</v>
      </c>
      <c r="H68" s="86">
        <v>-2.3077999999999999</v>
      </c>
      <c r="I68" s="84">
        <v>-13.369137231</v>
      </c>
      <c r="J68" s="85">
        <v>7.5891254164920964E-3</v>
      </c>
      <c r="K68" s="85">
        <f>I68/'סכום נכסי הקרן'!$C$42</f>
        <v>-1.4062615975491517E-5</v>
      </c>
    </row>
    <row r="69" spans="2:11">
      <c r="B69" s="77" t="s">
        <v>2209</v>
      </c>
      <c r="C69" s="74" t="s">
        <v>2210</v>
      </c>
      <c r="D69" s="87" t="s">
        <v>1852</v>
      </c>
      <c r="E69" s="87" t="s">
        <v>162</v>
      </c>
      <c r="F69" s="97">
        <v>43909</v>
      </c>
      <c r="G69" s="84">
        <v>926874.04680000013</v>
      </c>
      <c r="H69" s="86">
        <v>-3.4106000000000001</v>
      </c>
      <c r="I69" s="84">
        <v>-31.612247487000001</v>
      </c>
      <c r="J69" s="85">
        <v>1.7945010716154126E-2</v>
      </c>
      <c r="K69" s="85">
        <f>I69/'סכום נכסי הקרן'!$C$42</f>
        <v>-3.3252025830138456E-5</v>
      </c>
    </row>
    <row r="70" spans="2:11">
      <c r="B70" s="77" t="s">
        <v>2211</v>
      </c>
      <c r="C70" s="74" t="s">
        <v>2212</v>
      </c>
      <c r="D70" s="87" t="s">
        <v>1852</v>
      </c>
      <c r="E70" s="87" t="s">
        <v>162</v>
      </c>
      <c r="F70" s="97">
        <v>43906</v>
      </c>
      <c r="G70" s="84">
        <v>637225.90717499994</v>
      </c>
      <c r="H70" s="86">
        <v>-5.1536999999999997</v>
      </c>
      <c r="I70" s="84">
        <v>-32.840859465000001</v>
      </c>
      <c r="J70" s="85">
        <v>1.8642444681273879E-2</v>
      </c>
      <c r="K70" s="85">
        <f>I70/'סכום נכסי הקרן'!$C$42</f>
        <v>-3.454436789612013E-5</v>
      </c>
    </row>
    <row r="71" spans="2:11">
      <c r="B71" s="77" t="s">
        <v>2213</v>
      </c>
      <c r="C71" s="74" t="s">
        <v>2214</v>
      </c>
      <c r="D71" s="87" t="s">
        <v>1852</v>
      </c>
      <c r="E71" s="87" t="s">
        <v>162</v>
      </c>
      <c r="F71" s="97">
        <v>43920</v>
      </c>
      <c r="G71" s="84">
        <v>68591.263089999993</v>
      </c>
      <c r="H71" s="86">
        <v>-0.67290000000000005</v>
      </c>
      <c r="I71" s="84">
        <v>-0.461577972</v>
      </c>
      <c r="J71" s="85">
        <v>2.6201938528056071E-4</v>
      </c>
      <c r="K71" s="85">
        <f>I71/'סכום נכסי הקרן'!$C$42</f>
        <v>-4.8552076703431786E-7</v>
      </c>
    </row>
    <row r="72" spans="2:11">
      <c r="B72" s="77" t="s">
        <v>2213</v>
      </c>
      <c r="C72" s="74" t="s">
        <v>2215</v>
      </c>
      <c r="D72" s="87" t="s">
        <v>1852</v>
      </c>
      <c r="E72" s="87" t="s">
        <v>162</v>
      </c>
      <c r="F72" s="97">
        <v>43920</v>
      </c>
      <c r="G72" s="84">
        <v>463437.02340000006</v>
      </c>
      <c r="H72" s="86">
        <v>-0.70099999999999996</v>
      </c>
      <c r="I72" s="84">
        <v>-3.2486470930000002</v>
      </c>
      <c r="J72" s="85">
        <v>1.8441272459625532E-3</v>
      </c>
      <c r="K72" s="85">
        <f>I72/'סכום נכסי הקרן'!$C$42</f>
        <v>-3.417159665533534E-6</v>
      </c>
    </row>
    <row r="73" spans="2:11">
      <c r="B73" s="77" t="s">
        <v>2213</v>
      </c>
      <c r="C73" s="74" t="s">
        <v>2216</v>
      </c>
      <c r="D73" s="87" t="s">
        <v>1852</v>
      </c>
      <c r="E73" s="87" t="s">
        <v>162</v>
      </c>
      <c r="F73" s="97">
        <v>43921</v>
      </c>
      <c r="G73" s="84">
        <v>685912.63089999999</v>
      </c>
      <c r="H73" s="86">
        <v>0.1358</v>
      </c>
      <c r="I73" s="84">
        <v>0.93152567200000014</v>
      </c>
      <c r="J73" s="85">
        <v>-5.2878993096858889E-4</v>
      </c>
      <c r="K73" s="85">
        <f>I73/'סכום נכסי הקרן'!$C$42</f>
        <v>9.7984541338033877E-7</v>
      </c>
    </row>
    <row r="74" spans="2:11">
      <c r="B74" s="77" t="s">
        <v>2217</v>
      </c>
      <c r="C74" s="74" t="s">
        <v>2218</v>
      </c>
      <c r="D74" s="87" t="s">
        <v>1852</v>
      </c>
      <c r="E74" s="87" t="s">
        <v>162</v>
      </c>
      <c r="F74" s="97">
        <v>43788</v>
      </c>
      <c r="G74" s="84">
        <v>1900808</v>
      </c>
      <c r="H74" s="86">
        <v>-4.0182000000000002</v>
      </c>
      <c r="I74" s="84">
        <v>-76.377839999999992</v>
      </c>
      <c r="J74" s="85">
        <v>4.3356650229957286E-2</v>
      </c>
      <c r="K74" s="85">
        <f>I74/'סכום נכסי הקרן'!$C$42</f>
        <v>-8.0339681940507323E-5</v>
      </c>
    </row>
    <row r="75" spans="2:11">
      <c r="B75" s="77" t="s">
        <v>2219</v>
      </c>
      <c r="C75" s="74" t="s">
        <v>2220</v>
      </c>
      <c r="D75" s="87" t="s">
        <v>1852</v>
      </c>
      <c r="E75" s="87" t="s">
        <v>162</v>
      </c>
      <c r="F75" s="97">
        <v>43887</v>
      </c>
      <c r="G75" s="84">
        <v>4079400</v>
      </c>
      <c r="H75" s="86">
        <v>-3.8277999999999999</v>
      </c>
      <c r="I75" s="84">
        <v>-156.15126999999998</v>
      </c>
      <c r="J75" s="85">
        <v>8.8640841327191522E-2</v>
      </c>
      <c r="K75" s="85">
        <f>I75/'סכום נכסי הקרן'!$C$42</f>
        <v>-1.6425108861950382E-4</v>
      </c>
    </row>
    <row r="76" spans="2:11">
      <c r="B76" s="77" t="s">
        <v>2221</v>
      </c>
      <c r="C76" s="74" t="s">
        <v>2222</v>
      </c>
      <c r="D76" s="87" t="s">
        <v>1852</v>
      </c>
      <c r="E76" s="87" t="s">
        <v>162</v>
      </c>
      <c r="F76" s="97">
        <v>43879</v>
      </c>
      <c r="G76" s="84">
        <v>3404000</v>
      </c>
      <c r="H76" s="86">
        <v>-4.5448000000000004</v>
      </c>
      <c r="I76" s="84">
        <v>-154.70492000000002</v>
      </c>
      <c r="J76" s="85">
        <v>8.7819806180608473E-2</v>
      </c>
      <c r="K76" s="85">
        <f>I76/'סכום נכסי הקרן'!$C$42</f>
        <v>-1.6272971410859004E-4</v>
      </c>
    </row>
    <row r="77" spans="2:11">
      <c r="B77" s="77" t="s">
        <v>2223</v>
      </c>
      <c r="C77" s="74" t="s">
        <v>2224</v>
      </c>
      <c r="D77" s="87" t="s">
        <v>1852</v>
      </c>
      <c r="E77" s="87" t="s">
        <v>162</v>
      </c>
      <c r="F77" s="97">
        <v>43893</v>
      </c>
      <c r="G77" s="84">
        <v>3405100</v>
      </c>
      <c r="H77" s="86">
        <v>-3.3166000000000002</v>
      </c>
      <c r="I77" s="84">
        <v>-112.93378</v>
      </c>
      <c r="J77" s="85">
        <v>6.4107997798928923E-2</v>
      </c>
      <c r="K77" s="85">
        <f>I77/'סכום נכסי הקרן'!$C$42</f>
        <v>-1.1879183760026768E-4</v>
      </c>
    </row>
    <row r="78" spans="2:11">
      <c r="B78" s="77" t="s">
        <v>2225</v>
      </c>
      <c r="C78" s="74" t="s">
        <v>2226</v>
      </c>
      <c r="D78" s="87" t="s">
        <v>1852</v>
      </c>
      <c r="E78" s="87" t="s">
        <v>162</v>
      </c>
      <c r="F78" s="97">
        <v>43895</v>
      </c>
      <c r="G78" s="84">
        <v>2044800</v>
      </c>
      <c r="H78" s="86">
        <v>-3.1295999999999999</v>
      </c>
      <c r="I78" s="84">
        <v>-63.994790000000002</v>
      </c>
      <c r="J78" s="85">
        <v>3.6327287162998698E-2</v>
      </c>
      <c r="K78" s="85">
        <f>I78/'סכום נכסי הקרן'!$C$42</f>
        <v>-6.731430313359948E-5</v>
      </c>
    </row>
    <row r="79" spans="2:11">
      <c r="B79" s="77" t="s">
        <v>2227</v>
      </c>
      <c r="C79" s="74" t="s">
        <v>2228</v>
      </c>
      <c r="D79" s="87" t="s">
        <v>1852</v>
      </c>
      <c r="E79" s="87" t="s">
        <v>162</v>
      </c>
      <c r="F79" s="97">
        <v>43894</v>
      </c>
      <c r="G79" s="84">
        <v>1364000</v>
      </c>
      <c r="H79" s="86">
        <v>-3.1185999999999998</v>
      </c>
      <c r="I79" s="84">
        <v>-42.53716</v>
      </c>
      <c r="J79" s="85">
        <v>2.4146647350798741E-2</v>
      </c>
      <c r="K79" s="85">
        <f>I79/'סכום נכסי הקרן'!$C$42</f>
        <v>-4.4743631203140477E-5</v>
      </c>
    </row>
    <row r="80" spans="2:11">
      <c r="B80" s="77" t="s">
        <v>2229</v>
      </c>
      <c r="C80" s="74" t="s">
        <v>2230</v>
      </c>
      <c r="D80" s="87" t="s">
        <v>1852</v>
      </c>
      <c r="E80" s="87" t="s">
        <v>162</v>
      </c>
      <c r="F80" s="97">
        <v>43874</v>
      </c>
      <c r="G80" s="84">
        <v>1706250</v>
      </c>
      <c r="H80" s="86">
        <v>-4.3160999999999996</v>
      </c>
      <c r="I80" s="84">
        <v>-73.644089999999991</v>
      </c>
      <c r="J80" s="85">
        <v>4.1804809505394433E-2</v>
      </c>
      <c r="K80" s="85">
        <f>I80/'סכום נכסי הקרן'!$C$42</f>
        <v>-7.7464127911945347E-5</v>
      </c>
    </row>
    <row r="81" spans="2:11">
      <c r="B81" s="77" t="s">
        <v>2231</v>
      </c>
      <c r="C81" s="74" t="s">
        <v>2232</v>
      </c>
      <c r="D81" s="87" t="s">
        <v>1852</v>
      </c>
      <c r="E81" s="87" t="s">
        <v>162</v>
      </c>
      <c r="F81" s="97">
        <v>43676</v>
      </c>
      <c r="G81" s="84">
        <v>3400313</v>
      </c>
      <c r="H81" s="86">
        <v>-3.3908999999999998</v>
      </c>
      <c r="I81" s="84">
        <v>-115.3014</v>
      </c>
      <c r="J81" s="85">
        <v>6.5452001140964416E-2</v>
      </c>
      <c r="K81" s="85">
        <f>I81/'סכום נכסי הקרן'!$C$42</f>
        <v>-1.212822698742883E-4</v>
      </c>
    </row>
    <row r="82" spans="2:11">
      <c r="B82" s="77" t="s">
        <v>2233</v>
      </c>
      <c r="C82" s="74" t="s">
        <v>2234</v>
      </c>
      <c r="D82" s="87" t="s">
        <v>1852</v>
      </c>
      <c r="E82" s="87" t="s">
        <v>162</v>
      </c>
      <c r="F82" s="97">
        <v>43803</v>
      </c>
      <c r="G82" s="84">
        <v>686380</v>
      </c>
      <c r="H82" s="86">
        <v>-3.4864000000000002</v>
      </c>
      <c r="I82" s="84">
        <v>-23.929740000000002</v>
      </c>
      <c r="J82" s="85">
        <v>1.3583957955263178E-2</v>
      </c>
      <c r="K82" s="85">
        <f>I82/'סכום נכסי הקרן'!$C$42</f>
        <v>-2.5171014269571334E-5</v>
      </c>
    </row>
    <row r="83" spans="2:11">
      <c r="B83" s="77" t="s">
        <v>2235</v>
      </c>
      <c r="C83" s="74" t="s">
        <v>2236</v>
      </c>
      <c r="D83" s="87" t="s">
        <v>1852</v>
      </c>
      <c r="E83" s="87" t="s">
        <v>162</v>
      </c>
      <c r="F83" s="97">
        <v>43675</v>
      </c>
      <c r="G83" s="84">
        <v>1029810</v>
      </c>
      <c r="H83" s="86">
        <v>-2.8874</v>
      </c>
      <c r="I83" s="84">
        <v>-29.734419999999997</v>
      </c>
      <c r="J83" s="85">
        <v>1.6879043027802913E-2</v>
      </c>
      <c r="K83" s="85">
        <f>I83/'סכום נכסי הקרן'!$C$42</f>
        <v>-3.127679239797119E-5</v>
      </c>
    </row>
    <row r="84" spans="2:11">
      <c r="B84" s="77" t="s">
        <v>2237</v>
      </c>
      <c r="C84" s="74" t="s">
        <v>2238</v>
      </c>
      <c r="D84" s="87" t="s">
        <v>1852</v>
      </c>
      <c r="E84" s="87" t="s">
        <v>162</v>
      </c>
      <c r="F84" s="97">
        <v>43858</v>
      </c>
      <c r="G84" s="84">
        <v>3399066</v>
      </c>
      <c r="H84" s="86">
        <v>-3.4348000000000001</v>
      </c>
      <c r="I84" s="84">
        <v>-116.75210000000001</v>
      </c>
      <c r="J84" s="85">
        <v>6.627550560886504E-2</v>
      </c>
      <c r="K84" s="85">
        <f>I84/'סכום נכסי הקרן'!$C$42</f>
        <v>-1.2280822002672906E-4</v>
      </c>
    </row>
    <row r="85" spans="2:11">
      <c r="B85" s="77" t="s">
        <v>2239</v>
      </c>
      <c r="C85" s="74" t="s">
        <v>2240</v>
      </c>
      <c r="D85" s="87" t="s">
        <v>1852</v>
      </c>
      <c r="E85" s="87" t="s">
        <v>162</v>
      </c>
      <c r="F85" s="97">
        <v>43810</v>
      </c>
      <c r="G85" s="84">
        <v>1890075</v>
      </c>
      <c r="H85" s="86">
        <v>-3.3416000000000001</v>
      </c>
      <c r="I85" s="84">
        <v>-63.158089999999994</v>
      </c>
      <c r="J85" s="85">
        <v>3.5852325979919872E-2</v>
      </c>
      <c r="K85" s="85">
        <f>I85/'סכום נכסי הקרן'!$C$42</f>
        <v>-6.643420215300585E-5</v>
      </c>
    </row>
    <row r="86" spans="2:11">
      <c r="B86" s="77" t="s">
        <v>2241</v>
      </c>
      <c r="C86" s="74" t="s">
        <v>2242</v>
      </c>
      <c r="D86" s="87" t="s">
        <v>1852</v>
      </c>
      <c r="E86" s="87" t="s">
        <v>162</v>
      </c>
      <c r="F86" s="97">
        <v>43850</v>
      </c>
      <c r="G86" s="84">
        <v>2062860</v>
      </c>
      <c r="H86" s="86">
        <v>-3.5082</v>
      </c>
      <c r="I86" s="84">
        <v>-72.368580000000009</v>
      </c>
      <c r="J86" s="85">
        <v>4.1080753405682631E-2</v>
      </c>
      <c r="K86" s="85">
        <f>I86/'סכום נכסי הקרן'!$C$42</f>
        <v>-7.6122455147804144E-5</v>
      </c>
    </row>
    <row r="87" spans="2:11">
      <c r="B87" s="77" t="s">
        <v>2243</v>
      </c>
      <c r="C87" s="74" t="s">
        <v>2244</v>
      </c>
      <c r="D87" s="87" t="s">
        <v>1852</v>
      </c>
      <c r="E87" s="87" t="s">
        <v>162</v>
      </c>
      <c r="F87" s="97">
        <v>43801</v>
      </c>
      <c r="G87" s="84">
        <v>1892000</v>
      </c>
      <c r="H87" s="86">
        <v>-3.4119999999999999</v>
      </c>
      <c r="I87" s="84">
        <v>-64.554690000000008</v>
      </c>
      <c r="J87" s="85">
        <v>3.6645120037871216E-2</v>
      </c>
      <c r="K87" s="85">
        <f>I87/'סכום נכסי הקרן'!$C$42</f>
        <v>-6.7903246051054209E-5</v>
      </c>
    </row>
    <row r="88" spans="2:11">
      <c r="B88" s="77" t="s">
        <v>2245</v>
      </c>
      <c r="C88" s="74" t="s">
        <v>2246</v>
      </c>
      <c r="D88" s="87" t="s">
        <v>1852</v>
      </c>
      <c r="E88" s="87" t="s">
        <v>162</v>
      </c>
      <c r="F88" s="97">
        <v>43839</v>
      </c>
      <c r="G88" s="84">
        <v>2064180</v>
      </c>
      <c r="H88" s="86">
        <v>-3.2275</v>
      </c>
      <c r="I88" s="84">
        <v>-66.620829999999998</v>
      </c>
      <c r="J88" s="85">
        <v>3.7817985221098756E-2</v>
      </c>
      <c r="K88" s="85">
        <f>I88/'סכום נכסי הקרן'!$C$42</f>
        <v>-7.0076560070468204E-5</v>
      </c>
    </row>
    <row r="89" spans="2:11">
      <c r="B89" s="77" t="s">
        <v>2247</v>
      </c>
      <c r="C89" s="74" t="s">
        <v>2248</v>
      </c>
      <c r="D89" s="87" t="s">
        <v>1852</v>
      </c>
      <c r="E89" s="87" t="s">
        <v>162</v>
      </c>
      <c r="F89" s="97">
        <v>43795</v>
      </c>
      <c r="G89" s="84">
        <v>1926960</v>
      </c>
      <c r="H89" s="86">
        <v>-3.4573999999999998</v>
      </c>
      <c r="I89" s="84">
        <v>-66.622410000000002</v>
      </c>
      <c r="J89" s="85">
        <v>3.7818882124014096E-2</v>
      </c>
      <c r="K89" s="85">
        <f>I89/'סכום נכסי הקרן'!$C$42</f>
        <v>-7.0078222027620521E-5</v>
      </c>
    </row>
    <row r="90" spans="2:11">
      <c r="B90" s="77" t="s">
        <v>2249</v>
      </c>
      <c r="C90" s="74" t="s">
        <v>2250</v>
      </c>
      <c r="D90" s="87" t="s">
        <v>1852</v>
      </c>
      <c r="E90" s="87" t="s">
        <v>162</v>
      </c>
      <c r="F90" s="97">
        <v>43802</v>
      </c>
      <c r="G90" s="84">
        <v>3101310</v>
      </c>
      <c r="H90" s="86">
        <v>-3.0787</v>
      </c>
      <c r="I90" s="84">
        <v>-95.478999999999999</v>
      </c>
      <c r="J90" s="85">
        <v>5.4199616109935705E-2</v>
      </c>
      <c r="K90" s="85">
        <f>I90/'סכום נכסי הקרן'!$C$42</f>
        <v>-1.0043164996545726E-4</v>
      </c>
    </row>
    <row r="91" spans="2:11">
      <c r="B91" s="77" t="s">
        <v>2251</v>
      </c>
      <c r="C91" s="74" t="s">
        <v>2252</v>
      </c>
      <c r="D91" s="87" t="s">
        <v>1852</v>
      </c>
      <c r="E91" s="87" t="s">
        <v>162</v>
      </c>
      <c r="F91" s="97">
        <v>43829</v>
      </c>
      <c r="G91" s="84">
        <v>689820</v>
      </c>
      <c r="H91" s="86">
        <v>-3.3605999999999998</v>
      </c>
      <c r="I91" s="84">
        <v>-23.18233</v>
      </c>
      <c r="J91" s="85">
        <v>1.3159683140102492E-2</v>
      </c>
      <c r="K91" s="85">
        <f>I91/'סכום נכסי הקרן'!$C$42</f>
        <v>-2.4384834905515545E-5</v>
      </c>
    </row>
    <row r="92" spans="2:11">
      <c r="B92" s="77" t="s">
        <v>2253</v>
      </c>
      <c r="C92" s="74" t="s">
        <v>2254</v>
      </c>
      <c r="D92" s="87" t="s">
        <v>1852</v>
      </c>
      <c r="E92" s="87" t="s">
        <v>162</v>
      </c>
      <c r="F92" s="97">
        <v>43837</v>
      </c>
      <c r="G92" s="84">
        <v>4142520</v>
      </c>
      <c r="H92" s="86">
        <v>-3.2707000000000002</v>
      </c>
      <c r="I92" s="84">
        <v>-135.48939000000001</v>
      </c>
      <c r="J92" s="85">
        <v>7.6911917018081075E-2</v>
      </c>
      <c r="K92" s="85">
        <f>I92/'סכום נכסי הקרן'!$C$42</f>
        <v>-1.425174435269884E-4</v>
      </c>
    </row>
    <row r="93" spans="2:11">
      <c r="B93" s="77" t="s">
        <v>2255</v>
      </c>
      <c r="C93" s="74" t="s">
        <v>2256</v>
      </c>
      <c r="D93" s="87" t="s">
        <v>1852</v>
      </c>
      <c r="E93" s="87" t="s">
        <v>162</v>
      </c>
      <c r="F93" s="97">
        <v>43664</v>
      </c>
      <c r="G93" s="84">
        <v>4495400</v>
      </c>
      <c r="H93" s="86">
        <v>-2.3712</v>
      </c>
      <c r="I93" s="84">
        <v>-106.59392999999999</v>
      </c>
      <c r="J93" s="85">
        <v>6.0509118085121952E-2</v>
      </c>
      <c r="K93" s="85">
        <f>I93/'סכום נכסי הקרן'!$C$42</f>
        <v>-1.1212312933946158E-4</v>
      </c>
    </row>
    <row r="94" spans="2:11">
      <c r="B94" s="77" t="s">
        <v>2257</v>
      </c>
      <c r="C94" s="74" t="s">
        <v>2258</v>
      </c>
      <c r="D94" s="87" t="s">
        <v>1852</v>
      </c>
      <c r="E94" s="87" t="s">
        <v>162</v>
      </c>
      <c r="F94" s="97">
        <v>43724</v>
      </c>
      <c r="G94" s="84">
        <v>5547680</v>
      </c>
      <c r="H94" s="86">
        <v>-2.2890999999999999</v>
      </c>
      <c r="I94" s="84">
        <v>-126.99203999999999</v>
      </c>
      <c r="J94" s="85">
        <v>7.2088310696777291E-2</v>
      </c>
      <c r="K94" s="85">
        <f>I94/'סכום נכסי הקרן'!$C$42</f>
        <v>-1.3357932225598661E-4</v>
      </c>
    </row>
    <row r="95" spans="2:11">
      <c r="B95" s="77" t="s">
        <v>2259</v>
      </c>
      <c r="C95" s="74" t="s">
        <v>2260</v>
      </c>
      <c r="D95" s="87" t="s">
        <v>1852</v>
      </c>
      <c r="E95" s="87" t="s">
        <v>162</v>
      </c>
      <c r="F95" s="97">
        <v>43656</v>
      </c>
      <c r="G95" s="84">
        <v>3919626.75</v>
      </c>
      <c r="H95" s="86">
        <v>-1.6880999999999999</v>
      </c>
      <c r="I95" s="84">
        <v>-66.165710000000004</v>
      </c>
      <c r="J95" s="85">
        <v>3.7559631768675147E-2</v>
      </c>
      <c r="K95" s="85">
        <f>I95/'סכום נכסי הקרן'!$C$42</f>
        <v>-6.9597832260873653E-5</v>
      </c>
    </row>
    <row r="96" spans="2:11">
      <c r="B96" s="77" t="s">
        <v>2261</v>
      </c>
      <c r="C96" s="74" t="s">
        <v>2262</v>
      </c>
      <c r="D96" s="87" t="s">
        <v>1852</v>
      </c>
      <c r="E96" s="87" t="s">
        <v>162</v>
      </c>
      <c r="F96" s="97">
        <v>43642</v>
      </c>
      <c r="G96" s="84">
        <v>1402880</v>
      </c>
      <c r="H96" s="86">
        <v>-0.80879999999999996</v>
      </c>
      <c r="I96" s="84">
        <v>-11.345979999999999</v>
      </c>
      <c r="J96" s="85">
        <v>6.4406598350528208E-3</v>
      </c>
      <c r="K96" s="85">
        <f>I96/'סכום נכסי הקרן'!$C$42</f>
        <v>-1.1934514310739311E-5</v>
      </c>
    </row>
    <row r="97" spans="2:11">
      <c r="B97" s="77" t="s">
        <v>2263</v>
      </c>
      <c r="C97" s="74" t="s">
        <v>2264</v>
      </c>
      <c r="D97" s="87" t="s">
        <v>1852</v>
      </c>
      <c r="E97" s="87" t="s">
        <v>162</v>
      </c>
      <c r="F97" s="97">
        <v>43628</v>
      </c>
      <c r="G97" s="84">
        <v>1755000</v>
      </c>
      <c r="H97" s="86">
        <v>-1.3936999999999999</v>
      </c>
      <c r="I97" s="84">
        <v>-24.459099999999999</v>
      </c>
      <c r="J97" s="85">
        <v>1.3884454491506285E-2</v>
      </c>
      <c r="K97" s="85">
        <f>I97/'סכום נכסי הקרן'!$C$42</f>
        <v>-2.572783302789216E-5</v>
      </c>
    </row>
    <row r="98" spans="2:11">
      <c r="B98" s="77" t="s">
        <v>2265</v>
      </c>
      <c r="C98" s="74" t="s">
        <v>2266</v>
      </c>
      <c r="D98" s="87" t="s">
        <v>1852</v>
      </c>
      <c r="E98" s="87" t="s">
        <v>162</v>
      </c>
      <c r="F98" s="97">
        <v>43626</v>
      </c>
      <c r="G98" s="84">
        <v>1405440</v>
      </c>
      <c r="H98" s="86">
        <v>-1.2521</v>
      </c>
      <c r="I98" s="84">
        <v>-17.596919999999997</v>
      </c>
      <c r="J98" s="85">
        <v>9.9890688917693912E-3</v>
      </c>
      <c r="K98" s="85">
        <f>I98/'סכום נכסי הקרן'!$C$42</f>
        <v>-1.8509700666221408E-5</v>
      </c>
    </row>
    <row r="99" spans="2:11">
      <c r="B99" s="77" t="s">
        <v>2267</v>
      </c>
      <c r="C99" s="74" t="s">
        <v>2268</v>
      </c>
      <c r="D99" s="87" t="s">
        <v>1852</v>
      </c>
      <c r="E99" s="87" t="s">
        <v>162</v>
      </c>
      <c r="F99" s="97">
        <v>43621</v>
      </c>
      <c r="G99" s="84">
        <v>9513180</v>
      </c>
      <c r="H99" s="86">
        <v>-0.80630000000000002</v>
      </c>
      <c r="I99" s="84">
        <v>-76.702600000000004</v>
      </c>
      <c r="J99" s="85">
        <v>4.3541003515264666E-2</v>
      </c>
      <c r="K99" s="85">
        <f>I99/'סכום נכסי הקרן'!$C$42</f>
        <v>-8.0681287766320154E-5</v>
      </c>
    </row>
    <row r="100" spans="2:11">
      <c r="B100" s="77" t="s">
        <v>2269</v>
      </c>
      <c r="C100" s="74" t="s">
        <v>2270</v>
      </c>
      <c r="D100" s="87" t="s">
        <v>1852</v>
      </c>
      <c r="E100" s="87" t="s">
        <v>162</v>
      </c>
      <c r="F100" s="97">
        <v>43641</v>
      </c>
      <c r="G100" s="84">
        <v>1059000</v>
      </c>
      <c r="H100" s="86">
        <v>-0.60560000000000003</v>
      </c>
      <c r="I100" s="84">
        <v>-6.4132899999999999</v>
      </c>
      <c r="J100" s="85">
        <v>3.6405686695680684E-3</v>
      </c>
      <c r="K100" s="85">
        <f>I100/'סכום נכסי הקרן'!$C$42</f>
        <v>-6.745957712240046E-6</v>
      </c>
    </row>
    <row r="101" spans="2:11">
      <c r="B101" s="77" t="s">
        <v>2271</v>
      </c>
      <c r="C101" s="74" t="s">
        <v>2272</v>
      </c>
      <c r="D101" s="87" t="s">
        <v>1852</v>
      </c>
      <c r="E101" s="87" t="s">
        <v>162</v>
      </c>
      <c r="F101" s="97">
        <v>43633</v>
      </c>
      <c r="G101" s="84">
        <v>3541350</v>
      </c>
      <c r="H101" s="86">
        <v>-0.4859</v>
      </c>
      <c r="I101" s="84">
        <v>-17.206949999999999</v>
      </c>
      <c r="J101" s="85">
        <v>9.7676984931017105E-3</v>
      </c>
      <c r="K101" s="85">
        <f>I101/'סכום נכסי הקרן'!$C$42</f>
        <v>-1.8099502292369262E-5</v>
      </c>
    </row>
    <row r="102" spans="2:11">
      <c r="B102" s="77" t="s">
        <v>2273</v>
      </c>
      <c r="C102" s="74" t="s">
        <v>2274</v>
      </c>
      <c r="D102" s="87" t="s">
        <v>1852</v>
      </c>
      <c r="E102" s="87" t="s">
        <v>162</v>
      </c>
      <c r="F102" s="97">
        <v>43920</v>
      </c>
      <c r="G102" s="84">
        <v>2319980</v>
      </c>
      <c r="H102" s="86">
        <v>0.1787</v>
      </c>
      <c r="I102" s="84">
        <v>4.1446999999999994</v>
      </c>
      <c r="J102" s="85">
        <v>-2.3527807045617415E-3</v>
      </c>
      <c r="K102" s="85">
        <f>I102/'סכום נכסי הקרן'!$C$42</f>
        <v>4.3596922842911069E-6</v>
      </c>
    </row>
    <row r="103" spans="2:11">
      <c r="B103" s="77" t="s">
        <v>2275</v>
      </c>
      <c r="C103" s="74" t="s">
        <v>2276</v>
      </c>
      <c r="D103" s="87" t="s">
        <v>1852</v>
      </c>
      <c r="E103" s="87" t="s">
        <v>162</v>
      </c>
      <c r="F103" s="97">
        <v>43920</v>
      </c>
      <c r="G103" s="84">
        <v>3225690</v>
      </c>
      <c r="H103" s="86">
        <v>0.58830000000000005</v>
      </c>
      <c r="I103" s="84">
        <v>18.976320000000001</v>
      </c>
      <c r="J103" s="85">
        <v>-1.0772099196465141E-2</v>
      </c>
      <c r="K103" s="85">
        <f>I103/'סכום נכסי הקרן'!$C$42</f>
        <v>1.9960652372485112E-5</v>
      </c>
    </row>
    <row r="104" spans="2:11">
      <c r="B104" s="77" t="s">
        <v>2277</v>
      </c>
      <c r="C104" s="74" t="s">
        <v>2278</v>
      </c>
      <c r="D104" s="87" t="s">
        <v>1852</v>
      </c>
      <c r="E104" s="87" t="s">
        <v>162</v>
      </c>
      <c r="F104" s="97">
        <v>43916</v>
      </c>
      <c r="G104" s="84">
        <v>722280</v>
      </c>
      <c r="H104" s="86">
        <v>1.3449</v>
      </c>
      <c r="I104" s="84">
        <v>9.7140599999999999</v>
      </c>
      <c r="J104" s="85">
        <v>-5.5142840087231961E-3</v>
      </c>
      <c r="K104" s="85">
        <f>I104/'סכום נכסי הקרן'!$C$42</f>
        <v>1.0217943984158293E-5</v>
      </c>
    </row>
    <row r="105" spans="2:11">
      <c r="B105" s="77" t="s">
        <v>2279</v>
      </c>
      <c r="C105" s="74" t="s">
        <v>2280</v>
      </c>
      <c r="D105" s="87" t="s">
        <v>1852</v>
      </c>
      <c r="E105" s="87" t="s">
        <v>162</v>
      </c>
      <c r="F105" s="97">
        <v>43915</v>
      </c>
      <c r="G105" s="84">
        <v>2547930</v>
      </c>
      <c r="H105" s="86">
        <v>2.1120999999999999</v>
      </c>
      <c r="I105" s="84">
        <v>53.813929999999999</v>
      </c>
      <c r="J105" s="85">
        <v>-3.0548019432199255E-2</v>
      </c>
      <c r="K105" s="85">
        <f>I105/'סכום נכסי הקרן'!$C$42</f>
        <v>5.6605345479378915E-5</v>
      </c>
    </row>
    <row r="106" spans="2:11">
      <c r="B106" s="77" t="s">
        <v>2281</v>
      </c>
      <c r="C106" s="74" t="s">
        <v>2282</v>
      </c>
      <c r="D106" s="87" t="s">
        <v>1852</v>
      </c>
      <c r="E106" s="87" t="s">
        <v>162</v>
      </c>
      <c r="F106" s="97">
        <v>43909</v>
      </c>
      <c r="G106" s="84">
        <v>1279775</v>
      </c>
      <c r="H106" s="86">
        <v>3.0257999999999998</v>
      </c>
      <c r="I106" s="84">
        <v>38.723529999999997</v>
      </c>
      <c r="J106" s="85">
        <v>-2.1981801866604998E-2</v>
      </c>
      <c r="K106" s="85">
        <f>I106/'סכום נכסי הקרן'!$C$42</f>
        <v>4.0732182054555271E-5</v>
      </c>
    </row>
    <row r="107" spans="2:11">
      <c r="B107" s="77" t="s">
        <v>2283</v>
      </c>
      <c r="C107" s="74" t="s">
        <v>2284</v>
      </c>
      <c r="D107" s="87" t="s">
        <v>1852</v>
      </c>
      <c r="E107" s="87" t="s">
        <v>162</v>
      </c>
      <c r="F107" s="97">
        <v>43914</v>
      </c>
      <c r="G107" s="84">
        <v>3308130</v>
      </c>
      <c r="H107" s="86">
        <v>3.0114000000000001</v>
      </c>
      <c r="I107" s="84">
        <v>99.62021</v>
      </c>
      <c r="J107" s="85">
        <v>-5.6550415680842681E-2</v>
      </c>
      <c r="K107" s="85">
        <f>I107/'סכום נכסי הקרן'!$C$42</f>
        <v>1.0478767121781067E-4</v>
      </c>
    </row>
    <row r="108" spans="2:11">
      <c r="B108" s="77" t="s">
        <v>2285</v>
      </c>
      <c r="C108" s="74" t="s">
        <v>2286</v>
      </c>
      <c r="D108" s="87" t="s">
        <v>1852</v>
      </c>
      <c r="E108" s="87" t="s">
        <v>162</v>
      </c>
      <c r="F108" s="97">
        <v>43907</v>
      </c>
      <c r="G108" s="84">
        <v>3050400</v>
      </c>
      <c r="H108" s="86">
        <v>6.8409000000000004</v>
      </c>
      <c r="I108" s="84">
        <v>208.67399</v>
      </c>
      <c r="J108" s="85">
        <v>-0.11845589239653288</v>
      </c>
      <c r="K108" s="85">
        <f>I108/'סכום נכסי הקרן'!$C$42</f>
        <v>2.1949824695037995E-4</v>
      </c>
    </row>
    <row r="109" spans="2:11">
      <c r="B109" s="77" t="s">
        <v>2287</v>
      </c>
      <c r="C109" s="74" t="s">
        <v>2288</v>
      </c>
      <c r="D109" s="87" t="s">
        <v>1852</v>
      </c>
      <c r="E109" s="87" t="s">
        <v>162</v>
      </c>
      <c r="F109" s="97">
        <v>43857</v>
      </c>
      <c r="G109" s="84">
        <v>1782500</v>
      </c>
      <c r="H109" s="86">
        <v>3.2911999999999999</v>
      </c>
      <c r="I109" s="84">
        <v>58.665849999999999</v>
      </c>
      <c r="J109" s="85">
        <v>-3.3302260693587826E-2</v>
      </c>
      <c r="K109" s="85">
        <f>I109/'סכום נכסי הקרן'!$C$42</f>
        <v>6.1708942407503434E-5</v>
      </c>
    </row>
    <row r="110" spans="2:11">
      <c r="B110" s="77" t="s">
        <v>2289</v>
      </c>
      <c r="C110" s="74" t="s">
        <v>2290</v>
      </c>
      <c r="D110" s="87" t="s">
        <v>1852</v>
      </c>
      <c r="E110" s="87" t="s">
        <v>162</v>
      </c>
      <c r="F110" s="97">
        <v>43913</v>
      </c>
      <c r="G110" s="84">
        <v>4278000</v>
      </c>
      <c r="H110" s="86">
        <v>-3.0038999999999998</v>
      </c>
      <c r="I110" s="84">
        <v>-128.50700000000001</v>
      </c>
      <c r="J110" s="85">
        <v>7.2948293000968889E-2</v>
      </c>
      <c r="K110" s="85">
        <f>I110/'סכום נכסי הקרן'!$C$42</f>
        <v>-1.3517286567843207E-4</v>
      </c>
    </row>
    <row r="111" spans="2:11">
      <c r="B111" s="77" t="s">
        <v>2213</v>
      </c>
      <c r="C111" s="74" t="s">
        <v>2291</v>
      </c>
      <c r="D111" s="87" t="s">
        <v>1852</v>
      </c>
      <c r="E111" s="87" t="s">
        <v>162</v>
      </c>
      <c r="F111" s="97">
        <v>43916</v>
      </c>
      <c r="G111" s="84">
        <v>713000</v>
      </c>
      <c r="H111" s="86">
        <v>-1.3601000000000001</v>
      </c>
      <c r="I111" s="84">
        <v>-9.6974400000000003</v>
      </c>
      <c r="J111" s="85">
        <v>5.5048494983099419E-3</v>
      </c>
      <c r="K111" s="85">
        <f>I111/'סכום נכסי הקרן'!$C$42</f>
        <v>-1.0200461877910576E-5</v>
      </c>
    </row>
    <row r="112" spans="2:11">
      <c r="B112" s="77" t="s">
        <v>2213</v>
      </c>
      <c r="C112" s="74" t="s">
        <v>2292</v>
      </c>
      <c r="D112" s="87" t="s">
        <v>1852</v>
      </c>
      <c r="E112" s="87" t="s">
        <v>162</v>
      </c>
      <c r="F112" s="97">
        <v>43920</v>
      </c>
      <c r="G112" s="84">
        <v>3208500</v>
      </c>
      <c r="H112" s="86">
        <v>-0.58879999999999999</v>
      </c>
      <c r="I112" s="84">
        <v>-18.891310000000001</v>
      </c>
      <c r="J112" s="85">
        <v>1.0723842413659439E-2</v>
      </c>
      <c r="K112" s="85">
        <f>I112/'סכום נכסי הקרן'!$C$42</f>
        <v>-1.9871232766461132E-5</v>
      </c>
    </row>
    <row r="113" spans="2:11">
      <c r="B113" s="73"/>
      <c r="C113" s="74"/>
      <c r="D113" s="74"/>
      <c r="E113" s="74"/>
      <c r="F113" s="74"/>
      <c r="G113" s="84"/>
      <c r="H113" s="86"/>
      <c r="I113" s="74"/>
      <c r="J113" s="85"/>
      <c r="K113" s="74"/>
    </row>
    <row r="114" spans="2:11">
      <c r="B114" s="92" t="s">
        <v>229</v>
      </c>
      <c r="C114" s="72"/>
      <c r="D114" s="72"/>
      <c r="E114" s="72"/>
      <c r="F114" s="72"/>
      <c r="G114" s="81"/>
      <c r="H114" s="83"/>
      <c r="I114" s="81">
        <v>542.68652755100004</v>
      </c>
      <c r="J114" s="82">
        <v>-0.30806147384553934</v>
      </c>
      <c r="K114" s="82">
        <f>I114/'סכום נכסי הקרן'!$C$42</f>
        <v>5.7083655438338807E-4</v>
      </c>
    </row>
    <row r="115" spans="2:11">
      <c r="B115" s="77" t="s">
        <v>2293</v>
      </c>
      <c r="C115" s="74" t="s">
        <v>2294</v>
      </c>
      <c r="D115" s="87" t="s">
        <v>1852</v>
      </c>
      <c r="E115" s="87" t="s">
        <v>164</v>
      </c>
      <c r="F115" s="97">
        <v>43920</v>
      </c>
      <c r="G115" s="84">
        <v>492719.750604</v>
      </c>
      <c r="H115" s="86">
        <v>-1.2967</v>
      </c>
      <c r="I115" s="84">
        <v>-6.3892826400000011</v>
      </c>
      <c r="J115" s="85">
        <v>3.6269406498379395E-3</v>
      </c>
      <c r="K115" s="85">
        <f>I115/'סכום נכסי הקרן'!$C$42</f>
        <v>-6.7207050516956899E-6</v>
      </c>
    </row>
    <row r="116" spans="2:11">
      <c r="B116" s="77" t="s">
        <v>2295</v>
      </c>
      <c r="C116" s="74" t="s">
        <v>2296</v>
      </c>
      <c r="D116" s="87" t="s">
        <v>1852</v>
      </c>
      <c r="E116" s="87" t="s">
        <v>164</v>
      </c>
      <c r="F116" s="97">
        <v>43920</v>
      </c>
      <c r="G116" s="84">
        <v>215485.54123599999</v>
      </c>
      <c r="H116" s="86">
        <v>-1.2197</v>
      </c>
      <c r="I116" s="84">
        <v>-2.628277196</v>
      </c>
      <c r="J116" s="85">
        <v>1.491968024944734E-3</v>
      </c>
      <c r="K116" s="85">
        <f>I116/'סכום נכסי הקרן'!$C$42</f>
        <v>-2.7646101798391847E-6</v>
      </c>
    </row>
    <row r="117" spans="2:11">
      <c r="B117" s="77" t="s">
        <v>2297</v>
      </c>
      <c r="C117" s="74" t="s">
        <v>2190</v>
      </c>
      <c r="D117" s="87" t="s">
        <v>1852</v>
      </c>
      <c r="E117" s="87" t="s">
        <v>164</v>
      </c>
      <c r="F117" s="97">
        <v>43920</v>
      </c>
      <c r="G117" s="84">
        <v>13139.193348999999</v>
      </c>
      <c r="H117" s="86">
        <v>-1.3667</v>
      </c>
      <c r="I117" s="84">
        <v>-0.17957276599999999</v>
      </c>
      <c r="J117" s="85">
        <v>1.0193628945631307E-4</v>
      </c>
      <c r="K117" s="85">
        <f>I117/'סכום נכסי הקרן'!$C$42</f>
        <v>-1.8888749545178483E-7</v>
      </c>
    </row>
    <row r="118" spans="2:11">
      <c r="B118" s="77" t="s">
        <v>2298</v>
      </c>
      <c r="C118" s="74" t="s">
        <v>2299</v>
      </c>
      <c r="D118" s="87" t="s">
        <v>1852</v>
      </c>
      <c r="E118" s="87" t="s">
        <v>164</v>
      </c>
      <c r="F118" s="97">
        <v>43703</v>
      </c>
      <c r="G118" s="84">
        <v>98543.950121000002</v>
      </c>
      <c r="H118" s="86">
        <v>-3.3182</v>
      </c>
      <c r="I118" s="84">
        <v>-3.2699101660000003</v>
      </c>
      <c r="J118" s="85">
        <v>1.8561974435339307E-3</v>
      </c>
      <c r="K118" s="85">
        <f>I118/'סכום נכסי הקרן'!$C$42</f>
        <v>-3.4395256884781182E-6</v>
      </c>
    </row>
    <row r="119" spans="2:11">
      <c r="B119" s="77" t="s">
        <v>2300</v>
      </c>
      <c r="C119" s="74" t="s">
        <v>2301</v>
      </c>
      <c r="D119" s="87" t="s">
        <v>1852</v>
      </c>
      <c r="E119" s="87" t="s">
        <v>164</v>
      </c>
      <c r="F119" s="97">
        <v>43899</v>
      </c>
      <c r="G119" s="84">
        <v>570402.90327200003</v>
      </c>
      <c r="H119" s="86">
        <v>-4.6597999999999997</v>
      </c>
      <c r="I119" s="84">
        <v>-26.579630479999999</v>
      </c>
      <c r="J119" s="85">
        <v>1.5088194978581113E-2</v>
      </c>
      <c r="K119" s="85">
        <f>I119/'סכום נכסי הקרן'!$C$42</f>
        <v>-2.7958358849365396E-5</v>
      </c>
    </row>
    <row r="120" spans="2:11">
      <c r="B120" s="77" t="s">
        <v>2302</v>
      </c>
      <c r="C120" s="74" t="s">
        <v>2303</v>
      </c>
      <c r="D120" s="87" t="s">
        <v>1852</v>
      </c>
      <c r="E120" s="87" t="s">
        <v>164</v>
      </c>
      <c r="F120" s="97">
        <v>43899</v>
      </c>
      <c r="G120" s="84">
        <v>235766.533352</v>
      </c>
      <c r="H120" s="86">
        <v>-5.0559000000000003</v>
      </c>
      <c r="I120" s="84">
        <v>-11.920201540000003</v>
      </c>
      <c r="J120" s="85">
        <v>6.7666224763672077E-3</v>
      </c>
      <c r="K120" s="85">
        <f>I120/'סכום נכסי הקרן'!$C$42</f>
        <v>-1.2538521649608655E-5</v>
      </c>
    </row>
    <row r="121" spans="2:11">
      <c r="B121" s="77" t="s">
        <v>2304</v>
      </c>
      <c r="C121" s="74" t="s">
        <v>2305</v>
      </c>
      <c r="D121" s="87" t="s">
        <v>1852</v>
      </c>
      <c r="E121" s="87" t="s">
        <v>164</v>
      </c>
      <c r="F121" s="97">
        <v>43745</v>
      </c>
      <c r="G121" s="84">
        <v>257740.50056399999</v>
      </c>
      <c r="H121" s="86">
        <v>1.5133000000000001</v>
      </c>
      <c r="I121" s="84">
        <v>3.9005064950000001</v>
      </c>
      <c r="J121" s="85">
        <v>-2.2141618016873958E-3</v>
      </c>
      <c r="K121" s="85">
        <f>I121/'סכום נכסי הקרן'!$C$42</f>
        <v>4.1028320677199444E-6</v>
      </c>
    </row>
    <row r="122" spans="2:11">
      <c r="B122" s="77" t="s">
        <v>2306</v>
      </c>
      <c r="C122" s="74" t="s">
        <v>2123</v>
      </c>
      <c r="D122" s="87" t="s">
        <v>1852</v>
      </c>
      <c r="E122" s="87" t="s">
        <v>164</v>
      </c>
      <c r="F122" s="97">
        <v>43745</v>
      </c>
      <c r="G122" s="84">
        <v>257740.50056399999</v>
      </c>
      <c r="H122" s="86">
        <v>1.5133000000000001</v>
      </c>
      <c r="I122" s="84">
        <v>3.9005064950000001</v>
      </c>
      <c r="J122" s="85">
        <v>-2.2141618016873958E-3</v>
      </c>
      <c r="K122" s="85">
        <f>I122/'סכום נכסי הקרן'!$C$42</f>
        <v>4.1028320677199444E-6</v>
      </c>
    </row>
    <row r="123" spans="2:11">
      <c r="B123" s="77" t="s">
        <v>2307</v>
      </c>
      <c r="C123" s="74" t="s">
        <v>2308</v>
      </c>
      <c r="D123" s="87" t="s">
        <v>1852</v>
      </c>
      <c r="E123" s="87" t="s">
        <v>164</v>
      </c>
      <c r="F123" s="97">
        <v>43753</v>
      </c>
      <c r="G123" s="84">
        <v>279174.24121000001</v>
      </c>
      <c r="H123" s="86">
        <v>1.8218000000000001</v>
      </c>
      <c r="I123" s="84">
        <v>5.0859859470000002</v>
      </c>
      <c r="J123" s="85">
        <v>-2.8871111539493276E-3</v>
      </c>
      <c r="K123" s="85">
        <f>I123/'סכום נכסי הקרן'!$C$42</f>
        <v>5.3498042539023104E-6</v>
      </c>
    </row>
    <row r="124" spans="2:11">
      <c r="B124" s="77" t="s">
        <v>2309</v>
      </c>
      <c r="C124" s="74" t="s">
        <v>2154</v>
      </c>
      <c r="D124" s="87" t="s">
        <v>1852</v>
      </c>
      <c r="E124" s="87" t="s">
        <v>164</v>
      </c>
      <c r="F124" s="97">
        <v>43822</v>
      </c>
      <c r="G124" s="84">
        <v>223599.60197600001</v>
      </c>
      <c r="H124" s="86">
        <v>1.9359</v>
      </c>
      <c r="I124" s="84">
        <v>4.3286001169999997</v>
      </c>
      <c r="J124" s="85">
        <v>-2.4571734584026097E-3</v>
      </c>
      <c r="K124" s="85">
        <f>I124/'סכום נכסי הקרן'!$C$42</f>
        <v>4.5531315974296056E-6</v>
      </c>
    </row>
    <row r="125" spans="2:11">
      <c r="B125" s="77" t="s">
        <v>2310</v>
      </c>
      <c r="C125" s="74" t="s">
        <v>2311</v>
      </c>
      <c r="D125" s="87" t="s">
        <v>1852</v>
      </c>
      <c r="E125" s="87" t="s">
        <v>164</v>
      </c>
      <c r="F125" s="97">
        <v>43850</v>
      </c>
      <c r="G125" s="84">
        <v>389009.037442</v>
      </c>
      <c r="H125" s="86">
        <v>1.8637999999999999</v>
      </c>
      <c r="I125" s="84">
        <v>7.2501963460000001</v>
      </c>
      <c r="J125" s="85">
        <v>-4.1156469870323176E-3</v>
      </c>
      <c r="K125" s="85">
        <f>I125/'סכום נכסי הקרן'!$C$42</f>
        <v>7.6262757423340135E-6</v>
      </c>
    </row>
    <row r="126" spans="2:11">
      <c r="B126" s="77" t="s">
        <v>2312</v>
      </c>
      <c r="C126" s="74" t="s">
        <v>2313</v>
      </c>
      <c r="D126" s="87" t="s">
        <v>1852</v>
      </c>
      <c r="E126" s="87" t="s">
        <v>164</v>
      </c>
      <c r="F126" s="97">
        <v>43850</v>
      </c>
      <c r="G126" s="84">
        <v>220497.54277100001</v>
      </c>
      <c r="H126" s="86">
        <v>1.8898999999999999</v>
      </c>
      <c r="I126" s="84">
        <v>4.1672591880000001</v>
      </c>
      <c r="J126" s="85">
        <v>-2.3655866548686348E-3</v>
      </c>
      <c r="K126" s="85">
        <f>I126/'סכום נכסי הקרן'!$C$42</f>
        <v>4.3834216538144687E-6</v>
      </c>
    </row>
    <row r="127" spans="2:11">
      <c r="B127" s="77" t="s">
        <v>2314</v>
      </c>
      <c r="C127" s="74" t="s">
        <v>2154</v>
      </c>
      <c r="D127" s="87" t="s">
        <v>1852</v>
      </c>
      <c r="E127" s="87" t="s">
        <v>164</v>
      </c>
      <c r="F127" s="97">
        <v>43719</v>
      </c>
      <c r="G127" s="84">
        <v>324927.283031</v>
      </c>
      <c r="H127" s="86">
        <v>2.3460999999999999</v>
      </c>
      <c r="I127" s="84">
        <v>7.6230854129999992</v>
      </c>
      <c r="J127" s="85">
        <v>-4.327321222026316E-3</v>
      </c>
      <c r="K127" s="85">
        <f>I127/'סכום נכסי הקרן'!$C$42</f>
        <v>8.0185071675991486E-6</v>
      </c>
    </row>
    <row r="128" spans="2:11">
      <c r="B128" s="77" t="s">
        <v>2315</v>
      </c>
      <c r="C128" s="74" t="s">
        <v>2316</v>
      </c>
      <c r="D128" s="87" t="s">
        <v>1852</v>
      </c>
      <c r="E128" s="87" t="s">
        <v>164</v>
      </c>
      <c r="F128" s="97">
        <v>43719</v>
      </c>
      <c r="G128" s="84">
        <v>324947.55840099999</v>
      </c>
      <c r="H128" s="86">
        <v>2.3521999999999998</v>
      </c>
      <c r="I128" s="84">
        <v>7.643329778</v>
      </c>
      <c r="J128" s="85">
        <v>-4.3388131397400489E-3</v>
      </c>
      <c r="K128" s="85">
        <f>I128/'סכום נכסי הקרן'!$C$42</f>
        <v>8.0398016405141665E-6</v>
      </c>
    </row>
    <row r="129" spans="2:11">
      <c r="B129" s="77" t="s">
        <v>2317</v>
      </c>
      <c r="C129" s="74" t="s">
        <v>2318</v>
      </c>
      <c r="D129" s="87" t="s">
        <v>1852</v>
      </c>
      <c r="E129" s="87" t="s">
        <v>164</v>
      </c>
      <c r="F129" s="97">
        <v>43768</v>
      </c>
      <c r="G129" s="84">
        <v>143382.20137299999</v>
      </c>
      <c r="H129" s="86">
        <v>2.6276999999999999</v>
      </c>
      <c r="I129" s="84">
        <v>3.7677214530000001</v>
      </c>
      <c r="J129" s="85">
        <v>-2.1387850350524113E-3</v>
      </c>
      <c r="K129" s="85">
        <f>I129/'סכום נכסי הקרן'!$C$42</f>
        <v>3.9631592510922827E-6</v>
      </c>
    </row>
    <row r="130" spans="2:11">
      <c r="B130" s="77" t="s">
        <v>2319</v>
      </c>
      <c r="C130" s="74" t="s">
        <v>2320</v>
      </c>
      <c r="D130" s="87" t="s">
        <v>1852</v>
      </c>
      <c r="E130" s="87" t="s">
        <v>164</v>
      </c>
      <c r="F130" s="97">
        <v>43894</v>
      </c>
      <c r="G130" s="84">
        <v>717197.75852499995</v>
      </c>
      <c r="H130" s="86">
        <v>2.2361</v>
      </c>
      <c r="I130" s="84">
        <v>16.037000789</v>
      </c>
      <c r="J130" s="85">
        <v>-9.1035650385795416E-3</v>
      </c>
      <c r="K130" s="85">
        <f>I130/'סכום נכסי הקרן'!$C$42</f>
        <v>1.6868865925874904E-5</v>
      </c>
    </row>
    <row r="131" spans="2:11">
      <c r="B131" s="77" t="s">
        <v>2321</v>
      </c>
      <c r="C131" s="74" t="s">
        <v>2322</v>
      </c>
      <c r="D131" s="87" t="s">
        <v>1852</v>
      </c>
      <c r="E131" s="87" t="s">
        <v>164</v>
      </c>
      <c r="F131" s="97">
        <v>43894</v>
      </c>
      <c r="G131" s="84">
        <v>242564.791796</v>
      </c>
      <c r="H131" s="86">
        <v>2.2446999999999999</v>
      </c>
      <c r="I131" s="84">
        <v>5.4447930870000008</v>
      </c>
      <c r="J131" s="85">
        <v>-3.0907916412345315E-3</v>
      </c>
      <c r="K131" s="85">
        <f>I131/'סכום נכסי הקרן'!$C$42</f>
        <v>5.7272232998662063E-6</v>
      </c>
    </row>
    <row r="132" spans="2:11">
      <c r="B132" s="77" t="s">
        <v>2321</v>
      </c>
      <c r="C132" s="74" t="s">
        <v>2136</v>
      </c>
      <c r="D132" s="87" t="s">
        <v>1852</v>
      </c>
      <c r="E132" s="87" t="s">
        <v>164</v>
      </c>
      <c r="F132" s="97">
        <v>43894</v>
      </c>
      <c r="G132" s="84">
        <v>13518.058113999999</v>
      </c>
      <c r="H132" s="86">
        <v>2.2446999999999999</v>
      </c>
      <c r="I132" s="84">
        <v>0.30343657699999999</v>
      </c>
      <c r="J132" s="85">
        <v>-1.7224882945059066E-4</v>
      </c>
      <c r="K132" s="85">
        <f>I132/'סכום נכסי הקרן'!$C$42</f>
        <v>3.1917632241624356E-7</v>
      </c>
    </row>
    <row r="133" spans="2:11">
      <c r="B133" s="77" t="s">
        <v>2323</v>
      </c>
      <c r="C133" s="74" t="s">
        <v>2324</v>
      </c>
      <c r="D133" s="87" t="s">
        <v>1852</v>
      </c>
      <c r="E133" s="87" t="s">
        <v>164</v>
      </c>
      <c r="F133" s="97">
        <v>43894</v>
      </c>
      <c r="G133" s="84">
        <v>436955.07328999997</v>
      </c>
      <c r="H133" s="86">
        <v>2.2618999999999998</v>
      </c>
      <c r="I133" s="84">
        <v>9.8834636480000011</v>
      </c>
      <c r="J133" s="85">
        <v>-5.6104476959132881E-3</v>
      </c>
      <c r="K133" s="85">
        <f>I133/'סכום נכסי הקרן'!$C$42</f>
        <v>1.0396134873032368E-5</v>
      </c>
    </row>
    <row r="134" spans="2:11">
      <c r="B134" s="77" t="s">
        <v>2325</v>
      </c>
      <c r="C134" s="74" t="s">
        <v>2326</v>
      </c>
      <c r="D134" s="87" t="s">
        <v>1852</v>
      </c>
      <c r="E134" s="87" t="s">
        <v>164</v>
      </c>
      <c r="F134" s="97">
        <v>43895</v>
      </c>
      <c r="G134" s="84">
        <v>522219.37544799998</v>
      </c>
      <c r="H134" s="86">
        <v>2.1875</v>
      </c>
      <c r="I134" s="84">
        <v>11.423628314</v>
      </c>
      <c r="J134" s="85">
        <v>-6.484737682646363E-3</v>
      </c>
      <c r="K134" s="85">
        <f>I134/'סכום נכסי הקרן'!$C$42</f>
        <v>1.2016190368218505E-5</v>
      </c>
    </row>
    <row r="135" spans="2:11">
      <c r="B135" s="77" t="s">
        <v>2327</v>
      </c>
      <c r="C135" s="74" t="s">
        <v>2328</v>
      </c>
      <c r="D135" s="87" t="s">
        <v>1852</v>
      </c>
      <c r="E135" s="87" t="s">
        <v>164</v>
      </c>
      <c r="F135" s="97">
        <v>43678</v>
      </c>
      <c r="G135" s="84">
        <v>338732.07987100002</v>
      </c>
      <c r="H135" s="86">
        <v>2.8992</v>
      </c>
      <c r="I135" s="84">
        <v>9.8204841550000008</v>
      </c>
      <c r="J135" s="85">
        <v>-5.5746967523194252E-3</v>
      </c>
      <c r="K135" s="85">
        <f>I135/'סכום נכסי הקרן'!$C$42</f>
        <v>1.0329888531994253E-5</v>
      </c>
    </row>
    <row r="136" spans="2:11">
      <c r="B136" s="77" t="s">
        <v>2329</v>
      </c>
      <c r="C136" s="74" t="s">
        <v>2330</v>
      </c>
      <c r="D136" s="87" t="s">
        <v>1852</v>
      </c>
      <c r="E136" s="87" t="s">
        <v>164</v>
      </c>
      <c r="F136" s="97">
        <v>43895</v>
      </c>
      <c r="G136" s="84">
        <v>523174.05571599997</v>
      </c>
      <c r="H136" s="86">
        <v>2.3561999999999999</v>
      </c>
      <c r="I136" s="84">
        <v>12.326813351999999</v>
      </c>
      <c r="J136" s="85">
        <v>-6.9974397672496538E-3</v>
      </c>
      <c r="K136" s="85">
        <f>I136/'סכום נכסי הקרן'!$C$42</f>
        <v>1.2966225073132194E-5</v>
      </c>
    </row>
    <row r="137" spans="2:11">
      <c r="B137" s="77" t="s">
        <v>2331</v>
      </c>
      <c r="C137" s="74" t="s">
        <v>2332</v>
      </c>
      <c r="D137" s="87" t="s">
        <v>1852</v>
      </c>
      <c r="E137" s="87" t="s">
        <v>164</v>
      </c>
      <c r="F137" s="97">
        <v>43895</v>
      </c>
      <c r="G137" s="84">
        <v>984831.59680599999</v>
      </c>
      <c r="H137" s="86">
        <v>2.3647</v>
      </c>
      <c r="I137" s="84">
        <v>23.288550884999999</v>
      </c>
      <c r="J137" s="85">
        <v>-1.3219980495435681E-2</v>
      </c>
      <c r="K137" s="85">
        <f>I137/'סכום נכסי הקרן'!$C$42</f>
        <v>2.4496565639408244E-5</v>
      </c>
    </row>
    <row r="138" spans="2:11">
      <c r="B138" s="77" t="s">
        <v>2333</v>
      </c>
      <c r="C138" s="74" t="s">
        <v>2334</v>
      </c>
      <c r="D138" s="87" t="s">
        <v>1852</v>
      </c>
      <c r="E138" s="87" t="s">
        <v>165</v>
      </c>
      <c r="F138" s="97">
        <v>43908</v>
      </c>
      <c r="G138" s="84">
        <v>472019.14007700002</v>
      </c>
      <c r="H138" s="86">
        <v>-5.0171000000000001</v>
      </c>
      <c r="I138" s="84">
        <v>-23.681681199</v>
      </c>
      <c r="J138" s="85">
        <v>1.3443144878179306E-2</v>
      </c>
      <c r="K138" s="85">
        <f>I138/'סכום נכסי הקרן'!$C$42</f>
        <v>-2.49100882578527E-5</v>
      </c>
    </row>
    <row r="139" spans="2:11">
      <c r="B139" s="77" t="s">
        <v>2335</v>
      </c>
      <c r="C139" s="74" t="s">
        <v>2336</v>
      </c>
      <c r="D139" s="87" t="s">
        <v>1852</v>
      </c>
      <c r="E139" s="87" t="s">
        <v>165</v>
      </c>
      <c r="F139" s="97">
        <v>43908</v>
      </c>
      <c r="G139" s="84">
        <v>560194.563738</v>
      </c>
      <c r="H139" s="86">
        <v>-4.9993999999999996</v>
      </c>
      <c r="I139" s="84">
        <v>-28.006272997</v>
      </c>
      <c r="J139" s="85">
        <v>1.5898042973925771E-2</v>
      </c>
      <c r="K139" s="85">
        <f>I139/'סכום נכסי הקרן'!$C$42</f>
        <v>-2.9459003618300796E-5</v>
      </c>
    </row>
    <row r="140" spans="2:11">
      <c r="B140" s="77" t="s">
        <v>2337</v>
      </c>
      <c r="C140" s="74" t="s">
        <v>2338</v>
      </c>
      <c r="D140" s="87" t="s">
        <v>1852</v>
      </c>
      <c r="E140" s="87" t="s">
        <v>165</v>
      </c>
      <c r="F140" s="97">
        <v>43845</v>
      </c>
      <c r="G140" s="84">
        <v>196252.63606399999</v>
      </c>
      <c r="H140" s="86">
        <v>5.2285000000000004</v>
      </c>
      <c r="I140" s="84">
        <v>10.261102926</v>
      </c>
      <c r="J140" s="85">
        <v>-5.8248184360303107E-3</v>
      </c>
      <c r="K140" s="85">
        <f>I140/'סכום נכסי הקרן'!$C$42</f>
        <v>1.0793362910415496E-5</v>
      </c>
    </row>
    <row r="141" spans="2:11">
      <c r="B141" s="77" t="s">
        <v>2339</v>
      </c>
      <c r="C141" s="74" t="s">
        <v>2125</v>
      </c>
      <c r="D141" s="87" t="s">
        <v>1852</v>
      </c>
      <c r="E141" s="87" t="s">
        <v>165</v>
      </c>
      <c r="F141" s="97">
        <v>43845</v>
      </c>
      <c r="G141" s="84">
        <v>261770.261807</v>
      </c>
      <c r="H141" s="86">
        <v>5.2645</v>
      </c>
      <c r="I141" s="84">
        <v>13.78101157</v>
      </c>
      <c r="J141" s="85">
        <v>-7.8229300338355286E-3</v>
      </c>
      <c r="K141" s="85">
        <f>I141/'סכום נכסי הקרן'!$C$42</f>
        <v>1.4495854901791563E-5</v>
      </c>
    </row>
    <row r="142" spans="2:11">
      <c r="B142" s="77" t="s">
        <v>2340</v>
      </c>
      <c r="C142" s="74" t="s">
        <v>2341</v>
      </c>
      <c r="D142" s="87" t="s">
        <v>1852</v>
      </c>
      <c r="E142" s="87" t="s">
        <v>162</v>
      </c>
      <c r="F142" s="97">
        <v>43878</v>
      </c>
      <c r="G142" s="84">
        <v>151819.64000000001</v>
      </c>
      <c r="H142" s="86">
        <v>-7.6821000000000002</v>
      </c>
      <c r="I142" s="84">
        <v>-11.6629</v>
      </c>
      <c r="J142" s="85">
        <v>6.6205626653878785E-3</v>
      </c>
      <c r="K142" s="85">
        <f>I142/'סכום נכסי הקרן'!$C$42</f>
        <v>-1.2267873463087501E-5</v>
      </c>
    </row>
    <row r="143" spans="2:11">
      <c r="B143" s="77" t="s">
        <v>2342</v>
      </c>
      <c r="C143" s="74" t="s">
        <v>2343</v>
      </c>
      <c r="D143" s="87" t="s">
        <v>1852</v>
      </c>
      <c r="E143" s="87" t="s">
        <v>162</v>
      </c>
      <c r="F143" s="97">
        <v>43838</v>
      </c>
      <c r="G143" s="84">
        <v>166521.15</v>
      </c>
      <c r="H143" s="86">
        <v>8.7225000000000001</v>
      </c>
      <c r="I143" s="84">
        <v>14.524799999999999</v>
      </c>
      <c r="J143" s="85">
        <v>-8.2451490283056393E-3</v>
      </c>
      <c r="K143" s="85">
        <f>I143/'סכום נכסי הקרן'!$C$42</f>
        <v>1.5278224839161214E-5</v>
      </c>
    </row>
    <row r="144" spans="2:11">
      <c r="B144" s="77" t="s">
        <v>2344</v>
      </c>
      <c r="C144" s="74" t="s">
        <v>2345</v>
      </c>
      <c r="D144" s="87" t="s">
        <v>1852</v>
      </c>
      <c r="E144" s="87" t="s">
        <v>164</v>
      </c>
      <c r="F144" s="97">
        <v>43881</v>
      </c>
      <c r="G144" s="84">
        <v>2638763.66</v>
      </c>
      <c r="H144" s="86">
        <v>-0.6794</v>
      </c>
      <c r="I144" s="84">
        <v>-17.927769999999999</v>
      </c>
      <c r="J144" s="85">
        <v>1.0176879226921334E-2</v>
      </c>
      <c r="K144" s="85">
        <f>I144/'סכום נכסי הקרן'!$C$42</f>
        <v>-1.8857712390171928E-5</v>
      </c>
    </row>
    <row r="145" spans="2:11">
      <c r="B145" s="77" t="s">
        <v>2346</v>
      </c>
      <c r="C145" s="74" t="s">
        <v>2347</v>
      </c>
      <c r="D145" s="87" t="s">
        <v>1852</v>
      </c>
      <c r="E145" s="87" t="s">
        <v>164</v>
      </c>
      <c r="F145" s="97">
        <v>43872</v>
      </c>
      <c r="G145" s="84">
        <v>667988.31000000006</v>
      </c>
      <c r="H145" s="86">
        <v>0.40970000000000001</v>
      </c>
      <c r="I145" s="84">
        <v>2.7367900000000001</v>
      </c>
      <c r="J145" s="85">
        <v>-1.5535664111847732E-3</v>
      </c>
      <c r="K145" s="85">
        <f>I145/'סכום נכסי הקרן'!$C$42</f>
        <v>2.8787517182727487E-6</v>
      </c>
    </row>
    <row r="146" spans="2:11">
      <c r="B146" s="77" t="s">
        <v>2348</v>
      </c>
      <c r="C146" s="74" t="s">
        <v>2349</v>
      </c>
      <c r="D146" s="87" t="s">
        <v>1852</v>
      </c>
      <c r="E146" s="87" t="s">
        <v>164</v>
      </c>
      <c r="F146" s="97">
        <v>43908</v>
      </c>
      <c r="G146" s="84">
        <v>323854.37</v>
      </c>
      <c r="H146" s="86">
        <v>0.5867</v>
      </c>
      <c r="I146" s="84">
        <v>1.9</v>
      </c>
      <c r="J146" s="85">
        <v>-1.0785541386993773E-3</v>
      </c>
      <c r="K146" s="85">
        <f>I146/'סכום נכסי הקרן'!$C$42</f>
        <v>1.9985560692337455E-6</v>
      </c>
    </row>
    <row r="147" spans="2:11">
      <c r="B147" s="77" t="s">
        <v>2350</v>
      </c>
      <c r="C147" s="74" t="s">
        <v>2351</v>
      </c>
      <c r="D147" s="87" t="s">
        <v>1852</v>
      </c>
      <c r="E147" s="87" t="s">
        <v>164</v>
      </c>
      <c r="F147" s="97">
        <v>43794</v>
      </c>
      <c r="G147" s="84">
        <v>138652.48000000001</v>
      </c>
      <c r="H147" s="86">
        <v>1.5179</v>
      </c>
      <c r="I147" s="84">
        <v>2.1046399999999998</v>
      </c>
      <c r="J147" s="85">
        <v>-1.1947200960380302E-3</v>
      </c>
      <c r="K147" s="85">
        <f>I147/'סכום נכסי הקרן'!$C$42</f>
        <v>2.2138110766063738E-6</v>
      </c>
    </row>
    <row r="148" spans="2:11">
      <c r="B148" s="77" t="s">
        <v>2352</v>
      </c>
      <c r="C148" s="74" t="s">
        <v>2353</v>
      </c>
      <c r="D148" s="87" t="s">
        <v>1852</v>
      </c>
      <c r="E148" s="87" t="s">
        <v>164</v>
      </c>
      <c r="F148" s="97">
        <v>43741</v>
      </c>
      <c r="G148" s="84">
        <v>118866.37</v>
      </c>
      <c r="H148" s="86">
        <v>1.466</v>
      </c>
      <c r="I148" s="84">
        <v>1.74257</v>
      </c>
      <c r="J148" s="85">
        <v>-9.8918741340703895E-4</v>
      </c>
      <c r="K148" s="85">
        <f>I148/'סכום נכסי הקרן'!$C$42</f>
        <v>1.8329599208234989E-6</v>
      </c>
    </row>
    <row r="149" spans="2:11">
      <c r="B149" s="77" t="s">
        <v>2354</v>
      </c>
      <c r="C149" s="74" t="s">
        <v>2355</v>
      </c>
      <c r="D149" s="87" t="s">
        <v>1852</v>
      </c>
      <c r="E149" s="87" t="s">
        <v>164</v>
      </c>
      <c r="F149" s="97">
        <v>43851</v>
      </c>
      <c r="G149" s="84">
        <v>438078.61</v>
      </c>
      <c r="H149" s="86">
        <v>2.0379999999999998</v>
      </c>
      <c r="I149" s="84">
        <v>8.92788</v>
      </c>
      <c r="J149" s="85">
        <v>-5.0680010125323145E-3</v>
      </c>
      <c r="K149" s="85">
        <f>I149/'סכום נכסי הקרן'!$C$42</f>
        <v>9.390983557573985E-6</v>
      </c>
    </row>
    <row r="150" spans="2:11">
      <c r="B150" s="77" t="s">
        <v>2356</v>
      </c>
      <c r="C150" s="74" t="s">
        <v>2357</v>
      </c>
      <c r="D150" s="87" t="s">
        <v>1852</v>
      </c>
      <c r="E150" s="87" t="s">
        <v>164</v>
      </c>
      <c r="F150" s="97">
        <v>43864</v>
      </c>
      <c r="G150" s="84">
        <v>167532.9</v>
      </c>
      <c r="H150" s="86">
        <v>1.8858999999999999</v>
      </c>
      <c r="I150" s="84">
        <v>3.15951</v>
      </c>
      <c r="J150" s="85">
        <v>-1.7935276772431945E-3</v>
      </c>
      <c r="K150" s="85">
        <f>I150/'סכום נכסי הקרן'!$C$42</f>
        <v>3.3233988875287956E-6</v>
      </c>
    </row>
    <row r="151" spans="2:11">
      <c r="B151" s="77" t="s">
        <v>2358</v>
      </c>
      <c r="C151" s="74" t="s">
        <v>2359</v>
      </c>
      <c r="D151" s="87" t="s">
        <v>1852</v>
      </c>
      <c r="E151" s="87" t="s">
        <v>164</v>
      </c>
      <c r="F151" s="97">
        <v>43775</v>
      </c>
      <c r="G151" s="84">
        <v>99884.17</v>
      </c>
      <c r="H151" s="86">
        <v>2.3123999999999998</v>
      </c>
      <c r="I151" s="84">
        <v>2.3097699999999999</v>
      </c>
      <c r="J151" s="85">
        <v>-1.3111642068124529E-3</v>
      </c>
      <c r="K151" s="85">
        <f>I151/'סכום נכסי הקרן'!$C$42</f>
        <v>2.429581501070541E-6</v>
      </c>
    </row>
    <row r="152" spans="2:11">
      <c r="B152" s="77" t="s">
        <v>2360</v>
      </c>
      <c r="C152" s="74" t="s">
        <v>2361</v>
      </c>
      <c r="D152" s="87" t="s">
        <v>1852</v>
      </c>
      <c r="E152" s="87" t="s">
        <v>164</v>
      </c>
      <c r="F152" s="97">
        <v>43766</v>
      </c>
      <c r="G152" s="84">
        <v>599936.03</v>
      </c>
      <c r="H152" s="86">
        <v>2.4150999999999998</v>
      </c>
      <c r="I152" s="84">
        <v>14.489240000000001</v>
      </c>
      <c r="J152" s="85">
        <v>-8.2249630361097715E-3</v>
      </c>
      <c r="K152" s="85">
        <f>I152/'סכום נכסי הקרן'!$C$42</f>
        <v>1.5240820284518082E-5</v>
      </c>
    </row>
    <row r="153" spans="2:11">
      <c r="B153" s="77" t="s">
        <v>2362</v>
      </c>
      <c r="C153" s="74" t="s">
        <v>2363</v>
      </c>
      <c r="D153" s="87" t="s">
        <v>1852</v>
      </c>
      <c r="E153" s="87" t="s">
        <v>164</v>
      </c>
      <c r="F153" s="97">
        <v>43774</v>
      </c>
      <c r="G153" s="84">
        <v>240081.36</v>
      </c>
      <c r="H153" s="86">
        <v>2.4586000000000001</v>
      </c>
      <c r="I153" s="84">
        <v>5.9025799999999995</v>
      </c>
      <c r="J153" s="85">
        <v>-3.3506589936864051E-3</v>
      </c>
      <c r="K153" s="85">
        <f>I153/'סכום נכסי הקרן'!$C$42</f>
        <v>6.2087563595461689E-6</v>
      </c>
    </row>
    <row r="154" spans="2:11">
      <c r="B154" s="77" t="s">
        <v>2364</v>
      </c>
      <c r="C154" s="74" t="s">
        <v>2365</v>
      </c>
      <c r="D154" s="87" t="s">
        <v>1852</v>
      </c>
      <c r="E154" s="87" t="s">
        <v>164</v>
      </c>
      <c r="F154" s="97">
        <v>43809</v>
      </c>
      <c r="G154" s="84">
        <v>460319.93</v>
      </c>
      <c r="H154" s="86">
        <v>2.1837</v>
      </c>
      <c r="I154" s="84">
        <v>10.05223</v>
      </c>
      <c r="J154" s="85">
        <v>-5.7062496156094957E-3</v>
      </c>
      <c r="K154" s="85">
        <f>I154/'סכום נכסי הקרן'!$C$42</f>
        <v>1.0573655408333439E-5</v>
      </c>
    </row>
    <row r="155" spans="2:11">
      <c r="B155" s="77" t="s">
        <v>2366</v>
      </c>
      <c r="C155" s="74" t="s">
        <v>2367</v>
      </c>
      <c r="D155" s="87" t="s">
        <v>1852</v>
      </c>
      <c r="E155" s="87" t="s">
        <v>164</v>
      </c>
      <c r="F155" s="97">
        <v>43808</v>
      </c>
      <c r="G155" s="84">
        <v>2201588.92</v>
      </c>
      <c r="H155" s="86">
        <v>2.1863000000000001</v>
      </c>
      <c r="I155" s="84">
        <v>48.134360000000001</v>
      </c>
      <c r="J155" s="85">
        <v>-2.7323954311392507E-2</v>
      </c>
      <c r="K155" s="85">
        <f>I155/'סכום נכסי הקרן'!$C$42</f>
        <v>5.0631167008780019E-5</v>
      </c>
    </row>
    <row r="156" spans="2:11">
      <c r="B156" s="77" t="s">
        <v>2368</v>
      </c>
      <c r="C156" s="74" t="s">
        <v>2369</v>
      </c>
      <c r="D156" s="87" t="s">
        <v>1852</v>
      </c>
      <c r="E156" s="87" t="s">
        <v>164</v>
      </c>
      <c r="F156" s="97">
        <v>43845</v>
      </c>
      <c r="G156" s="84">
        <v>1625418.97</v>
      </c>
      <c r="H156" s="86">
        <v>2.2801</v>
      </c>
      <c r="I156" s="84">
        <v>37.061589999999995</v>
      </c>
      <c r="J156" s="85">
        <v>-2.103838488488392E-2</v>
      </c>
      <c r="K156" s="85">
        <f>I156/'סכום נכסי הקרן'!$C$42</f>
        <v>3.8984034542080355E-5</v>
      </c>
    </row>
    <row r="157" spans="2:11">
      <c r="B157" s="77" t="s">
        <v>2370</v>
      </c>
      <c r="C157" s="74" t="s">
        <v>2371</v>
      </c>
      <c r="D157" s="87" t="s">
        <v>1852</v>
      </c>
      <c r="E157" s="87" t="s">
        <v>164</v>
      </c>
      <c r="F157" s="97">
        <v>43762</v>
      </c>
      <c r="G157" s="84">
        <v>108373.5</v>
      </c>
      <c r="H157" s="86">
        <v>2.7616000000000001</v>
      </c>
      <c r="I157" s="84">
        <v>2.9928400000000002</v>
      </c>
      <c r="J157" s="85">
        <v>-1.6989157728763394E-3</v>
      </c>
      <c r="K157" s="85">
        <f>I157/'סכום נכסי הקרן'!$C$42</f>
        <v>3.1480834453923808E-6</v>
      </c>
    </row>
    <row r="158" spans="2:11">
      <c r="B158" s="77" t="s">
        <v>2372</v>
      </c>
      <c r="C158" s="74" t="s">
        <v>2373</v>
      </c>
      <c r="D158" s="87" t="s">
        <v>1852</v>
      </c>
      <c r="E158" s="87" t="s">
        <v>164</v>
      </c>
      <c r="F158" s="97">
        <v>43815</v>
      </c>
      <c r="G158" s="84">
        <v>466638.54</v>
      </c>
      <c r="H158" s="86">
        <v>2.6661999999999999</v>
      </c>
      <c r="I158" s="84">
        <v>12.441559999999999</v>
      </c>
      <c r="J158" s="85">
        <v>-7.0625768578298021E-3</v>
      </c>
      <c r="K158" s="85">
        <f>I158/'סכום נכסי הקרן'!$C$42</f>
        <v>1.3086923815124104E-5</v>
      </c>
    </row>
    <row r="159" spans="2:11">
      <c r="B159" s="77" t="s">
        <v>2374</v>
      </c>
      <c r="C159" s="74" t="s">
        <v>2375</v>
      </c>
      <c r="D159" s="87" t="s">
        <v>1852</v>
      </c>
      <c r="E159" s="87" t="s">
        <v>164</v>
      </c>
      <c r="F159" s="97">
        <v>43846</v>
      </c>
      <c r="G159" s="84">
        <v>603968.04</v>
      </c>
      <c r="H159" s="86">
        <v>2.7951000000000001</v>
      </c>
      <c r="I159" s="84">
        <v>16.881619999999998</v>
      </c>
      <c r="J159" s="85">
        <v>-9.5830216415527265E-3</v>
      </c>
      <c r="K159" s="85">
        <f>I159/'סכום נכסי הקרן'!$C$42</f>
        <v>1.7757296899735672E-5</v>
      </c>
    </row>
    <row r="160" spans="2:11">
      <c r="B160" s="77" t="s">
        <v>2376</v>
      </c>
      <c r="C160" s="74" t="s">
        <v>2377</v>
      </c>
      <c r="D160" s="87" t="s">
        <v>1852</v>
      </c>
      <c r="E160" s="87" t="s">
        <v>164</v>
      </c>
      <c r="F160" s="97">
        <v>43829</v>
      </c>
      <c r="G160" s="84">
        <v>141419.99</v>
      </c>
      <c r="H160" s="86">
        <v>3.093</v>
      </c>
      <c r="I160" s="84">
        <v>4.3740500000000004</v>
      </c>
      <c r="J160" s="85">
        <v>-2.4829735423042166E-3</v>
      </c>
      <c r="K160" s="85">
        <f>I160/'סכום נכסי הקרן'!$C$42</f>
        <v>4.6009390392799293E-6</v>
      </c>
    </row>
    <row r="161" spans="2:11">
      <c r="B161" s="77" t="s">
        <v>2378</v>
      </c>
      <c r="C161" s="74" t="s">
        <v>2379</v>
      </c>
      <c r="D161" s="87" t="s">
        <v>1852</v>
      </c>
      <c r="E161" s="87" t="s">
        <v>164</v>
      </c>
      <c r="F161" s="97">
        <v>43663</v>
      </c>
      <c r="G161" s="84">
        <v>2449219.17</v>
      </c>
      <c r="H161" s="86">
        <v>4.3851000000000004</v>
      </c>
      <c r="I161" s="84">
        <v>107.40038</v>
      </c>
      <c r="J161" s="85">
        <v>-6.0966907550992544E-2</v>
      </c>
      <c r="K161" s="85">
        <f>I161/'סכום נכסי הקרן'!$C$42</f>
        <v>1.1297141120368978E-4</v>
      </c>
    </row>
    <row r="162" spans="2:11">
      <c r="B162" s="77" t="s">
        <v>2380</v>
      </c>
      <c r="C162" s="74" t="s">
        <v>2381</v>
      </c>
      <c r="D162" s="87" t="s">
        <v>1852</v>
      </c>
      <c r="E162" s="87" t="s">
        <v>164</v>
      </c>
      <c r="F162" s="97">
        <v>43654</v>
      </c>
      <c r="G162" s="84">
        <v>204433.14</v>
      </c>
      <c r="H162" s="86">
        <v>4.51</v>
      </c>
      <c r="I162" s="84">
        <v>9.2199200000000001</v>
      </c>
      <c r="J162" s="85">
        <v>-5.2337804602511388E-3</v>
      </c>
      <c r="K162" s="85">
        <f>I162/'סכום נכסי הקרן'!$C$42</f>
        <v>9.6981721441313667E-6</v>
      </c>
    </row>
    <row r="163" spans="2:11">
      <c r="B163" s="77" t="s">
        <v>2382</v>
      </c>
      <c r="C163" s="74" t="s">
        <v>2383</v>
      </c>
      <c r="D163" s="87" t="s">
        <v>1852</v>
      </c>
      <c r="E163" s="87" t="s">
        <v>164</v>
      </c>
      <c r="F163" s="97">
        <v>43649</v>
      </c>
      <c r="G163" s="84">
        <v>61635.29</v>
      </c>
      <c r="H163" s="86">
        <v>5.0125999999999999</v>
      </c>
      <c r="I163" s="84">
        <v>3.0895600000000001</v>
      </c>
      <c r="J163" s="85">
        <v>-1.7538198551368676E-3</v>
      </c>
      <c r="K163" s="85">
        <f>I163/'סכום נכסי הקרן'!$C$42</f>
        <v>3.2498204680325319E-6</v>
      </c>
    </row>
    <row r="164" spans="2:11">
      <c r="B164" s="77" t="s">
        <v>2384</v>
      </c>
      <c r="C164" s="74" t="s">
        <v>2385</v>
      </c>
      <c r="D164" s="87" t="s">
        <v>1852</v>
      </c>
      <c r="E164" s="87" t="s">
        <v>164</v>
      </c>
      <c r="F164" s="97">
        <v>43647</v>
      </c>
      <c r="G164" s="84">
        <v>537370.28</v>
      </c>
      <c r="H164" s="86">
        <v>5.5472999999999999</v>
      </c>
      <c r="I164" s="84">
        <v>29.809529999999999</v>
      </c>
      <c r="J164" s="85">
        <v>-1.6921679975885919E-2</v>
      </c>
      <c r="K164" s="85">
        <f>I164/'סכום נכסי הקרן'!$C$42</f>
        <v>3.1355798475002846E-5</v>
      </c>
    </row>
    <row r="165" spans="2:11">
      <c r="B165" s="77" t="s">
        <v>2386</v>
      </c>
      <c r="C165" s="74" t="s">
        <v>2387</v>
      </c>
      <c r="D165" s="87" t="s">
        <v>1852</v>
      </c>
      <c r="E165" s="87" t="s">
        <v>164</v>
      </c>
      <c r="F165" s="97">
        <v>43643</v>
      </c>
      <c r="G165" s="84">
        <v>62180.2</v>
      </c>
      <c r="H165" s="86">
        <v>5.8141999999999996</v>
      </c>
      <c r="I165" s="84">
        <v>3.6153000000000004</v>
      </c>
      <c r="J165" s="85">
        <v>-2.0522614619157154E-3</v>
      </c>
      <c r="K165" s="85">
        <f>I165/'סכום נכסי הקרן'!$C$42</f>
        <v>3.8028314511056636E-6</v>
      </c>
    </row>
    <row r="166" spans="2:11">
      <c r="B166" s="77" t="s">
        <v>2388</v>
      </c>
      <c r="C166" s="74" t="s">
        <v>2389</v>
      </c>
      <c r="D166" s="87" t="s">
        <v>1852</v>
      </c>
      <c r="E166" s="87" t="s">
        <v>164</v>
      </c>
      <c r="F166" s="97">
        <v>43641</v>
      </c>
      <c r="G166" s="84">
        <v>763504.64000000001</v>
      </c>
      <c r="H166" s="86">
        <v>5.9080000000000004</v>
      </c>
      <c r="I166" s="84">
        <v>45.107800000000005</v>
      </c>
      <c r="J166" s="85">
        <v>-2.5605897040854621E-2</v>
      </c>
      <c r="K166" s="85">
        <f>I166/'סכום נכסי הקרן'!$C$42</f>
        <v>4.7447614452516816E-5</v>
      </c>
    </row>
    <row r="167" spans="2:11">
      <c r="B167" s="77" t="s">
        <v>2390</v>
      </c>
      <c r="C167" s="74" t="s">
        <v>2391</v>
      </c>
      <c r="D167" s="87" t="s">
        <v>1852</v>
      </c>
      <c r="E167" s="87" t="s">
        <v>165</v>
      </c>
      <c r="F167" s="97">
        <v>43741</v>
      </c>
      <c r="G167" s="84">
        <v>617810.93999999994</v>
      </c>
      <c r="H167" s="86">
        <v>0.1396</v>
      </c>
      <c r="I167" s="84">
        <v>0.86253000000000002</v>
      </c>
      <c r="J167" s="85">
        <v>-4.8962384276440732E-4</v>
      </c>
      <c r="K167" s="85">
        <f>I167/'סכום נכסי הקרן'!$C$42</f>
        <v>9.0727082441904342E-7</v>
      </c>
    </row>
    <row r="168" spans="2:11">
      <c r="B168" s="77" t="s">
        <v>2392</v>
      </c>
      <c r="C168" s="74" t="s">
        <v>2393</v>
      </c>
      <c r="D168" s="87" t="s">
        <v>1852</v>
      </c>
      <c r="E168" s="87" t="s">
        <v>165</v>
      </c>
      <c r="F168" s="97">
        <v>43766</v>
      </c>
      <c r="G168" s="84">
        <v>345635.66</v>
      </c>
      <c r="H168" s="86">
        <v>4.4855</v>
      </c>
      <c r="I168" s="84">
        <v>15.50351</v>
      </c>
      <c r="J168" s="85">
        <v>-8.8007236183511497E-3</v>
      </c>
      <c r="K168" s="85">
        <f>I168/'סכום נכסי הקרן'!$C$42</f>
        <v>1.6307702107855824E-5</v>
      </c>
    </row>
    <row r="169" spans="2:11">
      <c r="B169" s="77" t="s">
        <v>2394</v>
      </c>
      <c r="C169" s="74" t="s">
        <v>2395</v>
      </c>
      <c r="D169" s="87" t="s">
        <v>1852</v>
      </c>
      <c r="E169" s="87" t="s">
        <v>165</v>
      </c>
      <c r="F169" s="97">
        <v>43761</v>
      </c>
      <c r="G169" s="84">
        <v>762204.31</v>
      </c>
      <c r="H169" s="86">
        <v>4.5929000000000002</v>
      </c>
      <c r="I169" s="84">
        <v>35.007390000000001</v>
      </c>
      <c r="J169" s="85">
        <v>-1.9872297562927996E-2</v>
      </c>
      <c r="K169" s="85">
        <f>I169/'סכום נכסי הקרן'!$C$42</f>
        <v>3.682327986975407E-5</v>
      </c>
    </row>
    <row r="170" spans="2:11">
      <c r="B170" s="77" t="s">
        <v>2396</v>
      </c>
      <c r="C170" s="74" t="s">
        <v>2397</v>
      </c>
      <c r="D170" s="87" t="s">
        <v>1852</v>
      </c>
      <c r="E170" s="87" t="s">
        <v>165</v>
      </c>
      <c r="F170" s="97">
        <v>43888</v>
      </c>
      <c r="G170" s="84">
        <v>1215920.08</v>
      </c>
      <c r="H170" s="86">
        <v>4.3657000000000004</v>
      </c>
      <c r="I170" s="84">
        <v>53.083109999999998</v>
      </c>
      <c r="J170" s="85">
        <v>-3.0133162097649633E-2</v>
      </c>
      <c r="K170" s="85">
        <f>I170/'סכום נכסי הקרן'!$C$42</f>
        <v>5.5836616665422379E-5</v>
      </c>
    </row>
    <row r="171" spans="2:11">
      <c r="B171" s="77" t="s">
        <v>2398</v>
      </c>
      <c r="C171" s="74" t="s">
        <v>2399</v>
      </c>
      <c r="D171" s="87" t="s">
        <v>1852</v>
      </c>
      <c r="E171" s="87" t="s">
        <v>165</v>
      </c>
      <c r="F171" s="97">
        <v>43788</v>
      </c>
      <c r="G171" s="84">
        <v>282465.28999999998</v>
      </c>
      <c r="H171" s="86">
        <v>4.8524000000000003</v>
      </c>
      <c r="I171" s="84">
        <v>13.706299999999999</v>
      </c>
      <c r="J171" s="85">
        <v>-7.7805192585554076E-3</v>
      </c>
      <c r="K171" s="85">
        <f>I171/'סכום נכסי הקרן'!$C$42</f>
        <v>1.4417267921967622E-5</v>
      </c>
    </row>
    <row r="172" spans="2:11">
      <c r="B172" s="77" t="s">
        <v>2400</v>
      </c>
      <c r="C172" s="74" t="s">
        <v>2401</v>
      </c>
      <c r="D172" s="87" t="s">
        <v>1852</v>
      </c>
      <c r="E172" s="87" t="s">
        <v>162</v>
      </c>
      <c r="F172" s="97">
        <v>43773</v>
      </c>
      <c r="G172" s="84">
        <v>675790.63</v>
      </c>
      <c r="H172" s="86">
        <v>1.2657</v>
      </c>
      <c r="I172" s="84">
        <v>8.5531900000000007</v>
      </c>
      <c r="J172" s="85">
        <v>-4.8553044597800677E-3</v>
      </c>
      <c r="K172" s="85">
        <f>I172/'סכום נכסי הקרן'!$C$42</f>
        <v>8.9968577820049379E-6</v>
      </c>
    </row>
    <row r="173" spans="2:11">
      <c r="B173" s="73"/>
      <c r="C173" s="74"/>
      <c r="D173" s="74"/>
      <c r="E173" s="74"/>
      <c r="F173" s="74"/>
      <c r="G173" s="84"/>
      <c r="H173" s="86"/>
      <c r="I173" s="74"/>
      <c r="J173" s="85"/>
      <c r="K173" s="74"/>
    </row>
    <row r="174" spans="2:11">
      <c r="B174" s="92" t="s">
        <v>227</v>
      </c>
      <c r="C174" s="72"/>
      <c r="D174" s="72"/>
      <c r="E174" s="72"/>
      <c r="F174" s="72"/>
      <c r="G174" s="81"/>
      <c r="H174" s="83"/>
      <c r="I174" s="81">
        <v>50.950042541999998</v>
      </c>
      <c r="J174" s="82">
        <v>-2.8922304868728127E-2</v>
      </c>
      <c r="K174" s="82">
        <f>I174/'סכום נכסי הקרן'!$C$42</f>
        <v>5.3592903552648227E-5</v>
      </c>
    </row>
    <row r="175" spans="2:11">
      <c r="B175" s="77" t="s">
        <v>2402</v>
      </c>
      <c r="C175" s="74" t="s">
        <v>2403</v>
      </c>
      <c r="D175" s="87" t="s">
        <v>1852</v>
      </c>
      <c r="E175" s="87" t="s">
        <v>163</v>
      </c>
      <c r="F175" s="97">
        <v>43614</v>
      </c>
      <c r="G175" s="84">
        <v>6864.6719999999996</v>
      </c>
      <c r="H175" s="86">
        <v>0.28270000000000001</v>
      </c>
      <c r="I175" s="84">
        <v>1.9409036000000001E-2</v>
      </c>
      <c r="J175" s="85">
        <v>-1.1017734792613268E-5</v>
      </c>
      <c r="K175" s="85">
        <f>I175/'סכום נכסי הקרן'!$C$42</f>
        <v>2.0415814050408558E-8</v>
      </c>
    </row>
    <row r="176" spans="2:11">
      <c r="B176" s="77" t="s">
        <v>2402</v>
      </c>
      <c r="C176" s="74" t="s">
        <v>2128</v>
      </c>
      <c r="D176" s="87" t="s">
        <v>1852</v>
      </c>
      <c r="E176" s="87" t="s">
        <v>163</v>
      </c>
      <c r="F176" s="97">
        <v>43626</v>
      </c>
      <c r="G176" s="84">
        <v>1372934.4</v>
      </c>
      <c r="H176" s="86">
        <v>0.91120000000000001</v>
      </c>
      <c r="I176" s="84">
        <v>12.510688023</v>
      </c>
      <c r="J176" s="85">
        <v>-7.1018180764123055E-3</v>
      </c>
      <c r="K176" s="85">
        <f>I176/'סכום נכסי הקרן'!$C$42</f>
        <v>1.3159637620345568E-5</v>
      </c>
    </row>
    <row r="177" spans="2:11">
      <c r="B177" s="77" t="s">
        <v>2402</v>
      </c>
      <c r="C177" s="74" t="s">
        <v>2117</v>
      </c>
      <c r="D177" s="87" t="s">
        <v>1852</v>
      </c>
      <c r="E177" s="87" t="s">
        <v>163</v>
      </c>
      <c r="F177" s="97">
        <v>43887</v>
      </c>
      <c r="G177" s="84">
        <v>686467.2</v>
      </c>
      <c r="H177" s="86">
        <v>2.5811000000000002</v>
      </c>
      <c r="I177" s="84">
        <v>17.718712092999997</v>
      </c>
      <c r="J177" s="85">
        <v>-1.0058205400172554E-2</v>
      </c>
      <c r="K177" s="85">
        <f>I177/'סכום נכסי הקרן'!$C$42</f>
        <v>1.8637810311826581E-5</v>
      </c>
    </row>
    <row r="178" spans="2:11">
      <c r="B178" s="77" t="s">
        <v>2402</v>
      </c>
      <c r="C178" s="74" t="s">
        <v>2404</v>
      </c>
      <c r="D178" s="87" t="s">
        <v>1852</v>
      </c>
      <c r="E178" s="87" t="s">
        <v>163</v>
      </c>
      <c r="F178" s="97">
        <v>43881</v>
      </c>
      <c r="G178" s="84">
        <v>1372934.4</v>
      </c>
      <c r="H178" s="86">
        <v>1.5078</v>
      </c>
      <c r="I178" s="84">
        <v>20.701233390000002</v>
      </c>
      <c r="J178" s="85">
        <v>-1.1751263657350654E-2</v>
      </c>
      <c r="K178" s="85">
        <f>I178/'סכום נכסי הקרן'!$C$42</f>
        <v>2.1775039806425667E-5</v>
      </c>
    </row>
    <row r="179" spans="2:11">
      <c r="B179" s="73"/>
      <c r="C179" s="74"/>
      <c r="D179" s="74"/>
      <c r="E179" s="74"/>
      <c r="F179" s="74"/>
      <c r="G179" s="84"/>
      <c r="H179" s="86"/>
      <c r="I179" s="74"/>
      <c r="J179" s="85"/>
      <c r="K179" s="74"/>
    </row>
    <row r="180" spans="2:11">
      <c r="B180" s="71" t="s">
        <v>236</v>
      </c>
      <c r="C180" s="72"/>
      <c r="D180" s="72"/>
      <c r="E180" s="72"/>
      <c r="F180" s="72"/>
      <c r="G180" s="81"/>
      <c r="H180" s="83"/>
      <c r="I180" s="81">
        <v>-188.62236896900004</v>
      </c>
      <c r="J180" s="82">
        <v>0.10707338773831368</v>
      </c>
      <c r="K180" s="82">
        <f>I180/'סכום נכסי הקרן'!$C$42</f>
        <v>-1.9840651594539048E-4</v>
      </c>
    </row>
    <row r="181" spans="2:11">
      <c r="B181" s="92" t="s">
        <v>226</v>
      </c>
      <c r="C181" s="72"/>
      <c r="D181" s="72"/>
      <c r="E181" s="72"/>
      <c r="F181" s="72"/>
      <c r="G181" s="81"/>
      <c r="H181" s="83"/>
      <c r="I181" s="81">
        <v>-188.62236896900004</v>
      </c>
      <c r="J181" s="82">
        <v>0.10707338773831368</v>
      </c>
      <c r="K181" s="82">
        <f>I181/'סכום נכסי הקרן'!$C$42</f>
        <v>-1.9840651594539048E-4</v>
      </c>
    </row>
    <row r="182" spans="2:11">
      <c r="B182" s="77" t="s">
        <v>2405</v>
      </c>
      <c r="C182" s="74" t="s">
        <v>2406</v>
      </c>
      <c r="D182" s="87" t="s">
        <v>1852</v>
      </c>
      <c r="E182" s="87" t="s">
        <v>162</v>
      </c>
      <c r="F182" s="97">
        <v>43866</v>
      </c>
      <c r="G182" s="84">
        <v>231718.51157</v>
      </c>
      <c r="H182" s="86">
        <v>-22.492799999999999</v>
      </c>
      <c r="I182" s="84">
        <v>-52.119947210999996</v>
      </c>
      <c r="J182" s="85">
        <v>2.9586413038535323E-2</v>
      </c>
      <c r="K182" s="85">
        <f>I182/'סכום נכסי הקרן'!$C$42</f>
        <v>-5.4823493066677087E-5</v>
      </c>
    </row>
    <row r="183" spans="2:11">
      <c r="B183" s="77" t="s">
        <v>2405</v>
      </c>
      <c r="C183" s="74" t="s">
        <v>2407</v>
      </c>
      <c r="D183" s="87" t="s">
        <v>1852</v>
      </c>
      <c r="E183" s="87" t="s">
        <v>162</v>
      </c>
      <c r="F183" s="97">
        <v>43879</v>
      </c>
      <c r="G183" s="84">
        <v>579296.27960699995</v>
      </c>
      <c r="H183" s="86">
        <v>-23.329699999999999</v>
      </c>
      <c r="I183" s="84">
        <v>-135.148035279</v>
      </c>
      <c r="J183" s="85">
        <v>7.6718143572239425E-2</v>
      </c>
      <c r="K183" s="85">
        <f>I183/'סכום נכסי הקרן'!$C$42</f>
        <v>-1.4215838218519043E-4</v>
      </c>
    </row>
    <row r="184" spans="2:11">
      <c r="B184" s="77" t="s">
        <v>2405</v>
      </c>
      <c r="C184" s="74" t="s">
        <v>2408</v>
      </c>
      <c r="D184" s="87" t="s">
        <v>1852</v>
      </c>
      <c r="E184" s="87" t="s">
        <v>162</v>
      </c>
      <c r="F184" s="97">
        <v>43916</v>
      </c>
      <c r="G184" s="84">
        <v>461790.44325800001</v>
      </c>
      <c r="H184" s="86">
        <v>-0.29330000000000001</v>
      </c>
      <c r="I184" s="84">
        <v>-1.354386479</v>
      </c>
      <c r="J184" s="85">
        <v>7.6883112753890911E-4</v>
      </c>
      <c r="K184" s="85">
        <f>I184/'סכום נכסי הקרן'!$C$42</f>
        <v>-1.4246406935229329E-6</v>
      </c>
    </row>
    <row r="185" spans="2:11">
      <c r="C185" s="1"/>
      <c r="D185" s="1"/>
    </row>
    <row r="186" spans="2:11">
      <c r="C186" s="1"/>
      <c r="D186" s="1"/>
    </row>
    <row r="187" spans="2:11">
      <c r="C187" s="1"/>
      <c r="D187" s="1"/>
    </row>
    <row r="188" spans="2:11">
      <c r="B188" s="89" t="s">
        <v>256</v>
      </c>
      <c r="C188" s="1"/>
      <c r="D188" s="1"/>
    </row>
    <row r="189" spans="2:11">
      <c r="B189" s="89" t="s">
        <v>111</v>
      </c>
      <c r="C189" s="1"/>
      <c r="D189" s="1"/>
    </row>
    <row r="190" spans="2:11">
      <c r="B190" s="89" t="s">
        <v>238</v>
      </c>
      <c r="C190" s="1"/>
      <c r="D190" s="1"/>
    </row>
    <row r="191" spans="2:11">
      <c r="B191" s="89" t="s">
        <v>246</v>
      </c>
      <c r="C191" s="1"/>
      <c r="D191" s="1"/>
    </row>
    <row r="192" spans="2:11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178</v>
      </c>
      <c r="C1" s="68" t="s" vm="1">
        <v>265</v>
      </c>
    </row>
    <row r="2" spans="2:78">
      <c r="B2" s="47" t="s">
        <v>177</v>
      </c>
      <c r="C2" s="68" t="s">
        <v>266</v>
      </c>
    </row>
    <row r="3" spans="2:78">
      <c r="B3" s="47" t="s">
        <v>179</v>
      </c>
      <c r="C3" s="68" t="s">
        <v>267</v>
      </c>
    </row>
    <row r="4" spans="2:78">
      <c r="B4" s="47" t="s">
        <v>180</v>
      </c>
      <c r="C4" s="68">
        <v>8803</v>
      </c>
    </row>
    <row r="6" spans="2:78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2" t="s">
        <v>115</v>
      </c>
      <c r="C8" s="30" t="s">
        <v>45</v>
      </c>
      <c r="D8" s="30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110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247</v>
      </c>
      <c r="M9" s="16"/>
      <c r="N9" s="16" t="s">
        <v>243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F184"/>
  <sheetViews>
    <sheetView rightToLeft="1" topLeftCell="A161" zoomScale="90" zoomScaleNormal="90" workbookViewId="0">
      <selection activeCell="H179" sqref="H179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58.140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8">
      <c r="B1" s="47" t="s">
        <v>178</v>
      </c>
      <c r="C1" s="68" t="s" vm="1">
        <v>265</v>
      </c>
    </row>
    <row r="2" spans="2:58">
      <c r="B2" s="47" t="s">
        <v>177</v>
      </c>
      <c r="C2" s="68" t="s">
        <v>266</v>
      </c>
    </row>
    <row r="3" spans="2:58">
      <c r="B3" s="47" t="s">
        <v>179</v>
      </c>
      <c r="C3" s="68" t="s">
        <v>267</v>
      </c>
    </row>
    <row r="4" spans="2:58">
      <c r="B4" s="47" t="s">
        <v>180</v>
      </c>
      <c r="C4" s="68">
        <v>8803</v>
      </c>
    </row>
    <row r="6" spans="2:58" ht="26.25" customHeight="1">
      <c r="B6" s="137" t="s">
        <v>210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58" s="3" customFormat="1" ht="78.75">
      <c r="B7" s="48" t="s">
        <v>115</v>
      </c>
      <c r="C7" s="49" t="s">
        <v>222</v>
      </c>
      <c r="D7" s="49" t="s">
        <v>45</v>
      </c>
      <c r="E7" s="49" t="s">
        <v>116</v>
      </c>
      <c r="F7" s="49" t="s">
        <v>14</v>
      </c>
      <c r="G7" s="49" t="s">
        <v>103</v>
      </c>
      <c r="H7" s="49" t="s">
        <v>67</v>
      </c>
      <c r="I7" s="49" t="s">
        <v>17</v>
      </c>
      <c r="J7" s="49" t="s">
        <v>264</v>
      </c>
      <c r="K7" s="49" t="s">
        <v>102</v>
      </c>
      <c r="L7" s="49" t="s">
        <v>35</v>
      </c>
      <c r="M7" s="49" t="s">
        <v>18</v>
      </c>
      <c r="N7" s="49" t="s">
        <v>240</v>
      </c>
      <c r="O7" s="49" t="s">
        <v>239</v>
      </c>
      <c r="P7" s="49" t="s">
        <v>110</v>
      </c>
      <c r="Q7" s="49" t="s">
        <v>181</v>
      </c>
      <c r="R7" s="51" t="s">
        <v>183</v>
      </c>
      <c r="S7" s="1"/>
      <c r="T7" s="1"/>
      <c r="BE7" s="3" t="s">
        <v>161</v>
      </c>
      <c r="BF7" s="3" t="s">
        <v>163</v>
      </c>
    </row>
    <row r="8" spans="2:58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247</v>
      </c>
      <c r="O8" s="16"/>
      <c r="P8" s="16" t="s">
        <v>243</v>
      </c>
      <c r="Q8" s="16" t="s">
        <v>19</v>
      </c>
      <c r="R8" s="17" t="s">
        <v>19</v>
      </c>
      <c r="S8" s="1"/>
      <c r="T8" s="1"/>
      <c r="BE8" s="3" t="s">
        <v>159</v>
      </c>
      <c r="BF8" s="3" t="s">
        <v>162</v>
      </c>
    </row>
    <row r="9" spans="2:58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T9" s="1"/>
      <c r="BE9" s="4" t="s">
        <v>160</v>
      </c>
      <c r="BF9" s="4" t="s">
        <v>164</v>
      </c>
    </row>
    <row r="10" spans="2:58" s="4" customFormat="1" ht="18" customHeight="1">
      <c r="B10" s="69" t="s">
        <v>40</v>
      </c>
      <c r="C10" s="70"/>
      <c r="D10" s="70"/>
      <c r="E10" s="70"/>
      <c r="F10" s="70"/>
      <c r="G10" s="70"/>
      <c r="H10" s="70"/>
      <c r="I10" s="78">
        <v>5.1857968236236056</v>
      </c>
      <c r="J10" s="70"/>
      <c r="K10" s="70"/>
      <c r="L10" s="70"/>
      <c r="M10" s="93">
        <v>3.6845944458350502E-2</v>
      </c>
      <c r="N10" s="78"/>
      <c r="O10" s="80"/>
      <c r="P10" s="78">
        <f>P11+P122</f>
        <v>34956.630520000006</v>
      </c>
      <c r="Q10" s="79">
        <f>P10/$P$10</f>
        <v>1</v>
      </c>
      <c r="R10" s="79">
        <f>P10/'סכום נכסי הקרן'!$C$42</f>
        <v>3.6769887413530315E-2</v>
      </c>
      <c r="S10" s="1"/>
      <c r="T10" s="1"/>
      <c r="BE10" s="1" t="s">
        <v>28</v>
      </c>
      <c r="BF10" s="4" t="s">
        <v>165</v>
      </c>
    </row>
    <row r="11" spans="2:58" ht="21.75" customHeight="1">
      <c r="B11" s="71" t="s">
        <v>38</v>
      </c>
      <c r="C11" s="72"/>
      <c r="D11" s="72"/>
      <c r="E11" s="72"/>
      <c r="F11" s="72"/>
      <c r="G11" s="72"/>
      <c r="H11" s="72"/>
      <c r="I11" s="81">
        <v>5.8730335282620016</v>
      </c>
      <c r="J11" s="72"/>
      <c r="K11" s="72"/>
      <c r="L11" s="72"/>
      <c r="M11" s="94">
        <v>3.4776524967485539E-2</v>
      </c>
      <c r="N11" s="81"/>
      <c r="O11" s="83"/>
      <c r="P11" s="81">
        <f>P12+P29</f>
        <v>18760.88</v>
      </c>
      <c r="Q11" s="82">
        <f t="shared" ref="Q11:Q27" si="0">P11/$P$10</f>
        <v>0.53669017067495095</v>
      </c>
      <c r="R11" s="82">
        <f>P11/'סכום נכסי הקרן'!$C$42</f>
        <v>1.9734037151666311E-2</v>
      </c>
      <c r="BF11" s="1" t="s">
        <v>171</v>
      </c>
    </row>
    <row r="12" spans="2:58">
      <c r="B12" s="92" t="s">
        <v>36</v>
      </c>
      <c r="C12" s="72"/>
      <c r="D12" s="72"/>
      <c r="E12" s="72"/>
      <c r="F12" s="72"/>
      <c r="G12" s="72"/>
      <c r="H12" s="72"/>
      <c r="I12" s="81">
        <v>7.7813850636325403</v>
      </c>
      <c r="J12" s="72"/>
      <c r="K12" s="72"/>
      <c r="L12" s="72"/>
      <c r="M12" s="94">
        <v>2.0468437333137607E-2</v>
      </c>
      <c r="N12" s="81"/>
      <c r="O12" s="83"/>
      <c r="P12" s="81">
        <f>SUM(P13:P27)</f>
        <v>5920.3944700000002</v>
      </c>
      <c r="Q12" s="82">
        <f t="shared" si="0"/>
        <v>0.16936399137819416</v>
      </c>
      <c r="R12" s="82">
        <f>P12/'סכום נכסי הקרן'!$C$42</f>
        <v>6.2274948948823185E-3</v>
      </c>
      <c r="S12" s="77"/>
      <c r="BF12" s="1" t="s">
        <v>166</v>
      </c>
    </row>
    <row r="13" spans="2:58">
      <c r="B13" s="77" t="s">
        <v>2600</v>
      </c>
      <c r="C13" s="87" t="s">
        <v>2452</v>
      </c>
      <c r="D13" s="74">
        <v>6028</v>
      </c>
      <c r="E13" s="74"/>
      <c r="F13" s="74" t="s">
        <v>720</v>
      </c>
      <c r="G13" s="97">
        <v>43100</v>
      </c>
      <c r="H13" s="74"/>
      <c r="I13" s="84">
        <v>9.89</v>
      </c>
      <c r="J13" s="87" t="s">
        <v>28</v>
      </c>
      <c r="K13" s="87" t="s">
        <v>163</v>
      </c>
      <c r="L13" s="88">
        <v>2.5900000000000003E-2</v>
      </c>
      <c r="M13" s="88">
        <v>2.5900000000000003E-2</v>
      </c>
      <c r="N13" s="84">
        <v>220716.77</v>
      </c>
      <c r="O13" s="86">
        <v>101.67</v>
      </c>
      <c r="P13" s="84">
        <v>224.40273999999999</v>
      </c>
      <c r="Q13" s="85">
        <f t="shared" si="0"/>
        <v>6.4194613914979803E-3</v>
      </c>
      <c r="R13" s="85">
        <f>P13/'סכום נכסי הקרן'!$C$42</f>
        <v>2.3604287262088535E-4</v>
      </c>
      <c r="S13" s="77"/>
      <c r="BF13" s="1" t="s">
        <v>167</v>
      </c>
    </row>
    <row r="14" spans="2:58">
      <c r="B14" s="77" t="s">
        <v>2600</v>
      </c>
      <c r="C14" s="87" t="s">
        <v>2452</v>
      </c>
      <c r="D14" s="74">
        <v>6869</v>
      </c>
      <c r="E14" s="74"/>
      <c r="F14" s="74" t="s">
        <v>720</v>
      </c>
      <c r="G14" s="97">
        <v>43555</v>
      </c>
      <c r="H14" s="74"/>
      <c r="I14" s="84">
        <v>4.8599999999999994</v>
      </c>
      <c r="J14" s="87" t="s">
        <v>28</v>
      </c>
      <c r="K14" s="87" t="s">
        <v>163</v>
      </c>
      <c r="L14" s="88">
        <v>3.6799999999999992E-2</v>
      </c>
      <c r="M14" s="88">
        <v>3.6799999999999992E-2</v>
      </c>
      <c r="N14" s="84">
        <v>87642.04</v>
      </c>
      <c r="O14" s="86">
        <v>110.23</v>
      </c>
      <c r="P14" s="84">
        <v>96.607820000000004</v>
      </c>
      <c r="Q14" s="85">
        <f t="shared" si="0"/>
        <v>2.7636479421186497E-3</v>
      </c>
      <c r="R14" s="85">
        <f>P14/'סכום נכסי הקרן'!$C$42</f>
        <v>1.0161902368233749E-4</v>
      </c>
      <c r="S14" s="77"/>
      <c r="BF14" s="1" t="s">
        <v>168</v>
      </c>
    </row>
    <row r="15" spans="2:58">
      <c r="B15" s="77" t="s">
        <v>2600</v>
      </c>
      <c r="C15" s="87" t="s">
        <v>2452</v>
      </c>
      <c r="D15" s="74">
        <v>6870</v>
      </c>
      <c r="E15" s="74"/>
      <c r="F15" s="74" t="s">
        <v>720</v>
      </c>
      <c r="G15" s="97">
        <v>43555</v>
      </c>
      <c r="H15" s="74"/>
      <c r="I15" s="84">
        <v>6.7399999999999993</v>
      </c>
      <c r="J15" s="87" t="s">
        <v>28</v>
      </c>
      <c r="K15" s="87" t="s">
        <v>163</v>
      </c>
      <c r="L15" s="88">
        <v>1.61E-2</v>
      </c>
      <c r="M15" s="88">
        <v>1.61E-2</v>
      </c>
      <c r="N15" s="84">
        <v>858417.13</v>
      </c>
      <c r="O15" s="86">
        <v>101.61</v>
      </c>
      <c r="P15" s="84">
        <v>872.23765000000003</v>
      </c>
      <c r="Q15" s="85">
        <f t="shared" si="0"/>
        <v>2.4951994429238823E-2</v>
      </c>
      <c r="R15" s="85">
        <f>P15/'סכום נכסי הקרן'!$C$42</f>
        <v>9.1748202590614719E-4</v>
      </c>
      <c r="BF15" s="1" t="s">
        <v>170</v>
      </c>
    </row>
    <row r="16" spans="2:58">
      <c r="B16" s="77" t="s">
        <v>2600</v>
      </c>
      <c r="C16" s="87" t="s">
        <v>2452</v>
      </c>
      <c r="D16" s="74">
        <v>6868</v>
      </c>
      <c r="E16" s="74"/>
      <c r="F16" s="74" t="s">
        <v>720</v>
      </c>
      <c r="G16" s="97">
        <v>43555</v>
      </c>
      <c r="H16" s="74"/>
      <c r="I16" s="84">
        <v>6.6399999999999988</v>
      </c>
      <c r="J16" s="87" t="s">
        <v>28</v>
      </c>
      <c r="K16" s="87" t="s">
        <v>163</v>
      </c>
      <c r="L16" s="88">
        <v>2.1000000000000001E-2</v>
      </c>
      <c r="M16" s="88">
        <v>2.1000000000000001E-2</v>
      </c>
      <c r="N16" s="84">
        <v>156916.54</v>
      </c>
      <c r="O16" s="86">
        <v>109.23</v>
      </c>
      <c r="P16" s="84">
        <v>171.39992000000001</v>
      </c>
      <c r="Q16" s="85">
        <f t="shared" si="0"/>
        <v>4.903216284016151E-3</v>
      </c>
      <c r="R16" s="85">
        <f>P16/'סכום נכסי הקרן'!$C$42</f>
        <v>1.8029071072746234E-4</v>
      </c>
      <c r="S16" s="84"/>
      <c r="BF16" s="1" t="s">
        <v>169</v>
      </c>
    </row>
    <row r="17" spans="2:58">
      <c r="B17" s="77" t="s">
        <v>2600</v>
      </c>
      <c r="C17" s="87" t="s">
        <v>2452</v>
      </c>
      <c r="D17" s="74">
        <v>6867</v>
      </c>
      <c r="E17" s="74"/>
      <c r="F17" s="74" t="s">
        <v>720</v>
      </c>
      <c r="G17" s="97">
        <v>43555</v>
      </c>
      <c r="H17" s="74"/>
      <c r="I17" s="84">
        <v>6.6100000000000012</v>
      </c>
      <c r="J17" s="87" t="s">
        <v>28</v>
      </c>
      <c r="K17" s="87" t="s">
        <v>163</v>
      </c>
      <c r="L17" s="88">
        <v>1.2699999999999999E-2</v>
      </c>
      <c r="M17" s="88">
        <v>1.2699999999999999E-2</v>
      </c>
      <c r="N17" s="84">
        <v>396745.51</v>
      </c>
      <c r="O17" s="86">
        <v>107.7</v>
      </c>
      <c r="P17" s="84">
        <v>427.29485999999997</v>
      </c>
      <c r="Q17" s="85">
        <f t="shared" si="0"/>
        <v>1.2223571140688989E-2</v>
      </c>
      <c r="R17" s="85">
        <f>P17/'סכום נכסי הקרן'!$C$42</f>
        <v>4.4945933463441239E-4</v>
      </c>
      <c r="S17" s="84"/>
      <c r="BF17" s="1" t="s">
        <v>172</v>
      </c>
    </row>
    <row r="18" spans="2:58">
      <c r="B18" s="77" t="s">
        <v>2600</v>
      </c>
      <c r="C18" s="87" t="s">
        <v>2452</v>
      </c>
      <c r="D18" s="74">
        <v>6866</v>
      </c>
      <c r="E18" s="74"/>
      <c r="F18" s="74" t="s">
        <v>720</v>
      </c>
      <c r="G18" s="97">
        <v>43555</v>
      </c>
      <c r="H18" s="74"/>
      <c r="I18" s="84">
        <v>7.3100000000000014</v>
      </c>
      <c r="J18" s="87" t="s">
        <v>28</v>
      </c>
      <c r="K18" s="87" t="s">
        <v>163</v>
      </c>
      <c r="L18" s="88">
        <v>7.1000000000000004E-3</v>
      </c>
      <c r="M18" s="88">
        <v>7.1000000000000004E-3</v>
      </c>
      <c r="N18" s="84">
        <v>553493.81000000006</v>
      </c>
      <c r="O18" s="86">
        <v>103.72</v>
      </c>
      <c r="P18" s="84">
        <v>574.08371999999997</v>
      </c>
      <c r="Q18" s="85">
        <f t="shared" si="0"/>
        <v>1.6422741879299409E-2</v>
      </c>
      <c r="R18" s="85">
        <f>P18/'סכום נכסי הקרן'!$C$42</f>
        <v>6.038623699233085E-4</v>
      </c>
      <c r="S18" s="84"/>
      <c r="BF18" s="1" t="s">
        <v>173</v>
      </c>
    </row>
    <row r="19" spans="2:58">
      <c r="B19" s="77" t="s">
        <v>2600</v>
      </c>
      <c r="C19" s="87" t="s">
        <v>2452</v>
      </c>
      <c r="D19" s="74">
        <v>6865</v>
      </c>
      <c r="E19" s="74"/>
      <c r="F19" s="74" t="s">
        <v>720</v>
      </c>
      <c r="G19" s="97">
        <v>43555</v>
      </c>
      <c r="H19" s="74"/>
      <c r="I19" s="84">
        <v>4.8</v>
      </c>
      <c r="J19" s="87" t="s">
        <v>28</v>
      </c>
      <c r="K19" s="87" t="s">
        <v>163</v>
      </c>
      <c r="L19" s="88">
        <v>2.5599999999999998E-2</v>
      </c>
      <c r="M19" s="88">
        <v>2.5599999999999998E-2</v>
      </c>
      <c r="N19" s="84">
        <v>381269.05</v>
      </c>
      <c r="O19" s="86">
        <v>111.51</v>
      </c>
      <c r="P19" s="84">
        <v>425.15316999999999</v>
      </c>
      <c r="Q19" s="85">
        <f t="shared" si="0"/>
        <v>1.2162304080101594E-2</v>
      </c>
      <c r="R19" s="85">
        <f>P19/'סכום נכסי הקרן'!$C$42</f>
        <v>4.4720655171445598E-4</v>
      </c>
      <c r="BF19" s="1" t="s">
        <v>174</v>
      </c>
    </row>
    <row r="20" spans="2:58">
      <c r="B20" s="77" t="s">
        <v>2600</v>
      </c>
      <c r="C20" s="87" t="s">
        <v>2452</v>
      </c>
      <c r="D20" s="74">
        <v>5212</v>
      </c>
      <c r="E20" s="74"/>
      <c r="F20" s="74" t="s">
        <v>720</v>
      </c>
      <c r="G20" s="97">
        <v>42643</v>
      </c>
      <c r="H20" s="74"/>
      <c r="I20" s="84">
        <v>8.5200000000000014</v>
      </c>
      <c r="J20" s="87" t="s">
        <v>28</v>
      </c>
      <c r="K20" s="87" t="s">
        <v>163</v>
      </c>
      <c r="L20" s="88">
        <v>2.1099999999999997E-2</v>
      </c>
      <c r="M20" s="88">
        <v>2.1099999999999997E-2</v>
      </c>
      <c r="N20" s="84">
        <v>58477.36</v>
      </c>
      <c r="O20" s="86">
        <v>99.82</v>
      </c>
      <c r="P20" s="84">
        <f>58.3721-0.02066</f>
        <v>58.351440000000004</v>
      </c>
      <c r="Q20" s="85">
        <f t="shared" si="0"/>
        <v>1.6692524174094796E-3</v>
      </c>
      <c r="R20" s="85">
        <f>P20/'סכום נכסי הקרן'!$C$42</f>
        <v>6.137822345290987E-5</v>
      </c>
      <c r="BF20" s="1" t="s">
        <v>175</v>
      </c>
    </row>
    <row r="21" spans="2:58">
      <c r="B21" s="77" t="s">
        <v>2600</v>
      </c>
      <c r="C21" s="87" t="s">
        <v>2452</v>
      </c>
      <c r="D21" s="74">
        <v>5211</v>
      </c>
      <c r="E21" s="74"/>
      <c r="F21" s="74" t="s">
        <v>720</v>
      </c>
      <c r="G21" s="97">
        <v>42643</v>
      </c>
      <c r="H21" s="74"/>
      <c r="I21" s="84">
        <v>5.65</v>
      </c>
      <c r="J21" s="87" t="s">
        <v>28</v>
      </c>
      <c r="K21" s="87" t="s">
        <v>163</v>
      </c>
      <c r="L21" s="88">
        <v>3.0899999999999993E-2</v>
      </c>
      <c r="M21" s="88">
        <v>3.0899999999999993E-2</v>
      </c>
      <c r="N21" s="84">
        <v>54470.97</v>
      </c>
      <c r="O21" s="86">
        <v>104.45</v>
      </c>
      <c r="P21" s="84">
        <v>56.894930000000002</v>
      </c>
      <c r="Q21" s="85">
        <f t="shared" si="0"/>
        <v>1.627586216224366E-3</v>
      </c>
      <c r="R21" s="85">
        <f>P21/'סכום נכסי הקרן'!$C$42</f>
        <v>5.9846161926383742E-5</v>
      </c>
      <c r="BF21" s="1" t="s">
        <v>176</v>
      </c>
    </row>
    <row r="22" spans="2:58">
      <c r="B22" s="77" t="s">
        <v>2600</v>
      </c>
      <c r="C22" s="87" t="s">
        <v>2452</v>
      </c>
      <c r="D22" s="74">
        <v>6027</v>
      </c>
      <c r="E22" s="74"/>
      <c r="F22" s="74" t="s">
        <v>720</v>
      </c>
      <c r="G22" s="97">
        <v>43100</v>
      </c>
      <c r="H22" s="74"/>
      <c r="I22" s="84">
        <v>10.06</v>
      </c>
      <c r="J22" s="87" t="s">
        <v>28</v>
      </c>
      <c r="K22" s="87" t="s">
        <v>163</v>
      </c>
      <c r="L22" s="88">
        <v>2.0899999999999998E-2</v>
      </c>
      <c r="M22" s="88">
        <v>2.0899999999999998E-2</v>
      </c>
      <c r="N22" s="84">
        <v>842678.61</v>
      </c>
      <c r="O22" s="86">
        <v>101.61</v>
      </c>
      <c r="P22" s="84">
        <v>856.24573999999996</v>
      </c>
      <c r="Q22" s="85">
        <f t="shared" si="0"/>
        <v>2.4494515840424308E-2</v>
      </c>
      <c r="R22" s="85">
        <f>P22/'סכום נכסי הקרן'!$C$42</f>
        <v>9.0066058970133666E-4</v>
      </c>
      <c r="BF22" s="1" t="s">
        <v>28</v>
      </c>
    </row>
    <row r="23" spans="2:58">
      <c r="B23" s="77" t="s">
        <v>2600</v>
      </c>
      <c r="C23" s="87" t="s">
        <v>2452</v>
      </c>
      <c r="D23" s="74">
        <v>6026</v>
      </c>
      <c r="E23" s="74"/>
      <c r="F23" s="74" t="s">
        <v>720</v>
      </c>
      <c r="G23" s="97">
        <v>43100</v>
      </c>
      <c r="H23" s="74"/>
      <c r="I23" s="84">
        <v>7.5399999999999991</v>
      </c>
      <c r="J23" s="87" t="s">
        <v>28</v>
      </c>
      <c r="K23" s="87" t="s">
        <v>163</v>
      </c>
      <c r="L23" s="88">
        <v>3.0699999999999998E-2</v>
      </c>
      <c r="M23" s="88">
        <v>3.0699999999999998E-2</v>
      </c>
      <c r="N23" s="84">
        <v>1123416.23</v>
      </c>
      <c r="O23" s="86">
        <v>105.49</v>
      </c>
      <c r="P23" s="84">
        <v>1185.09178</v>
      </c>
      <c r="Q23" s="85">
        <f t="shared" si="0"/>
        <v>3.3901773779997597E-2</v>
      </c>
      <c r="R23" s="85">
        <f>P23/'סכום נכסי הקרן'!$C$42</f>
        <v>1.2465644050094857E-3</v>
      </c>
    </row>
    <row r="24" spans="2:58">
      <c r="B24" s="77" t="s">
        <v>2600</v>
      </c>
      <c r="C24" s="87" t="s">
        <v>2452</v>
      </c>
      <c r="D24" s="74">
        <v>5210</v>
      </c>
      <c r="E24" s="74"/>
      <c r="F24" s="74" t="s">
        <v>720</v>
      </c>
      <c r="G24" s="97">
        <v>42643</v>
      </c>
      <c r="H24" s="74"/>
      <c r="I24" s="84">
        <v>8.6700000000000017</v>
      </c>
      <c r="J24" s="87" t="s">
        <v>28</v>
      </c>
      <c r="K24" s="87" t="s">
        <v>163</v>
      </c>
      <c r="L24" s="88">
        <v>8.7000000000000011E-3</v>
      </c>
      <c r="M24" s="88">
        <v>8.7000000000000011E-3</v>
      </c>
      <c r="N24" s="84">
        <v>42663.97</v>
      </c>
      <c r="O24" s="86">
        <v>104.81</v>
      </c>
      <c r="P24" s="84">
        <f>44.71609-0.00401</f>
        <v>44.71208</v>
      </c>
      <c r="Q24" s="85">
        <f t="shared" si="0"/>
        <v>1.2790729350879095E-3</v>
      </c>
      <c r="R24" s="85">
        <f>P24/'סכום נכסי הקרן'!$C$42</f>
        <v>4.7031367816876197E-5</v>
      </c>
    </row>
    <row r="25" spans="2:58">
      <c r="B25" s="77" t="s">
        <v>2600</v>
      </c>
      <c r="C25" s="87" t="s">
        <v>2452</v>
      </c>
      <c r="D25" s="74">
        <v>6025</v>
      </c>
      <c r="E25" s="74"/>
      <c r="F25" s="74" t="s">
        <v>720</v>
      </c>
      <c r="G25" s="97">
        <v>43100</v>
      </c>
      <c r="H25" s="74"/>
      <c r="I25" s="84">
        <v>9.879999999999999</v>
      </c>
      <c r="J25" s="87" t="s">
        <v>28</v>
      </c>
      <c r="K25" s="87" t="s">
        <v>163</v>
      </c>
      <c r="L25" s="88">
        <v>1.5399999999999999E-2</v>
      </c>
      <c r="M25" s="88">
        <v>1.5399999999999999E-2</v>
      </c>
      <c r="N25" s="84">
        <v>470233.23</v>
      </c>
      <c r="O25" s="86">
        <v>106.84</v>
      </c>
      <c r="P25" s="84">
        <v>502.39713</v>
      </c>
      <c r="Q25" s="85">
        <f t="shared" si="0"/>
        <v>1.4372012477362762E-2</v>
      </c>
      <c r="R25" s="85">
        <f>P25/'סכום נכסי הקרן'!$C$42</f>
        <v>5.2845728069848157E-4</v>
      </c>
    </row>
    <row r="26" spans="2:58">
      <c r="B26" s="77" t="s">
        <v>2600</v>
      </c>
      <c r="C26" s="87" t="s">
        <v>2452</v>
      </c>
      <c r="D26" s="74">
        <v>6024</v>
      </c>
      <c r="E26" s="74"/>
      <c r="F26" s="74" t="s">
        <v>720</v>
      </c>
      <c r="G26" s="97">
        <v>43100</v>
      </c>
      <c r="H26" s="74"/>
      <c r="I26" s="84">
        <v>8.56</v>
      </c>
      <c r="J26" s="87" t="s">
        <v>28</v>
      </c>
      <c r="K26" s="87" t="s">
        <v>163</v>
      </c>
      <c r="L26" s="88">
        <v>1.9500000000000003E-2</v>
      </c>
      <c r="M26" s="88">
        <v>1.9500000000000003E-2</v>
      </c>
      <c r="N26" s="84">
        <v>365092.96</v>
      </c>
      <c r="O26" s="86">
        <v>107.64</v>
      </c>
      <c r="P26" s="84">
        <v>392.98609999999996</v>
      </c>
      <c r="Q26" s="85">
        <f t="shared" si="0"/>
        <v>1.124210469241759E-2</v>
      </c>
      <c r="R26" s="85">
        <f>P26/'סכום נכסי הקרן'!$C$42</f>
        <v>4.1337092383131557E-4</v>
      </c>
    </row>
    <row r="27" spans="2:58">
      <c r="B27" s="77" t="s">
        <v>2600</v>
      </c>
      <c r="C27" s="87" t="s">
        <v>2452</v>
      </c>
      <c r="D27" s="74">
        <v>5209</v>
      </c>
      <c r="E27" s="74"/>
      <c r="F27" s="74" t="s">
        <v>720</v>
      </c>
      <c r="G27" s="97">
        <v>42643</v>
      </c>
      <c r="H27" s="74"/>
      <c r="I27" s="84">
        <v>6.7</v>
      </c>
      <c r="J27" s="87" t="s">
        <v>28</v>
      </c>
      <c r="K27" s="87" t="s">
        <v>163</v>
      </c>
      <c r="L27" s="88">
        <v>2.2400000000000003E-2</v>
      </c>
      <c r="M27" s="88">
        <v>2.2400000000000003E-2</v>
      </c>
      <c r="N27" s="84">
        <v>31475.02</v>
      </c>
      <c r="O27" s="86">
        <v>103.4</v>
      </c>
      <c r="P27" s="84">
        <f>32.54518-0.00979</f>
        <v>32.53539</v>
      </c>
      <c r="Q27" s="85">
        <f t="shared" si="0"/>
        <v>9.3073587230855322E-4</v>
      </c>
      <c r="R27" s="85">
        <f>P27/'סכום נכסי הקרן'!$C$42</f>
        <v>3.4223053236519428E-5</v>
      </c>
    </row>
    <row r="28" spans="2:58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4"/>
      <c r="O28" s="86"/>
      <c r="P28" s="74"/>
      <c r="Q28" s="85"/>
      <c r="R28" s="74"/>
    </row>
    <row r="29" spans="2:58">
      <c r="B29" s="92" t="s">
        <v>37</v>
      </c>
      <c r="C29" s="72"/>
      <c r="D29" s="72"/>
      <c r="E29" s="72"/>
      <c r="F29" s="72"/>
      <c r="G29" s="72"/>
      <c r="H29" s="72"/>
      <c r="I29" s="81">
        <v>4.9931376759258974</v>
      </c>
      <c r="J29" s="72"/>
      <c r="K29" s="72"/>
      <c r="L29" s="72"/>
      <c r="M29" s="94">
        <v>4.1373646478370961E-2</v>
      </c>
      <c r="N29" s="81"/>
      <c r="O29" s="83"/>
      <c r="P29" s="81">
        <f>SUM(P30:P120)</f>
        <v>12840.48553</v>
      </c>
      <c r="Q29" s="82">
        <f t="shared" ref="Q29:Q92" si="1">P29/$P$10</f>
        <v>0.36732617929675671</v>
      </c>
      <c r="R29" s="82">
        <f>P29/'סכום נכסי הקרן'!$C$42</f>
        <v>1.3506542256783993E-2</v>
      </c>
    </row>
    <row r="30" spans="2:58">
      <c r="B30" s="77" t="s">
        <v>2601</v>
      </c>
      <c r="C30" s="87" t="s">
        <v>2452</v>
      </c>
      <c r="D30" s="74">
        <v>6686</v>
      </c>
      <c r="E30" s="74"/>
      <c r="F30" s="74" t="s">
        <v>2453</v>
      </c>
      <c r="G30" s="97">
        <v>43471</v>
      </c>
      <c r="H30" s="74" t="s">
        <v>2451</v>
      </c>
      <c r="I30" s="84">
        <v>0.7599999999999999</v>
      </c>
      <c r="J30" s="87" t="s">
        <v>155</v>
      </c>
      <c r="K30" s="87" t="s">
        <v>163</v>
      </c>
      <c r="L30" s="88">
        <v>2.2970000000000001E-2</v>
      </c>
      <c r="M30" s="88">
        <v>2.5799999999999997E-2</v>
      </c>
      <c r="N30" s="84">
        <v>913186</v>
      </c>
      <c r="O30" s="86">
        <v>100.33</v>
      </c>
      <c r="P30" s="84">
        <v>916.19952000000001</v>
      </c>
      <c r="Q30" s="85">
        <f t="shared" si="1"/>
        <v>2.6209606199768243E-2</v>
      </c>
      <c r="R30" s="85">
        <f>P30/'סכום נכסי הקרן'!$C$42</f>
        <v>9.6372426911844444E-4</v>
      </c>
    </row>
    <row r="31" spans="2:58">
      <c r="B31" s="77" t="s">
        <v>2602</v>
      </c>
      <c r="C31" s="87" t="s">
        <v>2454</v>
      </c>
      <c r="D31" s="74" t="s">
        <v>2455</v>
      </c>
      <c r="E31" s="74"/>
      <c r="F31" s="74" t="s">
        <v>544</v>
      </c>
      <c r="G31" s="97">
        <v>43431</v>
      </c>
      <c r="H31" s="74" t="s">
        <v>351</v>
      </c>
      <c r="I31" s="84">
        <v>9.4</v>
      </c>
      <c r="J31" s="87" t="s">
        <v>2456</v>
      </c>
      <c r="K31" s="87" t="s">
        <v>163</v>
      </c>
      <c r="L31" s="88">
        <v>3.9599999999999996E-2</v>
      </c>
      <c r="M31" s="88">
        <v>4.3299999999999998E-2</v>
      </c>
      <c r="N31" s="84">
        <v>35239.19</v>
      </c>
      <c r="O31" s="86">
        <v>97.21</v>
      </c>
      <c r="P31" s="84">
        <v>34.256010000000003</v>
      </c>
      <c r="Q31" s="85">
        <f t="shared" si="1"/>
        <v>9.7995743555434633E-4</v>
      </c>
      <c r="R31" s="85">
        <f>P31/'סכום נכסי הקרן'!$C$42</f>
        <v>3.6032924575385203E-5</v>
      </c>
    </row>
    <row r="32" spans="2:58">
      <c r="B32" s="77" t="s">
        <v>2602</v>
      </c>
      <c r="C32" s="87" t="s">
        <v>2454</v>
      </c>
      <c r="D32" s="74" t="s">
        <v>2457</v>
      </c>
      <c r="E32" s="74"/>
      <c r="F32" s="74" t="s">
        <v>544</v>
      </c>
      <c r="G32" s="97">
        <v>43276</v>
      </c>
      <c r="H32" s="74" t="s">
        <v>351</v>
      </c>
      <c r="I32" s="84">
        <v>9.4600000000000009</v>
      </c>
      <c r="J32" s="87" t="s">
        <v>2456</v>
      </c>
      <c r="K32" s="87" t="s">
        <v>163</v>
      </c>
      <c r="L32" s="88">
        <v>3.56E-2</v>
      </c>
      <c r="M32" s="88">
        <v>4.4500000000000005E-2</v>
      </c>
      <c r="N32" s="84">
        <v>35217.360000000001</v>
      </c>
      <c r="O32" s="86">
        <v>92.6</v>
      </c>
      <c r="P32" s="84">
        <v>32.611269999999998</v>
      </c>
      <c r="Q32" s="85">
        <f t="shared" si="1"/>
        <v>9.3290656207101717E-4</v>
      </c>
      <c r="R32" s="85">
        <f>P32/'סכום נכסי הקרן'!$C$42</f>
        <v>3.4302869254694928E-5</v>
      </c>
    </row>
    <row r="33" spans="2:18">
      <c r="B33" s="77" t="s">
        <v>2602</v>
      </c>
      <c r="C33" s="87" t="s">
        <v>2454</v>
      </c>
      <c r="D33" s="74" t="s">
        <v>2458</v>
      </c>
      <c r="E33" s="74"/>
      <c r="F33" s="74" t="s">
        <v>544</v>
      </c>
      <c r="G33" s="97">
        <v>43222</v>
      </c>
      <c r="H33" s="74" t="s">
        <v>351</v>
      </c>
      <c r="I33" s="84">
        <v>9.4700000000000006</v>
      </c>
      <c r="J33" s="87" t="s">
        <v>2456</v>
      </c>
      <c r="K33" s="87" t="s">
        <v>163</v>
      </c>
      <c r="L33" s="88">
        <v>3.5200000000000002E-2</v>
      </c>
      <c r="M33" s="88">
        <v>4.4600000000000008E-2</v>
      </c>
      <c r="N33" s="84">
        <v>168342.25</v>
      </c>
      <c r="O33" s="86">
        <v>93.01</v>
      </c>
      <c r="P33" s="84">
        <v>156.57512</v>
      </c>
      <c r="Q33" s="85">
        <f t="shared" si="1"/>
        <v>4.479125066428169E-3</v>
      </c>
      <c r="R33" s="85">
        <f>P33/'סכום נכסי הקרן'!$C$42</f>
        <v>1.6469692440368528E-4</v>
      </c>
    </row>
    <row r="34" spans="2:18">
      <c r="B34" s="77" t="s">
        <v>2602</v>
      </c>
      <c r="C34" s="87" t="s">
        <v>2454</v>
      </c>
      <c r="D34" s="74" t="s">
        <v>2459</v>
      </c>
      <c r="E34" s="74"/>
      <c r="F34" s="74" t="s">
        <v>544</v>
      </c>
      <c r="G34" s="97">
        <v>43500</v>
      </c>
      <c r="H34" s="74" t="s">
        <v>351</v>
      </c>
      <c r="I34" s="84">
        <v>9.5299999999999994</v>
      </c>
      <c r="J34" s="87" t="s">
        <v>2456</v>
      </c>
      <c r="K34" s="87" t="s">
        <v>163</v>
      </c>
      <c r="L34" s="88">
        <v>3.7499999999999999E-2</v>
      </c>
      <c r="M34" s="88">
        <v>4.0199999999999993E-2</v>
      </c>
      <c r="N34" s="84">
        <v>66252.81</v>
      </c>
      <c r="O34" s="86">
        <v>98.1</v>
      </c>
      <c r="P34" s="84">
        <v>64.994010000000003</v>
      </c>
      <c r="Q34" s="85">
        <f t="shared" si="1"/>
        <v>1.8592755947348667E-3</v>
      </c>
      <c r="R34" s="85">
        <f>P34/'סכום נכסי הקרן'!$C$42</f>
        <v>6.8365354289125666E-5</v>
      </c>
    </row>
    <row r="35" spans="2:18">
      <c r="B35" s="77" t="s">
        <v>2602</v>
      </c>
      <c r="C35" s="87" t="s">
        <v>2454</v>
      </c>
      <c r="D35" s="74" t="s">
        <v>2460</v>
      </c>
      <c r="E35" s="74"/>
      <c r="F35" s="74" t="s">
        <v>544</v>
      </c>
      <c r="G35" s="97">
        <v>43585</v>
      </c>
      <c r="H35" s="74" t="s">
        <v>351</v>
      </c>
      <c r="I35" s="84">
        <v>9.629999999999999</v>
      </c>
      <c r="J35" s="87" t="s">
        <v>2456</v>
      </c>
      <c r="K35" s="87" t="s">
        <v>163</v>
      </c>
      <c r="L35" s="88">
        <v>3.3500000000000002E-2</v>
      </c>
      <c r="M35" s="88">
        <v>4.0300000000000002E-2</v>
      </c>
      <c r="N35" s="84">
        <v>67010.36</v>
      </c>
      <c r="O35" s="86">
        <v>94.27</v>
      </c>
      <c r="P35" s="84">
        <v>63.170670000000001</v>
      </c>
      <c r="Q35" s="85">
        <f t="shared" si="1"/>
        <v>1.8071155331706721E-3</v>
      </c>
      <c r="R35" s="85">
        <f>P35/'סכום נכסי הקרן'!$C$42</f>
        <v>6.6447434697927416E-5</v>
      </c>
    </row>
    <row r="36" spans="2:18">
      <c r="B36" s="77" t="s">
        <v>2602</v>
      </c>
      <c r="C36" s="87" t="s">
        <v>2454</v>
      </c>
      <c r="D36" s="74" t="s">
        <v>2461</v>
      </c>
      <c r="E36" s="74"/>
      <c r="F36" s="74" t="s">
        <v>544</v>
      </c>
      <c r="G36" s="97">
        <v>43677</v>
      </c>
      <c r="H36" s="74" t="s">
        <v>351</v>
      </c>
      <c r="I36" s="84">
        <v>9.5400000000000009</v>
      </c>
      <c r="J36" s="87" t="s">
        <v>2456</v>
      </c>
      <c r="K36" s="87" t="s">
        <v>163</v>
      </c>
      <c r="L36" s="88">
        <v>3.2000000000000001E-2</v>
      </c>
      <c r="M36" s="88">
        <v>4.4999999999999998E-2</v>
      </c>
      <c r="N36" s="84">
        <v>62275.54</v>
      </c>
      <c r="O36" s="86">
        <v>88.82</v>
      </c>
      <c r="P36" s="84">
        <v>55.313129999999994</v>
      </c>
      <c r="Q36" s="85">
        <f t="shared" si="1"/>
        <v>1.5823358595260853E-3</v>
      </c>
      <c r="R36" s="85">
        <f>P36/'סכום נכסי הקרן'!$C$42</f>
        <v>5.8182311405165868E-5</v>
      </c>
    </row>
    <row r="37" spans="2:18">
      <c r="B37" s="77" t="s">
        <v>2602</v>
      </c>
      <c r="C37" s="87" t="s">
        <v>2454</v>
      </c>
      <c r="D37" s="74" t="s">
        <v>2462</v>
      </c>
      <c r="E37" s="74"/>
      <c r="F37" s="74" t="s">
        <v>544</v>
      </c>
      <c r="G37" s="97">
        <v>43708</v>
      </c>
      <c r="H37" s="74" t="s">
        <v>351</v>
      </c>
      <c r="I37" s="84">
        <v>9.7199999999999989</v>
      </c>
      <c r="J37" s="87" t="s">
        <v>2456</v>
      </c>
      <c r="K37" s="87" t="s">
        <v>163</v>
      </c>
      <c r="L37" s="88">
        <v>2.6800000000000001E-2</v>
      </c>
      <c r="M37" s="88">
        <v>4.3400000000000001E-2</v>
      </c>
      <c r="N37" s="84">
        <v>4439.45</v>
      </c>
      <c r="O37" s="86">
        <v>85.44</v>
      </c>
      <c r="P37" s="84">
        <v>3.7930700000000002</v>
      </c>
      <c r="Q37" s="85">
        <f t="shared" si="1"/>
        <v>1.0850788372837713E-4</v>
      </c>
      <c r="R37" s="85">
        <f>P37/'סכום נכסי הקרן'!$C$42</f>
        <v>3.989822668172865E-6</v>
      </c>
    </row>
    <row r="38" spans="2:18">
      <c r="B38" s="77" t="s">
        <v>2602</v>
      </c>
      <c r="C38" s="87" t="s">
        <v>2454</v>
      </c>
      <c r="D38" s="74" t="s">
        <v>2463</v>
      </c>
      <c r="E38" s="74"/>
      <c r="F38" s="74" t="s">
        <v>544</v>
      </c>
      <c r="G38" s="97">
        <v>43769</v>
      </c>
      <c r="H38" s="74" t="s">
        <v>351</v>
      </c>
      <c r="I38" s="84">
        <v>9.58</v>
      </c>
      <c r="J38" s="87" t="s">
        <v>2456</v>
      </c>
      <c r="K38" s="87" t="s">
        <v>163</v>
      </c>
      <c r="L38" s="88">
        <v>2.7300000000000001E-2</v>
      </c>
      <c r="M38" s="88">
        <v>4.7699999999999992E-2</v>
      </c>
      <c r="N38" s="84">
        <v>65581.83</v>
      </c>
      <c r="O38" s="86">
        <v>82.56</v>
      </c>
      <c r="P38" s="84">
        <v>54.144359999999999</v>
      </c>
      <c r="Q38" s="85">
        <f t="shared" si="1"/>
        <v>1.5489010008851388E-3</v>
      </c>
      <c r="R38" s="85">
        <f>P38/'סכום נכסי הקרן'!$C$42</f>
        <v>5.6952915417250967E-5</v>
      </c>
    </row>
    <row r="39" spans="2:18">
      <c r="B39" s="77" t="s">
        <v>2602</v>
      </c>
      <c r="C39" s="87" t="s">
        <v>2454</v>
      </c>
      <c r="D39" s="74" t="s">
        <v>2464</v>
      </c>
      <c r="E39" s="74"/>
      <c r="F39" s="74" t="s">
        <v>544</v>
      </c>
      <c r="G39" s="97">
        <v>43831</v>
      </c>
      <c r="H39" s="74" t="s">
        <v>351</v>
      </c>
      <c r="I39" s="84">
        <v>9.51</v>
      </c>
      <c r="J39" s="87" t="s">
        <v>2456</v>
      </c>
      <c r="K39" s="87" t="s">
        <v>163</v>
      </c>
      <c r="L39" s="88">
        <v>2.6800000000000001E-2</v>
      </c>
      <c r="M39" s="88">
        <v>5.1000000000000004E-2</v>
      </c>
      <c r="N39" s="84">
        <v>68092.649999999994</v>
      </c>
      <c r="O39" s="86">
        <v>79.67</v>
      </c>
      <c r="P39" s="84">
        <v>54.249420000000001</v>
      </c>
      <c r="Q39" s="85">
        <f t="shared" si="1"/>
        <v>1.5519064392937375E-3</v>
      </c>
      <c r="R39" s="85">
        <f>P39/'סכום נכסי הקרן'!$C$42</f>
        <v>5.706342504916344E-5</v>
      </c>
    </row>
    <row r="40" spans="2:18">
      <c r="B40" s="77" t="s">
        <v>2602</v>
      </c>
      <c r="C40" s="87" t="s">
        <v>2454</v>
      </c>
      <c r="D40" s="74" t="s">
        <v>2465</v>
      </c>
      <c r="E40" s="74"/>
      <c r="F40" s="74" t="s">
        <v>544</v>
      </c>
      <c r="G40" s="97">
        <v>43905</v>
      </c>
      <c r="H40" s="74" t="s">
        <v>351</v>
      </c>
      <c r="I40" s="84">
        <v>0</v>
      </c>
      <c r="J40" s="87" t="s">
        <v>2456</v>
      </c>
      <c r="K40" s="87" t="s">
        <v>163</v>
      </c>
      <c r="L40" s="88">
        <v>3.2500000000000001E-2</v>
      </c>
      <c r="M40" s="88">
        <v>3.4999999999999996E-3</v>
      </c>
      <c r="N40" s="84">
        <v>40581.18</v>
      </c>
      <c r="O40" s="86">
        <v>100.15</v>
      </c>
      <c r="P40" s="84">
        <v>40.642050000000005</v>
      </c>
      <c r="Q40" s="85">
        <f t="shared" si="1"/>
        <v>1.1626420909402911E-3</v>
      </c>
      <c r="R40" s="85">
        <f>P40/'סכום נכסי הקרן'!$C$42</f>
        <v>4.2750218786105974E-5</v>
      </c>
    </row>
    <row r="41" spans="2:18">
      <c r="B41" s="77" t="s">
        <v>2603</v>
      </c>
      <c r="C41" s="87" t="s">
        <v>2454</v>
      </c>
      <c r="D41" s="74">
        <v>7127</v>
      </c>
      <c r="E41" s="74"/>
      <c r="F41" s="74" t="s">
        <v>1803</v>
      </c>
      <c r="G41" s="97">
        <v>43708</v>
      </c>
      <c r="H41" s="74" t="s">
        <v>2451</v>
      </c>
      <c r="I41" s="84">
        <v>6.51</v>
      </c>
      <c r="J41" s="87" t="s">
        <v>2579</v>
      </c>
      <c r="K41" s="87" t="s">
        <v>163</v>
      </c>
      <c r="L41" s="88">
        <v>3.1E-2</v>
      </c>
      <c r="M41" s="88">
        <v>4.1199999999999994E-2</v>
      </c>
      <c r="N41" s="84">
        <v>474331.68</v>
      </c>
      <c r="O41" s="86">
        <v>94.08</v>
      </c>
      <c r="P41" s="84">
        <v>446.25120000000004</v>
      </c>
      <c r="Q41" s="85">
        <f t="shared" si="1"/>
        <v>1.276585281137674E-2</v>
      </c>
      <c r="R41" s="85">
        <f>P41/'סכום נכסי הקרן'!$C$42</f>
        <v>4.6939897061202217E-4</v>
      </c>
    </row>
    <row r="42" spans="2:18">
      <c r="B42" s="77" t="s">
        <v>2603</v>
      </c>
      <c r="C42" s="87" t="s">
        <v>2454</v>
      </c>
      <c r="D42" s="74">
        <v>7128</v>
      </c>
      <c r="E42" s="74"/>
      <c r="F42" s="74" t="s">
        <v>1803</v>
      </c>
      <c r="G42" s="97">
        <v>43708</v>
      </c>
      <c r="H42" s="74" t="s">
        <v>2451</v>
      </c>
      <c r="I42" s="84">
        <v>6.53</v>
      </c>
      <c r="J42" s="87" t="s">
        <v>2579</v>
      </c>
      <c r="K42" s="87" t="s">
        <v>163</v>
      </c>
      <c r="L42" s="88">
        <v>2.4900000000000002E-2</v>
      </c>
      <c r="M42" s="88">
        <v>4.0999999999999995E-2</v>
      </c>
      <c r="N42" s="84">
        <v>201240.55</v>
      </c>
      <c r="O42" s="86">
        <v>91.92</v>
      </c>
      <c r="P42" s="84">
        <v>184.98031</v>
      </c>
      <c r="Q42" s="85">
        <f t="shared" si="1"/>
        <v>5.2917088188509983E-3</v>
      </c>
      <c r="R42" s="85">
        <f>P42/'סכום נכסי הקרן'!$C$42</f>
        <v>1.9457553749433669E-4</v>
      </c>
    </row>
    <row r="43" spans="2:18">
      <c r="B43" s="77" t="s">
        <v>2603</v>
      </c>
      <c r="C43" s="87" t="s">
        <v>2454</v>
      </c>
      <c r="D43" s="74">
        <v>7130</v>
      </c>
      <c r="E43" s="74"/>
      <c r="F43" s="74" t="s">
        <v>1803</v>
      </c>
      <c r="G43" s="97">
        <v>43708</v>
      </c>
      <c r="H43" s="74" t="s">
        <v>2451</v>
      </c>
      <c r="I43" s="84">
        <v>6.88</v>
      </c>
      <c r="J43" s="87" t="s">
        <v>2579</v>
      </c>
      <c r="K43" s="87" t="s">
        <v>163</v>
      </c>
      <c r="L43" s="88">
        <v>3.6000000000000004E-2</v>
      </c>
      <c r="M43" s="88">
        <v>4.1299999999999996E-2</v>
      </c>
      <c r="N43" s="84">
        <v>126430.56</v>
      </c>
      <c r="O43" s="86">
        <v>96.93</v>
      </c>
      <c r="P43" s="84">
        <v>122.54916</v>
      </c>
      <c r="Q43" s="85">
        <f t="shared" si="1"/>
        <v>3.5057486427327428E-3</v>
      </c>
      <c r="R43" s="85">
        <f>P43/'סכום נכסי הקרן'!$C$42</f>
        <v>1.2890598289341966E-4</v>
      </c>
    </row>
    <row r="44" spans="2:18">
      <c r="B44" s="77" t="s">
        <v>2604</v>
      </c>
      <c r="C44" s="87" t="s">
        <v>2452</v>
      </c>
      <c r="D44" s="74">
        <v>7567</v>
      </c>
      <c r="E44" s="74"/>
      <c r="F44" s="74" t="s">
        <v>1803</v>
      </c>
      <c r="G44" s="97">
        <v>43919</v>
      </c>
      <c r="H44" s="74" t="s">
        <v>2451</v>
      </c>
      <c r="I44" s="84">
        <v>10.09</v>
      </c>
      <c r="J44" s="87" t="s">
        <v>2579</v>
      </c>
      <c r="K44" s="87" t="s">
        <v>163</v>
      </c>
      <c r="L44" s="88">
        <v>2.69E-2</v>
      </c>
      <c r="M44" s="88">
        <v>2.75E-2</v>
      </c>
      <c r="N44" s="84">
        <v>217914.59</v>
      </c>
      <c r="O44" s="86">
        <v>99.7</v>
      </c>
      <c r="P44" s="84">
        <v>217.26085</v>
      </c>
      <c r="Q44" s="85">
        <f t="shared" si="1"/>
        <v>6.2151542287720461E-3</v>
      </c>
      <c r="R44" s="85">
        <f>P44/'סכום נכסי הקרן'!$C$42</f>
        <v>2.2853052124967494E-4</v>
      </c>
    </row>
    <row r="45" spans="2:18">
      <c r="B45" s="77" t="s">
        <v>2604</v>
      </c>
      <c r="C45" s="87" t="s">
        <v>2452</v>
      </c>
      <c r="D45" s="74">
        <v>7566</v>
      </c>
      <c r="E45" s="74"/>
      <c r="F45" s="74" t="s">
        <v>1803</v>
      </c>
      <c r="G45" s="97">
        <v>43919</v>
      </c>
      <c r="H45" s="74" t="s">
        <v>2451</v>
      </c>
      <c r="I45" s="84">
        <v>9.7199999999999989</v>
      </c>
      <c r="J45" s="87" t="s">
        <v>2579</v>
      </c>
      <c r="K45" s="87" t="s">
        <v>163</v>
      </c>
      <c r="L45" s="88">
        <v>2.69E-2</v>
      </c>
      <c r="M45" s="88">
        <v>2.75E-2</v>
      </c>
      <c r="N45" s="84">
        <v>217914.59</v>
      </c>
      <c r="O45" s="86">
        <v>99.7</v>
      </c>
      <c r="P45" s="84">
        <v>217.26085</v>
      </c>
      <c r="Q45" s="85">
        <f t="shared" si="1"/>
        <v>6.2151542287720461E-3</v>
      </c>
      <c r="R45" s="85">
        <f>P45/'סכום נכסי הקרן'!$C$42</f>
        <v>2.2853052124967494E-4</v>
      </c>
    </row>
    <row r="46" spans="2:18">
      <c r="B46" s="77" t="s">
        <v>2605</v>
      </c>
      <c r="C46" s="87" t="s">
        <v>2452</v>
      </c>
      <c r="D46" s="74" t="s">
        <v>2466</v>
      </c>
      <c r="E46" s="74"/>
      <c r="F46" s="74" t="s">
        <v>1803</v>
      </c>
      <c r="G46" s="97">
        <v>42759</v>
      </c>
      <c r="H46" s="74" t="s">
        <v>2451</v>
      </c>
      <c r="I46" s="84">
        <v>3.4000000000000004</v>
      </c>
      <c r="J46" s="87" t="s">
        <v>150</v>
      </c>
      <c r="K46" s="87" t="s">
        <v>163</v>
      </c>
      <c r="L46" s="88">
        <v>2.5499999999999998E-2</v>
      </c>
      <c r="M46" s="88">
        <v>1.8999999999999996E-2</v>
      </c>
      <c r="N46" s="84">
        <v>82818.8</v>
      </c>
      <c r="O46" s="86">
        <v>102.71</v>
      </c>
      <c r="P46" s="84">
        <v>85.063190000000006</v>
      </c>
      <c r="Q46" s="85">
        <f t="shared" si="1"/>
        <v>2.4333921414803452E-3</v>
      </c>
      <c r="R46" s="85">
        <f>P46/'סכום נכסי הקרן'!$C$42</f>
        <v>8.9475555075201711E-5</v>
      </c>
    </row>
    <row r="47" spans="2:18">
      <c r="B47" s="77" t="s">
        <v>2605</v>
      </c>
      <c r="C47" s="87" t="s">
        <v>2452</v>
      </c>
      <c r="D47" s="74" t="s">
        <v>2467</v>
      </c>
      <c r="E47" s="74"/>
      <c r="F47" s="74" t="s">
        <v>1803</v>
      </c>
      <c r="G47" s="97">
        <v>42759</v>
      </c>
      <c r="H47" s="74" t="s">
        <v>2451</v>
      </c>
      <c r="I47" s="84">
        <v>3.28</v>
      </c>
      <c r="J47" s="87" t="s">
        <v>150</v>
      </c>
      <c r="K47" s="87" t="s">
        <v>163</v>
      </c>
      <c r="L47" s="88">
        <v>3.8800000000000001E-2</v>
      </c>
      <c r="M47" s="88">
        <v>3.6900000000000002E-2</v>
      </c>
      <c r="N47" s="84">
        <v>82818.8</v>
      </c>
      <c r="O47" s="86">
        <v>101.42</v>
      </c>
      <c r="P47" s="84">
        <v>83.994830000000007</v>
      </c>
      <c r="Q47" s="85">
        <f t="shared" si="1"/>
        <v>2.4028296992738875E-3</v>
      </c>
      <c r="R47" s="85">
        <f>P47/'סכום נכסי הקרן'!$C$42</f>
        <v>8.835177751618774E-5</v>
      </c>
    </row>
    <row r="48" spans="2:18">
      <c r="B48" s="77" t="s">
        <v>2606</v>
      </c>
      <c r="C48" s="87" t="s">
        <v>2452</v>
      </c>
      <c r="D48" s="74">
        <v>7497</v>
      </c>
      <c r="E48" s="74"/>
      <c r="F48" s="74" t="s">
        <v>343</v>
      </c>
      <c r="G48" s="97">
        <v>43921</v>
      </c>
      <c r="H48" s="74" t="s">
        <v>2451</v>
      </c>
      <c r="I48" s="84">
        <v>8.18</v>
      </c>
      <c r="J48" s="87" t="s">
        <v>2579</v>
      </c>
      <c r="K48" s="87" t="s">
        <v>163</v>
      </c>
      <c r="L48" s="88">
        <v>2.8500000000000001E-2</v>
      </c>
      <c r="M48" s="88">
        <v>2.63E-2</v>
      </c>
      <c r="N48" s="84">
        <v>435149</v>
      </c>
      <c r="O48" s="86">
        <v>102.04</v>
      </c>
      <c r="P48" s="84">
        <v>444.02603000000005</v>
      </c>
      <c r="Q48" s="85">
        <f t="shared" si="1"/>
        <v>1.2702197648768123E-2</v>
      </c>
      <c r="R48" s="85">
        <f>P48/'סכום נכסי הקרן'!$C$42</f>
        <v>4.670583774496133E-4</v>
      </c>
    </row>
    <row r="49" spans="2:18">
      <c r="B49" s="77" t="s">
        <v>2607</v>
      </c>
      <c r="C49" s="87" t="s">
        <v>2452</v>
      </c>
      <c r="D49" s="74">
        <v>7490</v>
      </c>
      <c r="E49" s="74"/>
      <c r="F49" s="74" t="s">
        <v>343</v>
      </c>
      <c r="G49" s="97">
        <v>43921</v>
      </c>
      <c r="H49" s="74" t="s">
        <v>2451</v>
      </c>
      <c r="I49" s="84">
        <v>4.8099999999999996</v>
      </c>
      <c r="J49" s="87" t="s">
        <v>155</v>
      </c>
      <c r="K49" s="87" t="s">
        <v>163</v>
      </c>
      <c r="L49" s="88">
        <v>2.3889999999999998E-2</v>
      </c>
      <c r="M49" s="88">
        <v>3.2199999999999999E-2</v>
      </c>
      <c r="N49" s="84">
        <v>342187.49</v>
      </c>
      <c r="O49" s="86">
        <v>96.35</v>
      </c>
      <c r="P49" s="84">
        <v>329.69764000000004</v>
      </c>
      <c r="Q49" s="85">
        <f t="shared" si="1"/>
        <v>9.4316195553048963E-3</v>
      </c>
      <c r="R49" s="85">
        <f>P49/'סכום נכסי הקרן'!$C$42</f>
        <v>3.4679958917581188E-4</v>
      </c>
    </row>
    <row r="50" spans="2:18">
      <c r="B50" s="77" t="s">
        <v>2607</v>
      </c>
      <c r="C50" s="87" t="s">
        <v>2452</v>
      </c>
      <c r="D50" s="74">
        <v>7491</v>
      </c>
      <c r="E50" s="74"/>
      <c r="F50" s="74" t="s">
        <v>343</v>
      </c>
      <c r="G50" s="97">
        <v>43921</v>
      </c>
      <c r="H50" s="74" t="s">
        <v>2451</v>
      </c>
      <c r="I50" s="84">
        <v>4.9800000000000004</v>
      </c>
      <c r="J50" s="87" t="s">
        <v>155</v>
      </c>
      <c r="K50" s="87" t="s">
        <v>163</v>
      </c>
      <c r="L50" s="88">
        <v>1.2969999999999999E-2</v>
      </c>
      <c r="M50" s="88">
        <v>2.0100000000000003E-2</v>
      </c>
      <c r="N50" s="84">
        <v>684374.98</v>
      </c>
      <c r="O50" s="86">
        <v>96.63</v>
      </c>
      <c r="P50" s="84">
        <v>661.31151</v>
      </c>
      <c r="Q50" s="85">
        <f t="shared" si="1"/>
        <v>1.8918056464899805E-2</v>
      </c>
      <c r="R50" s="85">
        <f>P50/'סכום נכסי הקרן'!$C$42</f>
        <v>6.9561480629717518E-4</v>
      </c>
    </row>
    <row r="51" spans="2:18">
      <c r="B51" s="77" t="s">
        <v>2608</v>
      </c>
      <c r="C51" s="87" t="s">
        <v>2454</v>
      </c>
      <c r="D51" s="74" t="s">
        <v>2468</v>
      </c>
      <c r="E51" s="74"/>
      <c r="F51" s="74" t="s">
        <v>651</v>
      </c>
      <c r="G51" s="97">
        <v>43011</v>
      </c>
      <c r="H51" s="74" t="s">
        <v>159</v>
      </c>
      <c r="I51" s="84">
        <v>8.0299999999999994</v>
      </c>
      <c r="J51" s="87" t="s">
        <v>2456</v>
      </c>
      <c r="K51" s="87" t="s">
        <v>163</v>
      </c>
      <c r="L51" s="88">
        <v>3.9E-2</v>
      </c>
      <c r="M51" s="88">
        <v>4.7899999999999998E-2</v>
      </c>
      <c r="N51" s="84">
        <v>16287.95</v>
      </c>
      <c r="O51" s="86">
        <v>94.84</v>
      </c>
      <c r="P51" s="84">
        <v>15.447479999999999</v>
      </c>
      <c r="Q51" s="85">
        <f t="shared" si="1"/>
        <v>4.4190414723072101E-4</v>
      </c>
      <c r="R51" s="85">
        <f>P51/'סכום נכסי הקרן'!$C$42</f>
        <v>1.6248765741245736E-5</v>
      </c>
    </row>
    <row r="52" spans="2:18">
      <c r="B52" s="77" t="s">
        <v>2608</v>
      </c>
      <c r="C52" s="87" t="s">
        <v>2454</v>
      </c>
      <c r="D52" s="74" t="s">
        <v>2469</v>
      </c>
      <c r="E52" s="74"/>
      <c r="F52" s="74" t="s">
        <v>651</v>
      </c>
      <c r="G52" s="97">
        <v>43104</v>
      </c>
      <c r="H52" s="74" t="s">
        <v>159</v>
      </c>
      <c r="I52" s="84">
        <v>8.0200000000000014</v>
      </c>
      <c r="J52" s="87" t="s">
        <v>2456</v>
      </c>
      <c r="K52" s="87" t="s">
        <v>163</v>
      </c>
      <c r="L52" s="88">
        <v>3.8199999999999998E-2</v>
      </c>
      <c r="M52" s="88">
        <v>5.2300000000000006E-2</v>
      </c>
      <c r="N52" s="84">
        <v>28982.09</v>
      </c>
      <c r="O52" s="86">
        <v>89.21</v>
      </c>
      <c r="P52" s="84">
        <v>25.85492</v>
      </c>
      <c r="Q52" s="85">
        <f t="shared" si="1"/>
        <v>7.396284943769802E-4</v>
      </c>
      <c r="R52" s="85">
        <f>P52/'סכום נכסי הקרן'!$C$42</f>
        <v>2.7196056466080501E-5</v>
      </c>
    </row>
    <row r="53" spans="2:18">
      <c r="B53" s="77" t="s">
        <v>2608</v>
      </c>
      <c r="C53" s="87" t="s">
        <v>2454</v>
      </c>
      <c r="D53" s="74" t="s">
        <v>2470</v>
      </c>
      <c r="E53" s="74"/>
      <c r="F53" s="74" t="s">
        <v>651</v>
      </c>
      <c r="G53" s="97">
        <v>43194</v>
      </c>
      <c r="H53" s="74" t="s">
        <v>159</v>
      </c>
      <c r="I53" s="84">
        <v>8.0900000000000016</v>
      </c>
      <c r="J53" s="87" t="s">
        <v>2456</v>
      </c>
      <c r="K53" s="87" t="s">
        <v>163</v>
      </c>
      <c r="L53" s="88">
        <v>3.7900000000000003E-2</v>
      </c>
      <c r="M53" s="88">
        <v>4.7200000000000006E-2</v>
      </c>
      <c r="N53" s="84">
        <v>18708.91</v>
      </c>
      <c r="O53" s="86">
        <v>92.75</v>
      </c>
      <c r="P53" s="84">
        <v>17.352509999999999</v>
      </c>
      <c r="Q53" s="85">
        <f t="shared" si="1"/>
        <v>4.9640110450782648E-4</v>
      </c>
      <c r="R53" s="85">
        <f>P53/'סכום נכסי הקרן'!$C$42</f>
        <v>1.8252612724704874E-5</v>
      </c>
    </row>
    <row r="54" spans="2:18">
      <c r="B54" s="77" t="s">
        <v>2608</v>
      </c>
      <c r="C54" s="87" t="s">
        <v>2454</v>
      </c>
      <c r="D54" s="74" t="s">
        <v>2471</v>
      </c>
      <c r="E54" s="74"/>
      <c r="F54" s="74" t="s">
        <v>651</v>
      </c>
      <c r="G54" s="97">
        <v>43285</v>
      </c>
      <c r="H54" s="74" t="s">
        <v>159</v>
      </c>
      <c r="I54" s="84">
        <v>8.06</v>
      </c>
      <c r="J54" s="87" t="s">
        <v>2456</v>
      </c>
      <c r="K54" s="87" t="s">
        <v>163</v>
      </c>
      <c r="L54" s="88">
        <v>4.0099999999999997E-2</v>
      </c>
      <c r="M54" s="88">
        <v>4.7100000000000003E-2</v>
      </c>
      <c r="N54" s="84">
        <v>24863.91</v>
      </c>
      <c r="O54" s="86">
        <v>93.41</v>
      </c>
      <c r="P54" s="84">
        <v>23.225380000000001</v>
      </c>
      <c r="Q54" s="85">
        <f t="shared" si="1"/>
        <v>6.6440556925850976E-4</v>
      </c>
      <c r="R54" s="85">
        <f>P54/'סכום נכסי הקרן'!$C$42</f>
        <v>2.4430117978557921E-5</v>
      </c>
    </row>
    <row r="55" spans="2:18">
      <c r="B55" s="77" t="s">
        <v>2608</v>
      </c>
      <c r="C55" s="87" t="s">
        <v>2454</v>
      </c>
      <c r="D55" s="74" t="s">
        <v>2472</v>
      </c>
      <c r="E55" s="74"/>
      <c r="F55" s="74" t="s">
        <v>651</v>
      </c>
      <c r="G55" s="97">
        <v>43377</v>
      </c>
      <c r="H55" s="74" t="s">
        <v>159</v>
      </c>
      <c r="I55" s="84">
        <v>8.0399999999999991</v>
      </c>
      <c r="J55" s="87" t="s">
        <v>2456</v>
      </c>
      <c r="K55" s="87" t="s">
        <v>163</v>
      </c>
      <c r="L55" s="88">
        <v>3.9699999999999999E-2</v>
      </c>
      <c r="M55" s="88">
        <v>4.8899999999999999E-2</v>
      </c>
      <c r="N55" s="84">
        <v>49745.48</v>
      </c>
      <c r="O55" s="86">
        <v>91.77</v>
      </c>
      <c r="P55" s="84">
        <v>45.651429999999998</v>
      </c>
      <c r="Q55" s="85">
        <f t="shared" si="1"/>
        <v>1.3059448042019122E-3</v>
      </c>
      <c r="R55" s="85">
        <f>P55/'סכום נכסי הקרן'!$C$42</f>
        <v>4.8019443418789204E-5</v>
      </c>
    </row>
    <row r="56" spans="2:18">
      <c r="B56" s="77" t="s">
        <v>2608</v>
      </c>
      <c r="C56" s="87" t="s">
        <v>2454</v>
      </c>
      <c r="D56" s="74" t="s">
        <v>2473</v>
      </c>
      <c r="E56" s="74"/>
      <c r="F56" s="74" t="s">
        <v>651</v>
      </c>
      <c r="G56" s="97">
        <v>43469</v>
      </c>
      <c r="H56" s="74" t="s">
        <v>159</v>
      </c>
      <c r="I56" s="84">
        <v>9.57</v>
      </c>
      <c r="J56" s="87" t="s">
        <v>2456</v>
      </c>
      <c r="K56" s="87" t="s">
        <v>163</v>
      </c>
      <c r="L56" s="88">
        <v>4.1700000000000001E-2</v>
      </c>
      <c r="M56" s="88">
        <v>3.8100000000000002E-2</v>
      </c>
      <c r="N56" s="84">
        <v>35018.89</v>
      </c>
      <c r="O56" s="86">
        <v>101.51</v>
      </c>
      <c r="P56" s="84">
        <v>35.54768</v>
      </c>
      <c r="Q56" s="85">
        <f t="shared" si="1"/>
        <v>1.016908079274455E-3</v>
      </c>
      <c r="R56" s="85">
        <f>P56/'סכום נכסי הקרן'!$C$42</f>
        <v>3.7391595584831069E-5</v>
      </c>
    </row>
    <row r="57" spans="2:18">
      <c r="B57" s="77" t="s">
        <v>2608</v>
      </c>
      <c r="C57" s="87" t="s">
        <v>2454</v>
      </c>
      <c r="D57" s="74" t="s">
        <v>2474</v>
      </c>
      <c r="E57" s="74"/>
      <c r="F57" s="74" t="s">
        <v>651</v>
      </c>
      <c r="G57" s="97">
        <v>43559</v>
      </c>
      <c r="H57" s="74" t="s">
        <v>159</v>
      </c>
      <c r="I57" s="84">
        <v>9.52</v>
      </c>
      <c r="J57" s="87" t="s">
        <v>2456</v>
      </c>
      <c r="K57" s="87" t="s">
        <v>163</v>
      </c>
      <c r="L57" s="88">
        <v>3.7200000000000004E-2</v>
      </c>
      <c r="M57" s="88">
        <v>4.3299999999999998E-2</v>
      </c>
      <c r="N57" s="84">
        <v>83804.28</v>
      </c>
      <c r="O57" s="86">
        <v>92.77</v>
      </c>
      <c r="P57" s="84">
        <v>77.745229999999992</v>
      </c>
      <c r="Q57" s="85">
        <f t="shared" si="1"/>
        <v>2.2240481660702116E-3</v>
      </c>
      <c r="R57" s="85">
        <f>P57/'סכום נכסי הקרן'!$C$42</f>
        <v>8.177800066867024E-5</v>
      </c>
    </row>
    <row r="58" spans="2:18">
      <c r="B58" s="77" t="s">
        <v>2608</v>
      </c>
      <c r="C58" s="87" t="s">
        <v>2454</v>
      </c>
      <c r="D58" s="74" t="s">
        <v>2475</v>
      </c>
      <c r="E58" s="74"/>
      <c r="F58" s="74" t="s">
        <v>651</v>
      </c>
      <c r="G58" s="97">
        <v>43742</v>
      </c>
      <c r="H58" s="74" t="s">
        <v>159</v>
      </c>
      <c r="I58" s="84">
        <v>9.3499999999999979</v>
      </c>
      <c r="J58" s="87" t="s">
        <v>2456</v>
      </c>
      <c r="K58" s="87" t="s">
        <v>163</v>
      </c>
      <c r="L58" s="88">
        <v>3.1E-2</v>
      </c>
      <c r="M58" s="88">
        <v>5.340000000000001E-2</v>
      </c>
      <c r="N58" s="84">
        <v>98622.11</v>
      </c>
      <c r="O58" s="86">
        <v>81.64</v>
      </c>
      <c r="P58" s="84">
        <v>80.515090000000001</v>
      </c>
      <c r="Q58" s="85">
        <f t="shared" si="1"/>
        <v>2.3032852080504236E-3</v>
      </c>
      <c r="R58" s="85">
        <f>P58/'סכום נכסי הקרן'!$C$42</f>
        <v>8.4691537781263822E-5</v>
      </c>
    </row>
    <row r="59" spans="2:18">
      <c r="B59" s="77" t="s">
        <v>2608</v>
      </c>
      <c r="C59" s="87" t="s">
        <v>2454</v>
      </c>
      <c r="D59" s="74" t="s">
        <v>2476</v>
      </c>
      <c r="E59" s="74"/>
      <c r="F59" s="74" t="s">
        <v>651</v>
      </c>
      <c r="G59" s="97">
        <v>42935</v>
      </c>
      <c r="H59" s="74" t="s">
        <v>159</v>
      </c>
      <c r="I59" s="84">
        <v>9.4699999999999989</v>
      </c>
      <c r="J59" s="87" t="s">
        <v>2456</v>
      </c>
      <c r="K59" s="87" t="s">
        <v>163</v>
      </c>
      <c r="L59" s="88">
        <v>4.0800000000000003E-2</v>
      </c>
      <c r="M59" s="88">
        <v>4.2699999999999995E-2</v>
      </c>
      <c r="N59" s="84">
        <v>76055.48</v>
      </c>
      <c r="O59" s="86">
        <v>97.78</v>
      </c>
      <c r="P59" s="84">
        <v>74.367050000000006</v>
      </c>
      <c r="Q59" s="85">
        <f t="shared" si="1"/>
        <v>2.1274089891888124E-3</v>
      </c>
      <c r="R59" s="85">
        <f>P59/'סכום נכסי הקרן'!$C$42</f>
        <v>7.8224589015004958E-5</v>
      </c>
    </row>
    <row r="60" spans="2:18">
      <c r="B60" s="77" t="s">
        <v>2609</v>
      </c>
      <c r="C60" s="87" t="s">
        <v>2454</v>
      </c>
      <c r="D60" s="74" t="s">
        <v>2477</v>
      </c>
      <c r="E60" s="74"/>
      <c r="F60" s="74" t="s">
        <v>343</v>
      </c>
      <c r="G60" s="97">
        <v>42680</v>
      </c>
      <c r="H60" s="74" t="s">
        <v>2451</v>
      </c>
      <c r="I60" s="84">
        <v>3.29</v>
      </c>
      <c r="J60" s="87" t="s">
        <v>155</v>
      </c>
      <c r="K60" s="87" t="s">
        <v>163</v>
      </c>
      <c r="L60" s="88">
        <v>2.3E-2</v>
      </c>
      <c r="M60" s="88">
        <v>4.4899999999999995E-2</v>
      </c>
      <c r="N60" s="84">
        <v>5963.41</v>
      </c>
      <c r="O60" s="86">
        <v>94.96</v>
      </c>
      <c r="P60" s="84">
        <v>5.6628599999999993</v>
      </c>
      <c r="Q60" s="85">
        <f t="shared" si="1"/>
        <v>1.6199673468986274E-4</v>
      </c>
      <c r="R60" s="85">
        <f>P60/'סכום נכסי הקרן'!$C$42</f>
        <v>5.9566016959057931E-6</v>
      </c>
    </row>
    <row r="61" spans="2:18">
      <c r="B61" s="77" t="s">
        <v>2609</v>
      </c>
      <c r="C61" s="87" t="s">
        <v>2454</v>
      </c>
      <c r="D61" s="74" t="s">
        <v>2478</v>
      </c>
      <c r="E61" s="74"/>
      <c r="F61" s="74" t="s">
        <v>343</v>
      </c>
      <c r="G61" s="97">
        <v>42680</v>
      </c>
      <c r="H61" s="74" t="s">
        <v>2451</v>
      </c>
      <c r="I61" s="84">
        <v>2.19</v>
      </c>
      <c r="J61" s="87" t="s">
        <v>155</v>
      </c>
      <c r="K61" s="87" t="s">
        <v>163</v>
      </c>
      <c r="L61" s="88">
        <v>2.35E-2</v>
      </c>
      <c r="M61" s="88">
        <v>4.0300000000000002E-2</v>
      </c>
      <c r="N61" s="84">
        <v>11485.72</v>
      </c>
      <c r="O61" s="86">
        <v>96.63</v>
      </c>
      <c r="P61" s="84">
        <v>11.098649999999999</v>
      </c>
      <c r="Q61" s="85">
        <f t="shared" si="1"/>
        <v>3.1749770601174058E-4</v>
      </c>
      <c r="R61" s="85">
        <f>P61/'סכום נכסי הקרן'!$C$42</f>
        <v>1.1674354904105846E-5</v>
      </c>
    </row>
    <row r="62" spans="2:18">
      <c r="B62" s="77" t="s">
        <v>2609</v>
      </c>
      <c r="C62" s="87" t="s">
        <v>2454</v>
      </c>
      <c r="D62" s="74" t="s">
        <v>2479</v>
      </c>
      <c r="E62" s="74"/>
      <c r="F62" s="74" t="s">
        <v>343</v>
      </c>
      <c r="G62" s="97">
        <v>42680</v>
      </c>
      <c r="H62" s="74" t="s">
        <v>2451</v>
      </c>
      <c r="I62" s="84">
        <v>3.29</v>
      </c>
      <c r="J62" s="87" t="s">
        <v>155</v>
      </c>
      <c r="K62" s="87" t="s">
        <v>163</v>
      </c>
      <c r="L62" s="88">
        <v>3.3700000000000001E-2</v>
      </c>
      <c r="M62" s="88">
        <v>4.4199999999999996E-2</v>
      </c>
      <c r="N62" s="84">
        <v>3050.8</v>
      </c>
      <c r="O62" s="86">
        <v>97.02</v>
      </c>
      <c r="P62" s="84">
        <v>2.9598899999999997</v>
      </c>
      <c r="Q62" s="85">
        <f t="shared" si="1"/>
        <v>8.4673206655502315E-5</v>
      </c>
      <c r="R62" s="85">
        <f>P62/'סכום נכסי הקרן'!$C$42</f>
        <v>3.1134242756654056E-6</v>
      </c>
    </row>
    <row r="63" spans="2:18">
      <c r="B63" s="77" t="s">
        <v>2609</v>
      </c>
      <c r="C63" s="87" t="s">
        <v>2454</v>
      </c>
      <c r="D63" s="74" t="s">
        <v>2480</v>
      </c>
      <c r="E63" s="74"/>
      <c r="F63" s="74" t="s">
        <v>343</v>
      </c>
      <c r="G63" s="97">
        <v>42717</v>
      </c>
      <c r="H63" s="74" t="s">
        <v>2451</v>
      </c>
      <c r="I63" s="84">
        <v>3.05</v>
      </c>
      <c r="J63" s="87" t="s">
        <v>155</v>
      </c>
      <c r="K63" s="87" t="s">
        <v>163</v>
      </c>
      <c r="L63" s="88">
        <v>3.85E-2</v>
      </c>
      <c r="M63" s="88">
        <v>5.4700000000000006E-2</v>
      </c>
      <c r="N63" s="84">
        <v>785.02</v>
      </c>
      <c r="O63" s="86">
        <v>95.71</v>
      </c>
      <c r="P63" s="84">
        <v>0.75134000000000001</v>
      </c>
      <c r="Q63" s="85">
        <f t="shared" si="1"/>
        <v>2.1493490328540962E-5</v>
      </c>
      <c r="R63" s="85">
        <f>P63/'סכום נכסי הקרן'!$C$42</f>
        <v>7.9031321950425392E-7</v>
      </c>
    </row>
    <row r="64" spans="2:18">
      <c r="B64" s="77" t="s">
        <v>2609</v>
      </c>
      <c r="C64" s="87" t="s">
        <v>2454</v>
      </c>
      <c r="D64" s="74" t="s">
        <v>2481</v>
      </c>
      <c r="E64" s="74"/>
      <c r="F64" s="74" t="s">
        <v>343</v>
      </c>
      <c r="G64" s="97">
        <v>42710</v>
      </c>
      <c r="H64" s="74" t="s">
        <v>2451</v>
      </c>
      <c r="I64" s="84">
        <v>3.05</v>
      </c>
      <c r="J64" s="87" t="s">
        <v>155</v>
      </c>
      <c r="K64" s="87" t="s">
        <v>163</v>
      </c>
      <c r="L64" s="88">
        <v>3.8399999999999997E-2</v>
      </c>
      <c r="M64" s="88">
        <v>5.4499999999999993E-2</v>
      </c>
      <c r="N64" s="84">
        <v>2346.98</v>
      </c>
      <c r="O64" s="86">
        <v>95.73</v>
      </c>
      <c r="P64" s="84">
        <v>2.2467600000000001</v>
      </c>
      <c r="Q64" s="85">
        <f t="shared" si="1"/>
        <v>6.4272785064754562E-5</v>
      </c>
      <c r="R64" s="85">
        <f>P64/'סכום נכסי הקרן'!$C$42</f>
        <v>2.3633030705850582E-6</v>
      </c>
    </row>
    <row r="65" spans="2:18">
      <c r="B65" s="77" t="s">
        <v>2609</v>
      </c>
      <c r="C65" s="87" t="s">
        <v>2454</v>
      </c>
      <c r="D65" s="74" t="s">
        <v>2482</v>
      </c>
      <c r="E65" s="74"/>
      <c r="F65" s="74" t="s">
        <v>343</v>
      </c>
      <c r="G65" s="97">
        <v>42680</v>
      </c>
      <c r="H65" s="74" t="s">
        <v>2451</v>
      </c>
      <c r="I65" s="84">
        <v>4.21</v>
      </c>
      <c r="J65" s="87" t="s">
        <v>155</v>
      </c>
      <c r="K65" s="87" t="s">
        <v>163</v>
      </c>
      <c r="L65" s="88">
        <v>3.6699999999999997E-2</v>
      </c>
      <c r="M65" s="88">
        <v>4.58E-2</v>
      </c>
      <c r="N65" s="84">
        <v>10486.86</v>
      </c>
      <c r="O65" s="86">
        <v>96.76</v>
      </c>
      <c r="P65" s="84">
        <v>10.14709</v>
      </c>
      <c r="Q65" s="85">
        <f t="shared" si="1"/>
        <v>2.9027654693991367E-4</v>
      </c>
      <c r="R65" s="85">
        <f>P65/'סכום נכסי הקרן'!$C$42</f>
        <v>1.0673435949768973E-5</v>
      </c>
    </row>
    <row r="66" spans="2:18">
      <c r="B66" s="77" t="s">
        <v>2609</v>
      </c>
      <c r="C66" s="87" t="s">
        <v>2454</v>
      </c>
      <c r="D66" s="74" t="s">
        <v>2483</v>
      </c>
      <c r="E66" s="74"/>
      <c r="F66" s="74" t="s">
        <v>343</v>
      </c>
      <c r="G66" s="97">
        <v>42680</v>
      </c>
      <c r="H66" s="74" t="s">
        <v>2451</v>
      </c>
      <c r="I66" s="84">
        <v>2.1799999999999997</v>
      </c>
      <c r="J66" s="87" t="s">
        <v>155</v>
      </c>
      <c r="K66" s="87" t="s">
        <v>163</v>
      </c>
      <c r="L66" s="88">
        <v>3.1800000000000002E-2</v>
      </c>
      <c r="M66" s="88">
        <v>4.4999999999999998E-2</v>
      </c>
      <c r="N66" s="84">
        <v>11733.42</v>
      </c>
      <c r="O66" s="86">
        <v>97.49</v>
      </c>
      <c r="P66" s="84">
        <v>11.43891</v>
      </c>
      <c r="Q66" s="85">
        <f t="shared" si="1"/>
        <v>3.2723148169144529E-4</v>
      </c>
      <c r="R66" s="85">
        <f>P66/'סכום נכסי הקרן'!$C$42</f>
        <v>1.2032264739957149E-5</v>
      </c>
    </row>
    <row r="67" spans="2:18">
      <c r="B67" s="77" t="s">
        <v>2610</v>
      </c>
      <c r="C67" s="87" t="s">
        <v>2452</v>
      </c>
      <c r="D67" s="74" t="s">
        <v>2484</v>
      </c>
      <c r="E67" s="74"/>
      <c r="F67" s="74" t="s">
        <v>343</v>
      </c>
      <c r="G67" s="97">
        <v>42884</v>
      </c>
      <c r="H67" s="74" t="s">
        <v>2451</v>
      </c>
      <c r="I67" s="84">
        <v>0.66</v>
      </c>
      <c r="J67" s="87" t="s">
        <v>155</v>
      </c>
      <c r="K67" s="87" t="s">
        <v>163</v>
      </c>
      <c r="L67" s="88">
        <v>2.2099999999999998E-2</v>
      </c>
      <c r="M67" s="88">
        <v>3.2900000000000006E-2</v>
      </c>
      <c r="N67" s="84">
        <v>5817.87</v>
      </c>
      <c r="O67" s="86">
        <v>99.5</v>
      </c>
      <c r="P67" s="84">
        <v>5.78878</v>
      </c>
      <c r="Q67" s="85">
        <f t="shared" si="1"/>
        <v>1.6559891253500593E-4</v>
      </c>
      <c r="R67" s="85">
        <f>P67/'סכום נכסי הקרן'!$C$42</f>
        <v>6.0890533697152215E-6</v>
      </c>
    </row>
    <row r="68" spans="2:18">
      <c r="B68" s="77" t="s">
        <v>2610</v>
      </c>
      <c r="C68" s="87" t="s">
        <v>2452</v>
      </c>
      <c r="D68" s="74" t="s">
        <v>2485</v>
      </c>
      <c r="E68" s="74"/>
      <c r="F68" s="74" t="s">
        <v>343</v>
      </c>
      <c r="G68" s="97">
        <v>43006</v>
      </c>
      <c r="H68" s="74" t="s">
        <v>2451</v>
      </c>
      <c r="I68" s="84">
        <v>0.85999999999999976</v>
      </c>
      <c r="J68" s="87" t="s">
        <v>155</v>
      </c>
      <c r="K68" s="87" t="s">
        <v>163</v>
      </c>
      <c r="L68" s="88">
        <v>2.0799999999999999E-2</v>
      </c>
      <c r="M68" s="88">
        <v>3.5599999999999993E-2</v>
      </c>
      <c r="N68" s="84">
        <v>6981.45</v>
      </c>
      <c r="O68" s="86">
        <v>98.79</v>
      </c>
      <c r="P68" s="84">
        <v>6.8969700000000005</v>
      </c>
      <c r="Q68" s="85">
        <f t="shared" si="1"/>
        <v>1.9730076661862429E-4</v>
      </c>
      <c r="R68" s="85">
        <f>P68/'סכום נכסי הקרן'!$C$42</f>
        <v>7.2547269751700354E-6</v>
      </c>
    </row>
    <row r="69" spans="2:18">
      <c r="B69" s="77" t="s">
        <v>2610</v>
      </c>
      <c r="C69" s="87" t="s">
        <v>2452</v>
      </c>
      <c r="D69" s="74" t="s">
        <v>2486</v>
      </c>
      <c r="E69" s="74"/>
      <c r="F69" s="74" t="s">
        <v>343</v>
      </c>
      <c r="G69" s="97">
        <v>43321</v>
      </c>
      <c r="H69" s="74" t="s">
        <v>2451</v>
      </c>
      <c r="I69" s="84">
        <v>1.2099999999999997</v>
      </c>
      <c r="J69" s="87" t="s">
        <v>155</v>
      </c>
      <c r="K69" s="87" t="s">
        <v>163</v>
      </c>
      <c r="L69" s="88">
        <v>2.3980000000000001E-2</v>
      </c>
      <c r="M69" s="88">
        <v>3.1899999999999998E-2</v>
      </c>
      <c r="N69" s="84">
        <v>143660.65</v>
      </c>
      <c r="O69" s="86">
        <v>99.43</v>
      </c>
      <c r="P69" s="84">
        <v>142.84179</v>
      </c>
      <c r="Q69" s="85">
        <f t="shared" si="1"/>
        <v>4.0862573959545333E-3</v>
      </c>
      <c r="R69" s="85">
        <f>P69/'סכום נכסי הקרן'!$C$42</f>
        <v>1.5025122439195376E-4</v>
      </c>
    </row>
    <row r="70" spans="2:18">
      <c r="B70" s="77" t="s">
        <v>2610</v>
      </c>
      <c r="C70" s="87" t="s">
        <v>2452</v>
      </c>
      <c r="D70" s="74" t="s">
        <v>2487</v>
      </c>
      <c r="E70" s="74"/>
      <c r="F70" s="74" t="s">
        <v>343</v>
      </c>
      <c r="G70" s="97">
        <v>43343</v>
      </c>
      <c r="H70" s="74" t="s">
        <v>2451</v>
      </c>
      <c r="I70" s="84">
        <v>1.26</v>
      </c>
      <c r="J70" s="87" t="s">
        <v>155</v>
      </c>
      <c r="K70" s="87" t="s">
        <v>163</v>
      </c>
      <c r="L70" s="88">
        <v>2.3789999999999999E-2</v>
      </c>
      <c r="M70" s="88">
        <v>3.3800000000000004E-2</v>
      </c>
      <c r="N70" s="84">
        <v>143660.65</v>
      </c>
      <c r="O70" s="86">
        <v>98.99</v>
      </c>
      <c r="P70" s="84">
        <v>142.20967999999999</v>
      </c>
      <c r="Q70" s="85">
        <f t="shared" si="1"/>
        <v>4.0681747034696739E-3</v>
      </c>
      <c r="R70" s="85">
        <f>P70/'סכום נכסי הקרן'!$C$42</f>
        <v>1.4958632582515199E-4</v>
      </c>
    </row>
    <row r="71" spans="2:18">
      <c r="B71" s="77" t="s">
        <v>2610</v>
      </c>
      <c r="C71" s="87" t="s">
        <v>2452</v>
      </c>
      <c r="D71" s="74" t="s">
        <v>2488</v>
      </c>
      <c r="E71" s="74"/>
      <c r="F71" s="74" t="s">
        <v>343</v>
      </c>
      <c r="G71" s="97">
        <v>42828</v>
      </c>
      <c r="H71" s="74" t="s">
        <v>2451</v>
      </c>
      <c r="I71" s="84">
        <v>0.51</v>
      </c>
      <c r="J71" s="87" t="s">
        <v>155</v>
      </c>
      <c r="K71" s="87" t="s">
        <v>163</v>
      </c>
      <c r="L71" s="88">
        <v>2.2700000000000001E-2</v>
      </c>
      <c r="M71" s="88">
        <v>3.1200000000000002E-2</v>
      </c>
      <c r="N71" s="84">
        <v>5817.87</v>
      </c>
      <c r="O71" s="86">
        <v>100.14</v>
      </c>
      <c r="P71" s="84">
        <v>5.8260200000000006</v>
      </c>
      <c r="Q71" s="85">
        <f t="shared" si="1"/>
        <v>1.6666423260293107E-4</v>
      </c>
      <c r="R71" s="85">
        <f>P71/'סכום נכסי הקרן'!$C$42</f>
        <v>6.1282250686722036E-6</v>
      </c>
    </row>
    <row r="72" spans="2:18">
      <c r="B72" s="77" t="s">
        <v>2610</v>
      </c>
      <c r="C72" s="87" t="s">
        <v>2452</v>
      </c>
      <c r="D72" s="74" t="s">
        <v>2489</v>
      </c>
      <c r="E72" s="74"/>
      <c r="F72" s="74" t="s">
        <v>343</v>
      </c>
      <c r="G72" s="97">
        <v>42859</v>
      </c>
      <c r="H72" s="74" t="s">
        <v>2451</v>
      </c>
      <c r="I72" s="84">
        <v>0.59</v>
      </c>
      <c r="J72" s="87" t="s">
        <v>155</v>
      </c>
      <c r="K72" s="87" t="s">
        <v>163</v>
      </c>
      <c r="L72" s="88">
        <v>2.2799999999999997E-2</v>
      </c>
      <c r="M72" s="88">
        <v>3.1300000000000001E-2</v>
      </c>
      <c r="N72" s="84">
        <v>5817.87</v>
      </c>
      <c r="O72" s="86">
        <v>99.87</v>
      </c>
      <c r="P72" s="84">
        <v>5.8103100000000003</v>
      </c>
      <c r="Q72" s="85">
        <f t="shared" si="1"/>
        <v>1.6621481857857274E-4</v>
      </c>
      <c r="R72" s="85">
        <f>P72/'סכום נכסי הקרן'!$C$42</f>
        <v>6.1117001655944866E-6</v>
      </c>
    </row>
    <row r="73" spans="2:18">
      <c r="B73" s="77" t="s">
        <v>2610</v>
      </c>
      <c r="C73" s="87" t="s">
        <v>2452</v>
      </c>
      <c r="D73" s="74" t="s">
        <v>2490</v>
      </c>
      <c r="E73" s="74"/>
      <c r="F73" s="74" t="s">
        <v>343</v>
      </c>
      <c r="G73" s="97">
        <v>43614</v>
      </c>
      <c r="H73" s="74" t="s">
        <v>2451</v>
      </c>
      <c r="I73" s="84">
        <v>1.61</v>
      </c>
      <c r="J73" s="87" t="s">
        <v>155</v>
      </c>
      <c r="K73" s="87" t="s">
        <v>163</v>
      </c>
      <c r="L73" s="88">
        <v>2.427E-2</v>
      </c>
      <c r="M73" s="88">
        <v>3.61E-2</v>
      </c>
      <c r="N73" s="84">
        <v>186758.85</v>
      </c>
      <c r="O73" s="86">
        <v>98.39</v>
      </c>
      <c r="P73" s="84">
        <v>183.75202999999999</v>
      </c>
      <c r="Q73" s="85">
        <f t="shared" si="1"/>
        <v>5.2565715650102068E-3</v>
      </c>
      <c r="R73" s="85">
        <f>P73/'סכום נכסי הקרן'!$C$42</f>
        <v>1.9328354462659015E-4</v>
      </c>
    </row>
    <row r="74" spans="2:18">
      <c r="B74" s="77" t="s">
        <v>2610</v>
      </c>
      <c r="C74" s="87" t="s">
        <v>2452</v>
      </c>
      <c r="D74" s="74">
        <v>7355</v>
      </c>
      <c r="E74" s="74"/>
      <c r="F74" s="74" t="s">
        <v>343</v>
      </c>
      <c r="G74" s="97">
        <v>43842</v>
      </c>
      <c r="H74" s="74" t="s">
        <v>2451</v>
      </c>
      <c r="I74" s="84">
        <v>1.82</v>
      </c>
      <c r="J74" s="87" t="s">
        <v>155</v>
      </c>
      <c r="K74" s="87" t="s">
        <v>163</v>
      </c>
      <c r="L74" s="88">
        <v>2.0838000000000002E-2</v>
      </c>
      <c r="M74" s="88">
        <v>4.4499999999999991E-2</v>
      </c>
      <c r="N74" s="84">
        <v>229857.04</v>
      </c>
      <c r="O74" s="86">
        <v>96.33</v>
      </c>
      <c r="P74" s="84">
        <v>221.42129</v>
      </c>
      <c r="Q74" s="85">
        <f t="shared" si="1"/>
        <v>6.3341714205926263E-3</v>
      </c>
      <c r="R74" s="85">
        <f>P74/'סכום נכסי הקרן'!$C$42</f>
        <v>2.3290676999319224E-4</v>
      </c>
    </row>
    <row r="75" spans="2:18">
      <c r="B75" s="77" t="s">
        <v>2611</v>
      </c>
      <c r="C75" s="87" t="s">
        <v>2454</v>
      </c>
      <c r="D75" s="74" t="s">
        <v>2491</v>
      </c>
      <c r="E75" s="74"/>
      <c r="F75" s="74" t="s">
        <v>976</v>
      </c>
      <c r="G75" s="97">
        <v>43093</v>
      </c>
      <c r="H75" s="74" t="s">
        <v>2451</v>
      </c>
      <c r="I75" s="84">
        <v>3.67</v>
      </c>
      <c r="J75" s="87" t="s">
        <v>716</v>
      </c>
      <c r="K75" s="87" t="s">
        <v>163</v>
      </c>
      <c r="L75" s="88">
        <v>2.6089999999999999E-2</v>
      </c>
      <c r="M75" s="88">
        <v>4.9100000000000012E-2</v>
      </c>
      <c r="N75" s="84">
        <v>85277.7</v>
      </c>
      <c r="O75" s="86">
        <v>93.69</v>
      </c>
      <c r="P75" s="84">
        <v>79.896679999999989</v>
      </c>
      <c r="Q75" s="85">
        <f t="shared" si="1"/>
        <v>2.2855944297688557E-3</v>
      </c>
      <c r="R75" s="85">
        <f>P75/'סכום נכסי הקרן'!$C$42</f>
        <v>8.4041049855592843E-5</v>
      </c>
    </row>
    <row r="76" spans="2:18">
      <c r="B76" s="77" t="s">
        <v>2611</v>
      </c>
      <c r="C76" s="87" t="s">
        <v>2454</v>
      </c>
      <c r="D76" s="74" t="s">
        <v>2492</v>
      </c>
      <c r="E76" s="74"/>
      <c r="F76" s="74" t="s">
        <v>976</v>
      </c>
      <c r="G76" s="97">
        <v>43374</v>
      </c>
      <c r="H76" s="74" t="s">
        <v>2451</v>
      </c>
      <c r="I76" s="84">
        <v>3.6700000000000004</v>
      </c>
      <c r="J76" s="87" t="s">
        <v>716</v>
      </c>
      <c r="K76" s="87" t="s">
        <v>163</v>
      </c>
      <c r="L76" s="88">
        <v>2.6849999999999999E-2</v>
      </c>
      <c r="M76" s="88">
        <v>4.4800000000000006E-2</v>
      </c>
      <c r="N76" s="84">
        <v>119388.78</v>
      </c>
      <c r="O76" s="86">
        <v>94.46</v>
      </c>
      <c r="P76" s="84">
        <v>112.77464000000001</v>
      </c>
      <c r="Q76" s="85">
        <f t="shared" si="1"/>
        <v>3.2261301596410268E-3</v>
      </c>
      <c r="R76" s="85">
        <f>P76/'סכום נכסי הקרן'!$C$42</f>
        <v>1.1862444275139513E-4</v>
      </c>
    </row>
    <row r="77" spans="2:18">
      <c r="B77" s="77" t="s">
        <v>2612</v>
      </c>
      <c r="C77" s="87" t="s">
        <v>2454</v>
      </c>
      <c r="D77" s="74" t="s">
        <v>2493</v>
      </c>
      <c r="E77" s="74"/>
      <c r="F77" s="74" t="s">
        <v>673</v>
      </c>
      <c r="G77" s="97">
        <v>43552</v>
      </c>
      <c r="H77" s="74" t="s">
        <v>159</v>
      </c>
      <c r="I77" s="84">
        <v>7.35</v>
      </c>
      <c r="J77" s="87" t="s">
        <v>487</v>
      </c>
      <c r="K77" s="87" t="s">
        <v>163</v>
      </c>
      <c r="L77" s="88">
        <v>3.5500999999999998E-2</v>
      </c>
      <c r="M77" s="88">
        <v>5.0700000000000002E-2</v>
      </c>
      <c r="N77" s="84">
        <v>382629.77</v>
      </c>
      <c r="O77" s="86">
        <v>90.55</v>
      </c>
      <c r="P77" s="84">
        <v>346.47126000000003</v>
      </c>
      <c r="Q77" s="85">
        <f t="shared" si="1"/>
        <v>9.9114604252767084E-3</v>
      </c>
      <c r="R77" s="85">
        <f>P77/'סכום נכסי הקרן'!$C$42</f>
        <v>3.6444328394108586E-4</v>
      </c>
    </row>
    <row r="78" spans="2:18">
      <c r="B78" s="77" t="s">
        <v>2613</v>
      </c>
      <c r="C78" s="87" t="s">
        <v>2454</v>
      </c>
      <c r="D78" s="74" t="s">
        <v>2494</v>
      </c>
      <c r="E78" s="74"/>
      <c r="F78" s="74" t="s">
        <v>681</v>
      </c>
      <c r="G78" s="97">
        <v>43301</v>
      </c>
      <c r="H78" s="74" t="s">
        <v>351</v>
      </c>
      <c r="I78" s="84">
        <v>0.86999999999999988</v>
      </c>
      <c r="J78" s="87" t="s">
        <v>145</v>
      </c>
      <c r="K78" s="87" t="s">
        <v>162</v>
      </c>
      <c r="L78" s="88">
        <v>6.0563000000000006E-2</v>
      </c>
      <c r="M78" s="88">
        <v>6.6500000000000004E-2</v>
      </c>
      <c r="N78" s="84">
        <v>156270.53</v>
      </c>
      <c r="O78" s="86">
        <v>100.43</v>
      </c>
      <c r="P78" s="84">
        <v>559.50000999999997</v>
      </c>
      <c r="Q78" s="85">
        <f t="shared" si="1"/>
        <v>1.6005547493483072E-2</v>
      </c>
      <c r="R78" s="85">
        <f>P78/'סכום נכסי הקרן'!$C$42</f>
        <v>5.8852217932728486E-4</v>
      </c>
    </row>
    <row r="79" spans="2:18">
      <c r="B79" s="77" t="s">
        <v>2613</v>
      </c>
      <c r="C79" s="87" t="s">
        <v>2454</v>
      </c>
      <c r="D79" s="74" t="s">
        <v>2495</v>
      </c>
      <c r="E79" s="74"/>
      <c r="F79" s="74" t="s">
        <v>681</v>
      </c>
      <c r="G79" s="97">
        <v>43496</v>
      </c>
      <c r="H79" s="74" t="s">
        <v>351</v>
      </c>
      <c r="I79" s="84">
        <v>0.86999999999999988</v>
      </c>
      <c r="J79" s="87" t="s">
        <v>145</v>
      </c>
      <c r="K79" s="87" t="s">
        <v>162</v>
      </c>
      <c r="L79" s="88">
        <v>6.0563000000000006E-2</v>
      </c>
      <c r="M79" s="88">
        <v>6.649999999999999E-2</v>
      </c>
      <c r="N79" s="84">
        <v>75532.77</v>
      </c>
      <c r="O79" s="86">
        <v>100.43</v>
      </c>
      <c r="P79" s="84">
        <v>270.43221</v>
      </c>
      <c r="Q79" s="85">
        <f t="shared" si="1"/>
        <v>7.7362207391606444E-3</v>
      </c>
      <c r="R79" s="85">
        <f>P79/'סכום נכסי הקרן'!$C$42</f>
        <v>2.8445996558515516E-4</v>
      </c>
    </row>
    <row r="80" spans="2:18">
      <c r="B80" s="77" t="s">
        <v>2613</v>
      </c>
      <c r="C80" s="87" t="s">
        <v>2454</v>
      </c>
      <c r="D80" s="74" t="s">
        <v>2496</v>
      </c>
      <c r="E80" s="74"/>
      <c r="F80" s="74" t="s">
        <v>681</v>
      </c>
      <c r="G80" s="97">
        <v>43738</v>
      </c>
      <c r="H80" s="74" t="s">
        <v>351</v>
      </c>
      <c r="I80" s="84">
        <v>0.87000000000000011</v>
      </c>
      <c r="J80" s="87" t="s">
        <v>145</v>
      </c>
      <c r="K80" s="87" t="s">
        <v>162</v>
      </c>
      <c r="L80" s="88">
        <v>6.0563000000000006E-2</v>
      </c>
      <c r="M80" s="88">
        <v>6.7100000000000007E-2</v>
      </c>
      <c r="N80" s="84">
        <v>16329.84</v>
      </c>
      <c r="O80" s="86">
        <v>100.38</v>
      </c>
      <c r="P80" s="84">
        <v>58.437089999999998</v>
      </c>
      <c r="Q80" s="85">
        <f t="shared" si="1"/>
        <v>1.671702596351955E-3</v>
      </c>
      <c r="R80" s="85">
        <f>P80/'סכום נכסי הקרן'!$C$42</f>
        <v>6.1468316256767697E-5</v>
      </c>
    </row>
    <row r="81" spans="2:18">
      <c r="B81" s="77" t="s">
        <v>2613</v>
      </c>
      <c r="C81" s="87" t="s">
        <v>2454</v>
      </c>
      <c r="D81" s="74">
        <v>6615</v>
      </c>
      <c r="E81" s="74"/>
      <c r="F81" s="74" t="s">
        <v>681</v>
      </c>
      <c r="G81" s="97">
        <v>43496</v>
      </c>
      <c r="H81" s="74" t="s">
        <v>351</v>
      </c>
      <c r="I81" s="84">
        <v>0.87</v>
      </c>
      <c r="J81" s="87" t="s">
        <v>145</v>
      </c>
      <c r="K81" s="87" t="s">
        <v>162</v>
      </c>
      <c r="L81" s="88">
        <v>6.0563000000000006E-2</v>
      </c>
      <c r="M81" s="88">
        <v>6.7099999999999993E-2</v>
      </c>
      <c r="N81" s="84">
        <v>11442.28</v>
      </c>
      <c r="O81" s="86">
        <v>100.38</v>
      </c>
      <c r="P81" s="84">
        <v>40.946730000000002</v>
      </c>
      <c r="Q81" s="85">
        <f t="shared" si="1"/>
        <v>1.1713580339664841E-3</v>
      </c>
      <c r="R81" s="85">
        <f>P81/'סכום נכסי הקרן'!$C$42</f>
        <v>4.3070703029881834E-5</v>
      </c>
    </row>
    <row r="82" spans="2:18">
      <c r="B82" s="77" t="s">
        <v>2613</v>
      </c>
      <c r="C82" s="87" t="s">
        <v>2454</v>
      </c>
      <c r="D82" s="74" t="s">
        <v>2497</v>
      </c>
      <c r="E82" s="74"/>
      <c r="F82" s="74" t="s">
        <v>681</v>
      </c>
      <c r="G82" s="97">
        <v>43496</v>
      </c>
      <c r="H82" s="74" t="s">
        <v>351</v>
      </c>
      <c r="I82" s="84">
        <v>0.87000000000000011</v>
      </c>
      <c r="J82" s="87" t="s">
        <v>145</v>
      </c>
      <c r="K82" s="87" t="s">
        <v>162</v>
      </c>
      <c r="L82" s="88">
        <v>6.0563000000000006E-2</v>
      </c>
      <c r="M82" s="88">
        <v>6.7100000000000007E-2</v>
      </c>
      <c r="N82" s="84">
        <v>9886.32</v>
      </c>
      <c r="O82" s="86">
        <v>100.38</v>
      </c>
      <c r="P82" s="84">
        <v>35.37867</v>
      </c>
      <c r="Q82" s="85">
        <f t="shared" si="1"/>
        <v>1.0120732311358937E-3</v>
      </c>
      <c r="R82" s="85">
        <f>P82/'סכום נכסי הקרן'!$C$42</f>
        <v>3.7213818763114651E-5</v>
      </c>
    </row>
    <row r="83" spans="2:18">
      <c r="B83" s="77" t="s">
        <v>2613</v>
      </c>
      <c r="C83" s="87" t="s">
        <v>2454</v>
      </c>
      <c r="D83" s="74">
        <v>6719</v>
      </c>
      <c r="E83" s="74"/>
      <c r="F83" s="74" t="s">
        <v>681</v>
      </c>
      <c r="G83" s="97">
        <v>43487</v>
      </c>
      <c r="H83" s="74" t="s">
        <v>351</v>
      </c>
      <c r="I83" s="84">
        <v>0.87</v>
      </c>
      <c r="J83" s="87" t="s">
        <v>145</v>
      </c>
      <c r="K83" s="87" t="s">
        <v>162</v>
      </c>
      <c r="L83" s="88">
        <v>6.0563000000000006E-2</v>
      </c>
      <c r="M83" s="88">
        <v>6.7099999999999993E-2</v>
      </c>
      <c r="N83" s="84">
        <v>4580.4399999999996</v>
      </c>
      <c r="O83" s="86">
        <v>100.38</v>
      </c>
      <c r="P83" s="84">
        <v>16.39134</v>
      </c>
      <c r="Q83" s="85">
        <f t="shared" si="1"/>
        <v>4.6890503335617246E-4</v>
      </c>
      <c r="R83" s="85">
        <f>P83/'סכום נכסי הקרן'!$C$42</f>
        <v>1.7241585284144138E-5</v>
      </c>
    </row>
    <row r="84" spans="2:18">
      <c r="B84" s="77" t="s">
        <v>2613</v>
      </c>
      <c r="C84" s="87" t="s">
        <v>2454</v>
      </c>
      <c r="D84" s="74">
        <v>6735</v>
      </c>
      <c r="E84" s="74"/>
      <c r="F84" s="74" t="s">
        <v>681</v>
      </c>
      <c r="G84" s="97">
        <v>43493</v>
      </c>
      <c r="H84" s="74" t="s">
        <v>351</v>
      </c>
      <c r="I84" s="84">
        <v>0.87000000000000011</v>
      </c>
      <c r="J84" s="87" t="s">
        <v>145</v>
      </c>
      <c r="K84" s="87" t="s">
        <v>162</v>
      </c>
      <c r="L84" s="88">
        <v>6.0563000000000006E-2</v>
      </c>
      <c r="M84" s="88">
        <v>6.7099999999999993E-2</v>
      </c>
      <c r="N84" s="84">
        <v>11284.84</v>
      </c>
      <c r="O84" s="86">
        <v>100.38</v>
      </c>
      <c r="P84" s="84">
        <v>40.383319999999998</v>
      </c>
      <c r="Q84" s="85">
        <f t="shared" si="1"/>
        <v>1.1552406338733129E-3</v>
      </c>
      <c r="R84" s="85">
        <f>P84/'סכום נכסי הקרן'!$C$42</f>
        <v>4.2478068043057105E-5</v>
      </c>
    </row>
    <row r="85" spans="2:18">
      <c r="B85" s="77" t="s">
        <v>2613</v>
      </c>
      <c r="C85" s="87" t="s">
        <v>2454</v>
      </c>
      <c r="D85" s="74">
        <v>6956</v>
      </c>
      <c r="E85" s="74"/>
      <c r="F85" s="74" t="s">
        <v>681</v>
      </c>
      <c r="G85" s="97">
        <v>43628</v>
      </c>
      <c r="H85" s="74" t="s">
        <v>351</v>
      </c>
      <c r="I85" s="84">
        <v>0.87</v>
      </c>
      <c r="J85" s="87" t="s">
        <v>145</v>
      </c>
      <c r="K85" s="87" t="s">
        <v>162</v>
      </c>
      <c r="L85" s="88">
        <v>6.0563000000000006E-2</v>
      </c>
      <c r="M85" s="88">
        <v>6.9800000000000001E-2</v>
      </c>
      <c r="N85" s="84">
        <v>19484.830000000002</v>
      </c>
      <c r="O85" s="86">
        <v>100.38</v>
      </c>
      <c r="P85" s="84">
        <v>69.727410000000006</v>
      </c>
      <c r="Q85" s="85">
        <f t="shared" si="1"/>
        <v>1.9946833823158766E-3</v>
      </c>
      <c r="R85" s="85">
        <f>P85/'סכום נכסי הקרן'!$C$42</f>
        <v>7.3344283393394615E-5</v>
      </c>
    </row>
    <row r="86" spans="2:18">
      <c r="B86" s="77" t="s">
        <v>2613</v>
      </c>
      <c r="C86" s="87" t="s">
        <v>2454</v>
      </c>
      <c r="D86" s="74">
        <v>6829</v>
      </c>
      <c r="E86" s="74"/>
      <c r="F86" s="74" t="s">
        <v>681</v>
      </c>
      <c r="G86" s="97">
        <v>43738</v>
      </c>
      <c r="H86" s="74" t="s">
        <v>351</v>
      </c>
      <c r="I86" s="84">
        <v>0.87</v>
      </c>
      <c r="J86" s="87" t="s">
        <v>145</v>
      </c>
      <c r="K86" s="87" t="s">
        <v>162</v>
      </c>
      <c r="L86" s="88">
        <v>6.0563000000000006E-2</v>
      </c>
      <c r="M86" s="88">
        <v>6.7099999999999993E-2</v>
      </c>
      <c r="N86" s="84">
        <v>7903.09</v>
      </c>
      <c r="O86" s="86">
        <v>100.38</v>
      </c>
      <c r="P86" s="84">
        <v>28.281569999999999</v>
      </c>
      <c r="Q86" s="85">
        <f t="shared" si="1"/>
        <v>8.0904737039283708E-4</v>
      </c>
      <c r="R86" s="85">
        <f>P86/'סכום נכסי הקרן'!$C$42</f>
        <v>2.9748580721557376E-5</v>
      </c>
    </row>
    <row r="87" spans="2:18">
      <c r="B87" s="77" t="s">
        <v>2613</v>
      </c>
      <c r="C87" s="87" t="s">
        <v>2454</v>
      </c>
      <c r="D87" s="74">
        <v>6886</v>
      </c>
      <c r="E87" s="74"/>
      <c r="F87" s="74" t="s">
        <v>681</v>
      </c>
      <c r="G87" s="97">
        <v>43578</v>
      </c>
      <c r="H87" s="74" t="s">
        <v>351</v>
      </c>
      <c r="I87" s="84">
        <v>0.87</v>
      </c>
      <c r="J87" s="87" t="s">
        <v>145</v>
      </c>
      <c r="K87" s="87" t="s">
        <v>162</v>
      </c>
      <c r="L87" s="88">
        <v>6.0563000000000006E-2</v>
      </c>
      <c r="M87" s="88">
        <v>6.9800000000000001E-2</v>
      </c>
      <c r="N87" s="84">
        <v>5108.4799999999996</v>
      </c>
      <c r="O87" s="86">
        <v>100.38</v>
      </c>
      <c r="P87" s="84">
        <v>18.280889999999999</v>
      </c>
      <c r="Q87" s="85">
        <f t="shared" si="1"/>
        <v>5.2295915619043464E-4</v>
      </c>
      <c r="R87" s="85">
        <f>P87/'סכום נכסי הקרן'!$C$42</f>
        <v>1.9229149294997099E-5</v>
      </c>
    </row>
    <row r="88" spans="2:18">
      <c r="B88" s="77" t="s">
        <v>2613</v>
      </c>
      <c r="C88" s="87" t="s">
        <v>2454</v>
      </c>
      <c r="D88" s="74">
        <v>6889</v>
      </c>
      <c r="E88" s="74"/>
      <c r="F88" s="74" t="s">
        <v>681</v>
      </c>
      <c r="G88" s="97">
        <v>43584</v>
      </c>
      <c r="H88" s="74" t="s">
        <v>351</v>
      </c>
      <c r="I88" s="84">
        <v>0.87</v>
      </c>
      <c r="J88" s="87" t="s">
        <v>145</v>
      </c>
      <c r="K88" s="87" t="s">
        <v>162</v>
      </c>
      <c r="L88" s="88">
        <v>6.0563000000000006E-2</v>
      </c>
      <c r="M88" s="88">
        <v>6.9800000000000001E-2</v>
      </c>
      <c r="N88" s="84">
        <v>9765.76</v>
      </c>
      <c r="O88" s="86">
        <v>100.38</v>
      </c>
      <c r="P88" s="84">
        <v>34.947230000000005</v>
      </c>
      <c r="Q88" s="85">
        <f t="shared" si="1"/>
        <v>9.9973108048858933E-4</v>
      </c>
      <c r="R88" s="85">
        <f>P88/'סכום נכסי הקרן'!$C$42</f>
        <v>3.6759999273372441E-5</v>
      </c>
    </row>
    <row r="89" spans="2:18">
      <c r="B89" s="77" t="s">
        <v>2613</v>
      </c>
      <c r="C89" s="87" t="s">
        <v>2454</v>
      </c>
      <c r="D89" s="74">
        <v>6926</v>
      </c>
      <c r="E89" s="74"/>
      <c r="F89" s="74" t="s">
        <v>681</v>
      </c>
      <c r="G89" s="97">
        <v>43738</v>
      </c>
      <c r="H89" s="74" t="s">
        <v>351</v>
      </c>
      <c r="I89" s="84">
        <v>0.87</v>
      </c>
      <c r="J89" s="87" t="s">
        <v>145</v>
      </c>
      <c r="K89" s="87" t="s">
        <v>162</v>
      </c>
      <c r="L89" s="88">
        <v>6.0563000000000006E-2</v>
      </c>
      <c r="M89" s="88">
        <v>6.9800000000000001E-2</v>
      </c>
      <c r="N89" s="84">
        <v>4304.8</v>
      </c>
      <c r="O89" s="86">
        <v>100.38</v>
      </c>
      <c r="P89" s="84">
        <v>15.40493</v>
      </c>
      <c r="Q89" s="85">
        <f t="shared" si="1"/>
        <v>4.4068692465042532E-4</v>
      </c>
      <c r="R89" s="85">
        <f>P89/'סכום נכסי הקרן'!$C$42</f>
        <v>1.6204008604011054E-5</v>
      </c>
    </row>
    <row r="90" spans="2:18">
      <c r="B90" s="77" t="s">
        <v>2613</v>
      </c>
      <c r="C90" s="87" t="s">
        <v>2454</v>
      </c>
      <c r="D90" s="74">
        <v>7112</v>
      </c>
      <c r="E90" s="74"/>
      <c r="F90" s="74" t="s">
        <v>681</v>
      </c>
      <c r="G90" s="97">
        <v>43761</v>
      </c>
      <c r="H90" s="74" t="s">
        <v>351</v>
      </c>
      <c r="I90" s="84">
        <v>0.87000000000000011</v>
      </c>
      <c r="J90" s="87" t="s">
        <v>145</v>
      </c>
      <c r="K90" s="87" t="s">
        <v>162</v>
      </c>
      <c r="L90" s="88">
        <v>6.0563000000000006E-2</v>
      </c>
      <c r="M90" s="88">
        <v>7.8600000000000017E-2</v>
      </c>
      <c r="N90" s="84">
        <v>2363.62</v>
      </c>
      <c r="O90" s="86">
        <v>99.67</v>
      </c>
      <c r="P90" s="84">
        <v>8.3984599999999983</v>
      </c>
      <c r="Q90" s="85">
        <f t="shared" si="1"/>
        <v>2.4025370509308448E-4</v>
      </c>
      <c r="R90" s="85">
        <f>P90/'סכום נכסי הקרן'!$C$42</f>
        <v>8.834101686956231E-6</v>
      </c>
    </row>
    <row r="91" spans="2:18">
      <c r="B91" s="77" t="s">
        <v>2613</v>
      </c>
      <c r="C91" s="87" t="s">
        <v>2454</v>
      </c>
      <c r="D91" s="74">
        <v>7236</v>
      </c>
      <c r="E91" s="74"/>
      <c r="F91" s="74" t="s">
        <v>681</v>
      </c>
      <c r="G91" s="97">
        <v>43761</v>
      </c>
      <c r="H91" s="74" t="s">
        <v>351</v>
      </c>
      <c r="I91" s="84">
        <v>0.87000000000000011</v>
      </c>
      <c r="J91" s="87" t="s">
        <v>145</v>
      </c>
      <c r="K91" s="87" t="s">
        <v>162</v>
      </c>
      <c r="L91" s="88">
        <v>6.0563000000000006E-2</v>
      </c>
      <c r="M91" s="88">
        <v>7.8600000000000003E-2</v>
      </c>
      <c r="N91" s="84">
        <v>5988.72</v>
      </c>
      <c r="O91" s="86">
        <v>99.67</v>
      </c>
      <c r="P91" s="84">
        <v>21.279349999999997</v>
      </c>
      <c r="Q91" s="85">
        <f t="shared" si="1"/>
        <v>6.0873573005914509E-4</v>
      </c>
      <c r="R91" s="85">
        <f>P91/'סכום נכסי הקרן'!$C$42</f>
        <v>2.2383144258867946E-5</v>
      </c>
    </row>
    <row r="92" spans="2:18">
      <c r="B92" s="77" t="s">
        <v>2613</v>
      </c>
      <c r="C92" s="87" t="s">
        <v>2454</v>
      </c>
      <c r="D92" s="74">
        <v>7370</v>
      </c>
      <c r="E92" s="74"/>
      <c r="F92" s="74" t="s">
        <v>681</v>
      </c>
      <c r="G92" s="97">
        <v>43853</v>
      </c>
      <c r="H92" s="74" t="s">
        <v>351</v>
      </c>
      <c r="I92" s="84">
        <v>0.87</v>
      </c>
      <c r="J92" s="87" t="s">
        <v>145</v>
      </c>
      <c r="K92" s="87" t="s">
        <v>162</v>
      </c>
      <c r="L92" s="88">
        <v>6.0563000000000006E-2</v>
      </c>
      <c r="M92" s="88">
        <v>7.8599999999999989E-2</v>
      </c>
      <c r="N92" s="84">
        <v>5677.18</v>
      </c>
      <c r="O92" s="86">
        <v>99.67</v>
      </c>
      <c r="P92" s="84">
        <v>20.172369999999997</v>
      </c>
      <c r="Q92" s="85">
        <f t="shared" si="1"/>
        <v>5.7706849029567149E-4</v>
      </c>
      <c r="R92" s="85">
        <f>P92/'סכום נכסי הקרן'!$C$42</f>
        <v>2.1218743418067749E-5</v>
      </c>
    </row>
    <row r="93" spans="2:18">
      <c r="B93" s="77" t="s">
        <v>2613</v>
      </c>
      <c r="C93" s="87" t="s">
        <v>2454</v>
      </c>
      <c r="D93" s="74" t="s">
        <v>2498</v>
      </c>
      <c r="E93" s="74"/>
      <c r="F93" s="74" t="s">
        <v>681</v>
      </c>
      <c r="G93" s="97">
        <v>43888</v>
      </c>
      <c r="H93" s="74" t="s">
        <v>351</v>
      </c>
      <c r="I93" s="84">
        <v>0.87</v>
      </c>
      <c r="J93" s="87" t="s">
        <v>145</v>
      </c>
      <c r="K93" s="87" t="s">
        <v>162</v>
      </c>
      <c r="L93" s="88">
        <v>5.8826999999999997E-2</v>
      </c>
      <c r="M93" s="88">
        <v>8.160000000000002E-2</v>
      </c>
      <c r="N93" s="84">
        <v>4518.07</v>
      </c>
      <c r="O93" s="86">
        <v>98.82</v>
      </c>
      <c r="P93" s="84">
        <v>15.916829999999999</v>
      </c>
      <c r="Q93" s="85">
        <f t="shared" ref="Q93:Q120" si="2">P93/$P$10</f>
        <v>4.5533078455297287E-4</v>
      </c>
      <c r="R93" s="85">
        <f>P93/'סכום נכסי הקרן'!$C$42</f>
        <v>1.674246168392724E-5</v>
      </c>
    </row>
    <row r="94" spans="2:18">
      <c r="B94" s="77" t="s">
        <v>2613</v>
      </c>
      <c r="C94" s="87" t="s">
        <v>2454</v>
      </c>
      <c r="D94" s="74" t="s">
        <v>2499</v>
      </c>
      <c r="E94" s="74"/>
      <c r="F94" s="74" t="s">
        <v>681</v>
      </c>
      <c r="G94" s="97">
        <v>43920</v>
      </c>
      <c r="H94" s="74" t="s">
        <v>351</v>
      </c>
      <c r="I94" s="84">
        <v>0.87999999999999989</v>
      </c>
      <c r="J94" s="87" t="s">
        <v>145</v>
      </c>
      <c r="K94" s="87" t="s">
        <v>162</v>
      </c>
      <c r="L94" s="88">
        <v>5.1909000000000004E-2</v>
      </c>
      <c r="M94" s="88">
        <v>5.8700000000000002E-2</v>
      </c>
      <c r="N94" s="84">
        <v>3080.08</v>
      </c>
      <c r="O94" s="86">
        <v>100.01</v>
      </c>
      <c r="P94" s="84">
        <v>10.981590000000001</v>
      </c>
      <c r="Q94" s="85">
        <f t="shared" si="2"/>
        <v>3.1414898508930997E-4</v>
      </c>
      <c r="R94" s="85">
        <f>P94/'סכום נכסי הקרן'!$C$42</f>
        <v>1.1551222812808741E-5</v>
      </c>
    </row>
    <row r="95" spans="2:18">
      <c r="B95" s="77" t="s">
        <v>2613</v>
      </c>
      <c r="C95" s="87" t="s">
        <v>2454</v>
      </c>
      <c r="D95" s="74" t="s">
        <v>2500</v>
      </c>
      <c r="E95" s="74"/>
      <c r="F95" s="74" t="s">
        <v>681</v>
      </c>
      <c r="G95" s="97">
        <v>43831</v>
      </c>
      <c r="H95" s="74" t="s">
        <v>351</v>
      </c>
      <c r="I95" s="84">
        <v>0.86999999999999988</v>
      </c>
      <c r="J95" s="87" t="s">
        <v>145</v>
      </c>
      <c r="K95" s="87" t="s">
        <v>162</v>
      </c>
      <c r="L95" s="88">
        <v>6.0563000000000006E-2</v>
      </c>
      <c r="M95" s="88">
        <v>7.8600000000000003E-2</v>
      </c>
      <c r="N95" s="84">
        <v>7731.65</v>
      </c>
      <c r="O95" s="86">
        <v>99.67</v>
      </c>
      <c r="P95" s="84">
        <v>27.472390000000001</v>
      </c>
      <c r="Q95" s="85">
        <f t="shared" si="2"/>
        <v>7.8589925834762623E-4</v>
      </c>
      <c r="R95" s="85">
        <f>P95/'סכום נכסי הקרן'!$C$42</f>
        <v>2.889742724781919E-5</v>
      </c>
    </row>
    <row r="96" spans="2:18">
      <c r="B96" s="77" t="s">
        <v>2613</v>
      </c>
      <c r="C96" s="87" t="s">
        <v>2454</v>
      </c>
      <c r="D96" s="74">
        <v>7058</v>
      </c>
      <c r="E96" s="74"/>
      <c r="F96" s="74" t="s">
        <v>681</v>
      </c>
      <c r="G96" s="97">
        <v>43761</v>
      </c>
      <c r="H96" s="74" t="s">
        <v>351</v>
      </c>
      <c r="I96" s="84">
        <v>0.87</v>
      </c>
      <c r="J96" s="87" t="s">
        <v>145</v>
      </c>
      <c r="K96" s="87" t="s">
        <v>162</v>
      </c>
      <c r="L96" s="88">
        <v>6.0563000000000006E-2</v>
      </c>
      <c r="M96" s="88">
        <v>7.8600000000000003E-2</v>
      </c>
      <c r="N96" s="84">
        <v>302.20999999999998</v>
      </c>
      <c r="O96" s="86">
        <v>99.67</v>
      </c>
      <c r="P96" s="84">
        <v>1.0738099999999999</v>
      </c>
      <c r="Q96" s="85">
        <f t="shared" si="2"/>
        <v>3.0718349681489832E-5</v>
      </c>
      <c r="R96" s="85">
        <f>P96/'סכום נכסי הקרן'!$C$42</f>
        <v>1.1295102593178358E-6</v>
      </c>
    </row>
    <row r="97" spans="2:18">
      <c r="B97" s="77" t="s">
        <v>2613</v>
      </c>
      <c r="C97" s="87" t="s">
        <v>2454</v>
      </c>
      <c r="D97" s="74">
        <v>7078</v>
      </c>
      <c r="E97" s="74"/>
      <c r="F97" s="74" t="s">
        <v>681</v>
      </c>
      <c r="G97" s="97">
        <v>43677</v>
      </c>
      <c r="H97" s="74" t="s">
        <v>351</v>
      </c>
      <c r="I97" s="84">
        <v>0.87</v>
      </c>
      <c r="J97" s="87" t="s">
        <v>145</v>
      </c>
      <c r="K97" s="87" t="s">
        <v>162</v>
      </c>
      <c r="L97" s="88">
        <v>6.0563000000000006E-2</v>
      </c>
      <c r="M97" s="88">
        <v>7.8599999999999989E-2</v>
      </c>
      <c r="N97" s="84">
        <v>5439.95</v>
      </c>
      <c r="O97" s="86">
        <v>99.67</v>
      </c>
      <c r="P97" s="84">
        <v>19.329429999999999</v>
      </c>
      <c r="Q97" s="85">
        <f t="shared" si="2"/>
        <v>5.5295461011154671E-4</v>
      </c>
      <c r="R97" s="85">
        <f>P97/'סכום נכסי הקרן'!$C$42</f>
        <v>2.0332078758594123E-5</v>
      </c>
    </row>
    <row r="98" spans="2:18">
      <c r="B98" s="77" t="s">
        <v>2614</v>
      </c>
      <c r="C98" s="87" t="s">
        <v>2452</v>
      </c>
      <c r="D98" s="74" t="s">
        <v>2501</v>
      </c>
      <c r="E98" s="74"/>
      <c r="F98" s="74" t="s">
        <v>976</v>
      </c>
      <c r="G98" s="97">
        <v>42978</v>
      </c>
      <c r="H98" s="74" t="s">
        <v>2451</v>
      </c>
      <c r="I98" s="84">
        <v>2.74</v>
      </c>
      <c r="J98" s="87" t="s">
        <v>155</v>
      </c>
      <c r="K98" s="87" t="s">
        <v>163</v>
      </c>
      <c r="L98" s="88">
        <v>2.4500000000000001E-2</v>
      </c>
      <c r="M98" s="88">
        <v>3.8399999999999997E-2</v>
      </c>
      <c r="N98" s="84">
        <v>25622.84</v>
      </c>
      <c r="O98" s="86">
        <v>96.57</v>
      </c>
      <c r="P98" s="84">
        <v>24.744130000000002</v>
      </c>
      <c r="Q98" s="85">
        <f t="shared" si="2"/>
        <v>7.0785226241536507E-4</v>
      </c>
      <c r="R98" s="85">
        <f>P98/'סכום נכסי הקרן'!$C$42</f>
        <v>2.6027647994425686E-5</v>
      </c>
    </row>
    <row r="99" spans="2:18">
      <c r="B99" s="77" t="s">
        <v>2614</v>
      </c>
      <c r="C99" s="87" t="s">
        <v>2452</v>
      </c>
      <c r="D99" s="74" t="s">
        <v>2502</v>
      </c>
      <c r="E99" s="74"/>
      <c r="F99" s="74" t="s">
        <v>976</v>
      </c>
      <c r="G99" s="97">
        <v>42978</v>
      </c>
      <c r="H99" s="74" t="s">
        <v>2451</v>
      </c>
      <c r="I99" s="84">
        <v>2.73</v>
      </c>
      <c r="J99" s="87" t="s">
        <v>155</v>
      </c>
      <c r="K99" s="87" t="s">
        <v>163</v>
      </c>
      <c r="L99" s="88">
        <v>2.76E-2</v>
      </c>
      <c r="M99" s="88">
        <v>4.1200000000000001E-2</v>
      </c>
      <c r="N99" s="84">
        <v>59786.59</v>
      </c>
      <c r="O99" s="86">
        <v>96.73</v>
      </c>
      <c r="P99" s="84">
        <v>57.831569999999999</v>
      </c>
      <c r="Q99" s="85">
        <f t="shared" si="2"/>
        <v>1.6543805607039952E-3</v>
      </c>
      <c r="R99" s="85">
        <f>P99/'סכום נכסי הקרן'!$C$42</f>
        <v>6.0831386956219055E-5</v>
      </c>
    </row>
    <row r="100" spans="2:18">
      <c r="B100" s="77" t="s">
        <v>2615</v>
      </c>
      <c r="C100" s="87" t="s">
        <v>2454</v>
      </c>
      <c r="D100" s="74" t="s">
        <v>2503</v>
      </c>
      <c r="E100" s="74"/>
      <c r="F100" s="74" t="s">
        <v>673</v>
      </c>
      <c r="G100" s="97">
        <v>43552</v>
      </c>
      <c r="H100" s="74" t="s">
        <v>159</v>
      </c>
      <c r="I100" s="84">
        <v>6.37</v>
      </c>
      <c r="J100" s="87" t="s">
        <v>487</v>
      </c>
      <c r="K100" s="87" t="s">
        <v>163</v>
      </c>
      <c r="L100" s="88">
        <v>3.5500999999999998E-2</v>
      </c>
      <c r="M100" s="88">
        <v>5.0700000000000002E-2</v>
      </c>
      <c r="N100" s="84">
        <v>797943.18</v>
      </c>
      <c r="O100" s="86">
        <v>90.32</v>
      </c>
      <c r="P100" s="84">
        <v>720.70227999999997</v>
      </c>
      <c r="Q100" s="85">
        <f t="shared" si="2"/>
        <v>2.061704086690103E-2</v>
      </c>
      <c r="R100" s="85">
        <f>P100/'סכום נכסי הקרן'!$C$42</f>
        <v>7.5808627147610434E-4</v>
      </c>
    </row>
    <row r="101" spans="2:18">
      <c r="B101" s="77" t="s">
        <v>2616</v>
      </c>
      <c r="C101" s="87" t="s">
        <v>2454</v>
      </c>
      <c r="D101" s="74" t="s">
        <v>2504</v>
      </c>
      <c r="E101" s="74"/>
      <c r="F101" s="74" t="s">
        <v>673</v>
      </c>
      <c r="G101" s="97">
        <v>43779</v>
      </c>
      <c r="H101" s="74" t="s">
        <v>159</v>
      </c>
      <c r="I101" s="84">
        <v>8.09</v>
      </c>
      <c r="J101" s="87" t="s">
        <v>487</v>
      </c>
      <c r="K101" s="87" t="s">
        <v>163</v>
      </c>
      <c r="L101" s="88">
        <v>2.7243E-2</v>
      </c>
      <c r="M101" s="88">
        <v>5.16E-2</v>
      </c>
      <c r="N101" s="84">
        <v>34297.910000000003</v>
      </c>
      <c r="O101" s="86">
        <v>81.11</v>
      </c>
      <c r="P101" s="84">
        <v>27.819040000000001</v>
      </c>
      <c r="Q101" s="85">
        <f t="shared" si="2"/>
        <v>7.958158319659465E-4</v>
      </c>
      <c r="R101" s="85">
        <f>P101/'סכום נכסי הקרן'!$C$42</f>
        <v>2.9262058543292808E-5</v>
      </c>
    </row>
    <row r="102" spans="2:18">
      <c r="B102" s="77" t="s">
        <v>2616</v>
      </c>
      <c r="C102" s="87" t="s">
        <v>2454</v>
      </c>
      <c r="D102" s="74" t="s">
        <v>2505</v>
      </c>
      <c r="E102" s="74"/>
      <c r="F102" s="74" t="s">
        <v>673</v>
      </c>
      <c r="G102" s="97">
        <v>43835</v>
      </c>
      <c r="H102" s="74" t="s">
        <v>159</v>
      </c>
      <c r="I102" s="84">
        <v>8.0399999999999991</v>
      </c>
      <c r="J102" s="87" t="s">
        <v>487</v>
      </c>
      <c r="K102" s="87" t="s">
        <v>163</v>
      </c>
      <c r="L102" s="88">
        <v>2.7243E-2</v>
      </c>
      <c r="M102" s="88">
        <v>5.33E-2</v>
      </c>
      <c r="N102" s="84">
        <v>19099.11</v>
      </c>
      <c r="O102" s="86">
        <v>80.06</v>
      </c>
      <c r="P102" s="84">
        <v>15.29074</v>
      </c>
      <c r="Q102" s="85">
        <f t="shared" si="2"/>
        <v>4.3742030546255282E-4</v>
      </c>
      <c r="R102" s="85">
        <f>P102/'סכום נכסי הקרן'!$C$42</f>
        <v>1.6083895384250106E-5</v>
      </c>
    </row>
    <row r="103" spans="2:18">
      <c r="B103" s="77" t="s">
        <v>2616</v>
      </c>
      <c r="C103" s="87" t="s">
        <v>2454</v>
      </c>
      <c r="D103" s="74" t="s">
        <v>2506</v>
      </c>
      <c r="E103" s="74"/>
      <c r="F103" s="74" t="s">
        <v>673</v>
      </c>
      <c r="G103" s="97">
        <v>43227</v>
      </c>
      <c r="H103" s="74" t="s">
        <v>159</v>
      </c>
      <c r="I103" s="84">
        <v>8.42</v>
      </c>
      <c r="J103" s="87" t="s">
        <v>487</v>
      </c>
      <c r="K103" s="87" t="s">
        <v>163</v>
      </c>
      <c r="L103" s="88">
        <v>2.9805999999999999E-2</v>
      </c>
      <c r="M103" s="88">
        <v>3.6799999999999999E-2</v>
      </c>
      <c r="N103" s="84">
        <v>11281.31</v>
      </c>
      <c r="O103" s="86">
        <v>94.27</v>
      </c>
      <c r="P103" s="84">
        <v>10.6349</v>
      </c>
      <c r="Q103" s="85">
        <f t="shared" si="2"/>
        <v>3.0423126719594362E-4</v>
      </c>
      <c r="R103" s="85">
        <f>P103/'סכום נכסי הקרן'!$C$42</f>
        <v>1.1186549442470506E-5</v>
      </c>
    </row>
    <row r="104" spans="2:18">
      <c r="B104" s="77" t="s">
        <v>2616</v>
      </c>
      <c r="C104" s="87" t="s">
        <v>2454</v>
      </c>
      <c r="D104" s="74" t="s">
        <v>2507</v>
      </c>
      <c r="E104" s="74"/>
      <c r="F104" s="74" t="s">
        <v>673</v>
      </c>
      <c r="G104" s="97">
        <v>43279</v>
      </c>
      <c r="H104" s="74" t="s">
        <v>159</v>
      </c>
      <c r="I104" s="84">
        <v>8.4599999999999991</v>
      </c>
      <c r="J104" s="87" t="s">
        <v>487</v>
      </c>
      <c r="K104" s="87" t="s">
        <v>163</v>
      </c>
      <c r="L104" s="88">
        <v>2.9796999999999997E-2</v>
      </c>
      <c r="M104" s="88">
        <v>3.5099999999999999E-2</v>
      </c>
      <c r="N104" s="84">
        <v>13193.83</v>
      </c>
      <c r="O104" s="86">
        <v>94.7</v>
      </c>
      <c r="P104" s="84">
        <v>12.494549999999998</v>
      </c>
      <c r="Q104" s="85">
        <f t="shared" si="2"/>
        <v>3.5743004443324121E-4</v>
      </c>
      <c r="R104" s="85">
        <f>P104/'סכום נכסי הקרן'!$C$42</f>
        <v>1.3142662492023417E-5</v>
      </c>
    </row>
    <row r="105" spans="2:18">
      <c r="B105" s="77" t="s">
        <v>2616</v>
      </c>
      <c r="C105" s="87" t="s">
        <v>2454</v>
      </c>
      <c r="D105" s="74" t="s">
        <v>2508</v>
      </c>
      <c r="E105" s="74"/>
      <c r="F105" s="74" t="s">
        <v>673</v>
      </c>
      <c r="G105" s="97">
        <v>43321</v>
      </c>
      <c r="H105" s="74" t="s">
        <v>159</v>
      </c>
      <c r="I105" s="84">
        <v>8.4700000000000006</v>
      </c>
      <c r="J105" s="87" t="s">
        <v>487</v>
      </c>
      <c r="K105" s="87" t="s">
        <v>163</v>
      </c>
      <c r="L105" s="88">
        <v>3.0529000000000001E-2</v>
      </c>
      <c r="M105" s="88">
        <v>3.4499999999999996E-2</v>
      </c>
      <c r="N105" s="84">
        <v>73909.91</v>
      </c>
      <c r="O105" s="86">
        <v>95.68</v>
      </c>
      <c r="P105" s="84">
        <v>70.716999999999999</v>
      </c>
      <c r="Q105" s="85">
        <f t="shared" si="2"/>
        <v>2.0229924608877888E-3</v>
      </c>
      <c r="R105" s="85">
        <f>P105/'סכום נכסי הקרן'!$C$42</f>
        <v>7.4385205025264615E-5</v>
      </c>
    </row>
    <row r="106" spans="2:18">
      <c r="B106" s="77" t="s">
        <v>2616</v>
      </c>
      <c r="C106" s="87" t="s">
        <v>2454</v>
      </c>
      <c r="D106" s="74" t="s">
        <v>2509</v>
      </c>
      <c r="E106" s="74"/>
      <c r="F106" s="74" t="s">
        <v>673</v>
      </c>
      <c r="G106" s="97">
        <v>43138</v>
      </c>
      <c r="H106" s="74" t="s">
        <v>159</v>
      </c>
      <c r="I106" s="84">
        <v>8.35</v>
      </c>
      <c r="J106" s="87" t="s">
        <v>487</v>
      </c>
      <c r="K106" s="87" t="s">
        <v>163</v>
      </c>
      <c r="L106" s="88">
        <v>2.8243000000000001E-2</v>
      </c>
      <c r="M106" s="88">
        <v>4.07E-2</v>
      </c>
      <c r="N106" s="84">
        <v>70735.44</v>
      </c>
      <c r="O106" s="86">
        <v>89.97</v>
      </c>
      <c r="P106" s="84">
        <v>63.64067</v>
      </c>
      <c r="Q106" s="85">
        <f t="shared" si="2"/>
        <v>1.8205607649624232E-3</v>
      </c>
      <c r="R106" s="85">
        <f>P106/'סכום נכסי הקרן'!$C$42</f>
        <v>6.6941814357158918E-5</v>
      </c>
    </row>
    <row r="107" spans="2:18">
      <c r="B107" s="77" t="s">
        <v>2616</v>
      </c>
      <c r="C107" s="87" t="s">
        <v>2454</v>
      </c>
      <c r="D107" s="74" t="s">
        <v>2510</v>
      </c>
      <c r="E107" s="74"/>
      <c r="F107" s="74" t="s">
        <v>673</v>
      </c>
      <c r="G107" s="97">
        <v>43417</v>
      </c>
      <c r="H107" s="74" t="s">
        <v>159</v>
      </c>
      <c r="I107" s="84">
        <v>8.370000000000001</v>
      </c>
      <c r="J107" s="87" t="s">
        <v>487</v>
      </c>
      <c r="K107" s="87" t="s">
        <v>163</v>
      </c>
      <c r="L107" s="88">
        <v>3.2797E-2</v>
      </c>
      <c r="M107" s="88">
        <v>3.6499999999999998E-2</v>
      </c>
      <c r="N107" s="84">
        <v>84149.79</v>
      </c>
      <c r="O107" s="86">
        <v>95.97</v>
      </c>
      <c r="P107" s="84">
        <v>80.75855</v>
      </c>
      <c r="Q107" s="85">
        <f t="shared" si="2"/>
        <v>2.3102498381185506E-3</v>
      </c>
      <c r="R107" s="85">
        <f>P107/'סכום נכסי הקרן'!$C$42</f>
        <v>8.4947626444745739E-5</v>
      </c>
    </row>
    <row r="108" spans="2:18">
      <c r="B108" s="77" t="s">
        <v>2616</v>
      </c>
      <c r="C108" s="87" t="s">
        <v>2454</v>
      </c>
      <c r="D108" s="74" t="s">
        <v>2511</v>
      </c>
      <c r="E108" s="74"/>
      <c r="F108" s="74" t="s">
        <v>673</v>
      </c>
      <c r="G108" s="97">
        <v>43496</v>
      </c>
      <c r="H108" s="74" t="s">
        <v>159</v>
      </c>
      <c r="I108" s="84">
        <v>8.4700000000000006</v>
      </c>
      <c r="J108" s="87" t="s">
        <v>487</v>
      </c>
      <c r="K108" s="87" t="s">
        <v>163</v>
      </c>
      <c r="L108" s="88">
        <v>3.2190999999999997E-2</v>
      </c>
      <c r="M108" s="88">
        <v>3.2899999999999999E-2</v>
      </c>
      <c r="N108" s="84">
        <v>106339.95</v>
      </c>
      <c r="O108" s="86">
        <v>98.42</v>
      </c>
      <c r="P108" s="84">
        <v>104.65977000000001</v>
      </c>
      <c r="Q108" s="85">
        <f t="shared" si="2"/>
        <v>2.9939890785560756E-3</v>
      </c>
      <c r="R108" s="85">
        <f>P108/'סכום נכסי הקרן'!$C$42</f>
        <v>1.1008864133584627E-4</v>
      </c>
    </row>
    <row r="109" spans="2:18">
      <c r="B109" s="77" t="s">
        <v>2616</v>
      </c>
      <c r="C109" s="87" t="s">
        <v>2454</v>
      </c>
      <c r="D109" s="74" t="s">
        <v>2512</v>
      </c>
      <c r="E109" s="74"/>
      <c r="F109" s="74" t="s">
        <v>673</v>
      </c>
      <c r="G109" s="97">
        <v>43613</v>
      </c>
      <c r="H109" s="74" t="s">
        <v>159</v>
      </c>
      <c r="I109" s="84">
        <v>8.5</v>
      </c>
      <c r="J109" s="87" t="s">
        <v>487</v>
      </c>
      <c r="K109" s="87" t="s">
        <v>163</v>
      </c>
      <c r="L109" s="88">
        <v>2.7243E-2</v>
      </c>
      <c r="M109" s="88">
        <v>3.5799999999999998E-2</v>
      </c>
      <c r="N109" s="84">
        <v>28066.79</v>
      </c>
      <c r="O109" s="86">
        <v>91.96</v>
      </c>
      <c r="P109" s="84">
        <v>25.810220000000001</v>
      </c>
      <c r="Q109" s="85">
        <f t="shared" si="2"/>
        <v>7.3834976701295631E-4</v>
      </c>
      <c r="R109" s="85">
        <f>P109/'סכום נכסי הקרן'!$C$42</f>
        <v>2.7149037804872741E-5</v>
      </c>
    </row>
    <row r="110" spans="2:18">
      <c r="B110" s="77" t="s">
        <v>2616</v>
      </c>
      <c r="C110" s="87" t="s">
        <v>2454</v>
      </c>
      <c r="D110" s="74" t="s">
        <v>2513</v>
      </c>
      <c r="E110" s="74"/>
      <c r="F110" s="74" t="s">
        <v>673</v>
      </c>
      <c r="G110" s="97">
        <v>43677</v>
      </c>
      <c r="H110" s="74" t="s">
        <v>159</v>
      </c>
      <c r="I110" s="84">
        <v>8.35</v>
      </c>
      <c r="J110" s="87" t="s">
        <v>487</v>
      </c>
      <c r="K110" s="87" t="s">
        <v>163</v>
      </c>
      <c r="L110" s="88">
        <v>2.7243E-2</v>
      </c>
      <c r="M110" s="88">
        <v>4.1500000000000002E-2</v>
      </c>
      <c r="N110" s="84">
        <v>27690.83</v>
      </c>
      <c r="O110" s="86">
        <v>87.82</v>
      </c>
      <c r="P110" s="84">
        <v>24.318080000000002</v>
      </c>
      <c r="Q110" s="85">
        <f t="shared" si="2"/>
        <v>6.9566430283052338E-4</v>
      </c>
      <c r="R110" s="85">
        <f>P110/'סכום נכסי הקרן'!$C$42</f>
        <v>2.5579498092690405E-5</v>
      </c>
    </row>
    <row r="111" spans="2:18">
      <c r="B111" s="77" t="s">
        <v>2616</v>
      </c>
      <c r="C111" s="87" t="s">
        <v>2454</v>
      </c>
      <c r="D111" s="74" t="s">
        <v>2514</v>
      </c>
      <c r="E111" s="74"/>
      <c r="F111" s="74" t="s">
        <v>673</v>
      </c>
      <c r="G111" s="97">
        <v>43541</v>
      </c>
      <c r="H111" s="74" t="s">
        <v>159</v>
      </c>
      <c r="I111" s="84">
        <v>8.4799999999999986</v>
      </c>
      <c r="J111" s="87" t="s">
        <v>487</v>
      </c>
      <c r="K111" s="87" t="s">
        <v>163</v>
      </c>
      <c r="L111" s="88">
        <v>2.9270999999999998E-2</v>
      </c>
      <c r="M111" s="88">
        <v>3.5199999999999995E-2</v>
      </c>
      <c r="N111" s="84">
        <v>9131.92</v>
      </c>
      <c r="O111" s="86">
        <v>94.19</v>
      </c>
      <c r="P111" s="84">
        <v>8.6013600000000014</v>
      </c>
      <c r="Q111" s="85">
        <f t="shared" si="2"/>
        <v>2.4605804026445969E-4</v>
      </c>
      <c r="R111" s="85">
        <f>P111/'סכום נכסי הקרן'!$C$42</f>
        <v>9.0475264377180911E-6</v>
      </c>
    </row>
    <row r="112" spans="2:18">
      <c r="B112" s="77" t="s">
        <v>2617</v>
      </c>
      <c r="C112" s="87" t="s">
        <v>2452</v>
      </c>
      <c r="D112" s="74">
        <v>7561</v>
      </c>
      <c r="E112" s="74"/>
      <c r="F112" s="74" t="s">
        <v>983</v>
      </c>
      <c r="G112" s="97">
        <v>43920</v>
      </c>
      <c r="H112" s="74" t="s">
        <v>2451</v>
      </c>
      <c r="I112" s="84">
        <v>7.0699999999999994</v>
      </c>
      <c r="J112" s="87" t="s">
        <v>2456</v>
      </c>
      <c r="K112" s="87" t="s">
        <v>163</v>
      </c>
      <c r="L112" s="88">
        <v>5.5918000000000002E-2</v>
      </c>
      <c r="M112" s="88">
        <v>5.79E-2</v>
      </c>
      <c r="N112" s="84">
        <v>375176.08</v>
      </c>
      <c r="O112" s="86">
        <v>99.5</v>
      </c>
      <c r="P112" s="84">
        <v>373.30018999999999</v>
      </c>
      <c r="Q112" s="85">
        <f t="shared" si="2"/>
        <v>1.0678952303095141E-2</v>
      </c>
      <c r="R112" s="85">
        <f>P112/'סכום נכסי הקרן'!$C$42</f>
        <v>3.9266387387926861E-4</v>
      </c>
    </row>
    <row r="113" spans="2:18">
      <c r="B113" s="77" t="s">
        <v>2618</v>
      </c>
      <c r="C113" s="87" t="s">
        <v>2454</v>
      </c>
      <c r="D113" s="74" t="s">
        <v>2515</v>
      </c>
      <c r="E113" s="74"/>
      <c r="F113" s="74" t="s">
        <v>720</v>
      </c>
      <c r="G113" s="97">
        <v>43803</v>
      </c>
      <c r="H113" s="74"/>
      <c r="I113" s="84">
        <v>6.4700000000000006</v>
      </c>
      <c r="J113" s="87" t="s">
        <v>487</v>
      </c>
      <c r="K113" s="87" t="s">
        <v>164</v>
      </c>
      <c r="L113" s="88">
        <v>2.3629999999999998E-2</v>
      </c>
      <c r="M113" s="88">
        <v>4.6199999999999998E-2</v>
      </c>
      <c r="N113" s="84">
        <v>681799.07</v>
      </c>
      <c r="O113" s="86">
        <v>86.87</v>
      </c>
      <c r="P113" s="84">
        <v>2310.0653199999997</v>
      </c>
      <c r="Q113" s="85">
        <f t="shared" si="2"/>
        <v>6.6083752513799179E-2</v>
      </c>
      <c r="R113" s="85">
        <f>P113/'סכום נכסי הקרן'!$C$42</f>
        <v>2.4298921397959967E-3</v>
      </c>
    </row>
    <row r="114" spans="2:18">
      <c r="B114" s="77" t="s">
        <v>2619</v>
      </c>
      <c r="C114" s="87" t="s">
        <v>2452</v>
      </c>
      <c r="D114" s="74">
        <v>7202</v>
      </c>
      <c r="E114" s="74"/>
      <c r="F114" s="74" t="s">
        <v>720</v>
      </c>
      <c r="G114" s="97">
        <v>43734</v>
      </c>
      <c r="H114" s="74"/>
      <c r="I114" s="84">
        <v>2.0300000000000002</v>
      </c>
      <c r="J114" s="87" t="s">
        <v>677</v>
      </c>
      <c r="K114" s="87" t="s">
        <v>163</v>
      </c>
      <c r="L114" s="88">
        <v>2.2499999999999999E-2</v>
      </c>
      <c r="M114" s="88">
        <v>4.2700000000000002E-2</v>
      </c>
      <c r="N114" s="84">
        <v>252000.85</v>
      </c>
      <c r="O114" s="86">
        <v>96.13</v>
      </c>
      <c r="P114" s="84">
        <v>242.24841000000001</v>
      </c>
      <c r="Q114" s="85">
        <f t="shared" si="2"/>
        <v>6.929970263049254E-3</v>
      </c>
      <c r="R114" s="85">
        <f>P114/'סכום נכסי הקרן'!$C$42</f>
        <v>2.5481422635143409E-4</v>
      </c>
    </row>
    <row r="115" spans="2:18">
      <c r="B115" s="77" t="s">
        <v>2619</v>
      </c>
      <c r="C115" s="87" t="s">
        <v>2452</v>
      </c>
      <c r="D115" s="74">
        <v>7203</v>
      </c>
      <c r="E115" s="74"/>
      <c r="F115" s="74" t="s">
        <v>720</v>
      </c>
      <c r="G115" s="97">
        <v>43734</v>
      </c>
      <c r="H115" s="74"/>
      <c r="I115" s="84">
        <v>0.17</v>
      </c>
      <c r="J115" s="87" t="s">
        <v>677</v>
      </c>
      <c r="K115" s="87" t="s">
        <v>163</v>
      </c>
      <c r="L115" s="88">
        <v>0.02</v>
      </c>
      <c r="M115" s="88">
        <v>1.1000000000000001E-2</v>
      </c>
      <c r="N115" s="84">
        <v>2051.92</v>
      </c>
      <c r="O115" s="86">
        <v>100.15</v>
      </c>
      <c r="P115" s="84">
        <v>2.0550000000000002</v>
      </c>
      <c r="Q115" s="85">
        <f t="shared" si="2"/>
        <v>5.878713049372013E-5</v>
      </c>
      <c r="R115" s="85">
        <f>P115/'סכום נכסי הקרן'!$C$42</f>
        <v>2.161596169618604E-6</v>
      </c>
    </row>
    <row r="116" spans="2:18">
      <c r="B116" s="77" t="s">
        <v>2619</v>
      </c>
      <c r="C116" s="87" t="s">
        <v>2452</v>
      </c>
      <c r="D116" s="74">
        <v>7372</v>
      </c>
      <c r="E116" s="74"/>
      <c r="F116" s="74" t="s">
        <v>720</v>
      </c>
      <c r="G116" s="97">
        <v>43853</v>
      </c>
      <c r="H116" s="74"/>
      <c r="I116" s="84">
        <v>2.0300000000000002</v>
      </c>
      <c r="J116" s="87" t="s">
        <v>677</v>
      </c>
      <c r="K116" s="87" t="s">
        <v>163</v>
      </c>
      <c r="L116" s="88">
        <v>2.2499999999999999E-2</v>
      </c>
      <c r="M116" s="88">
        <v>5.0100000000000013E-2</v>
      </c>
      <c r="N116" s="84">
        <v>18247.27</v>
      </c>
      <c r="O116" s="86">
        <v>94.77</v>
      </c>
      <c r="P116" s="84">
        <v>17.292939999999998</v>
      </c>
      <c r="Q116" s="85">
        <f t="shared" si="2"/>
        <v>4.9469699289541235E-4</v>
      </c>
      <c r="R116" s="85">
        <f>P116/'סכום נכסי הקרן'!$C$42</f>
        <v>1.8189952732576318E-5</v>
      </c>
    </row>
    <row r="117" spans="2:18">
      <c r="B117" s="77" t="s">
        <v>2619</v>
      </c>
      <c r="C117" s="87" t="s">
        <v>2452</v>
      </c>
      <c r="D117" s="74">
        <v>7250</v>
      </c>
      <c r="E117" s="74"/>
      <c r="F117" s="74" t="s">
        <v>720</v>
      </c>
      <c r="G117" s="97">
        <v>43768</v>
      </c>
      <c r="H117" s="74"/>
      <c r="I117" s="84">
        <v>2.0300000000000002</v>
      </c>
      <c r="J117" s="87" t="s">
        <v>677</v>
      </c>
      <c r="K117" s="87" t="s">
        <v>163</v>
      </c>
      <c r="L117" s="88">
        <v>2.2499999999999999E-2</v>
      </c>
      <c r="M117" s="88">
        <v>4.6399999999999997E-2</v>
      </c>
      <c r="N117" s="84">
        <v>134408.51</v>
      </c>
      <c r="O117" s="86">
        <v>95.45</v>
      </c>
      <c r="P117" s="84">
        <v>128.29292000000001</v>
      </c>
      <c r="Q117" s="85">
        <f t="shared" si="2"/>
        <v>3.6700596737033564E-3</v>
      </c>
      <c r="R117" s="85">
        <f>P117/'סכום נכסי הקרן'!$C$42</f>
        <v>1.349476810030102E-4</v>
      </c>
    </row>
    <row r="118" spans="2:18">
      <c r="B118" s="77" t="s">
        <v>2619</v>
      </c>
      <c r="C118" s="87" t="s">
        <v>2452</v>
      </c>
      <c r="D118" s="74">
        <v>7375</v>
      </c>
      <c r="E118" s="74"/>
      <c r="F118" s="74" t="s">
        <v>720</v>
      </c>
      <c r="G118" s="97">
        <v>43853</v>
      </c>
      <c r="H118" s="74"/>
      <c r="I118" s="84">
        <v>0.16999999999999998</v>
      </c>
      <c r="J118" s="87" t="s">
        <v>677</v>
      </c>
      <c r="K118" s="87" t="s">
        <v>163</v>
      </c>
      <c r="L118" s="88">
        <v>0.02</v>
      </c>
      <c r="M118" s="88">
        <v>4.2999999999999997E-2</v>
      </c>
      <c r="N118" s="84">
        <v>35341.32</v>
      </c>
      <c r="O118" s="86">
        <v>99.63</v>
      </c>
      <c r="P118" s="84">
        <v>35.210560000000001</v>
      </c>
      <c r="Q118" s="85">
        <f t="shared" si="2"/>
        <v>1.0072641291858696E-3</v>
      </c>
      <c r="R118" s="85">
        <f>P118/'סכום נכסי הקרן'!$C$42</f>
        <v>3.7036988625852077E-5</v>
      </c>
    </row>
    <row r="119" spans="2:18">
      <c r="B119" s="77" t="s">
        <v>2619</v>
      </c>
      <c r="C119" s="87" t="s">
        <v>2452</v>
      </c>
      <c r="D119" s="74">
        <v>7251</v>
      </c>
      <c r="E119" s="74"/>
      <c r="F119" s="74" t="s">
        <v>720</v>
      </c>
      <c r="G119" s="97">
        <v>43768</v>
      </c>
      <c r="H119" s="74"/>
      <c r="I119" s="84">
        <v>0.17</v>
      </c>
      <c r="J119" s="87" t="s">
        <v>677</v>
      </c>
      <c r="K119" s="87" t="s">
        <v>163</v>
      </c>
      <c r="L119" s="88">
        <v>0.02</v>
      </c>
      <c r="M119" s="88">
        <v>2.4400000000000005E-2</v>
      </c>
      <c r="N119" s="84">
        <v>1567.19</v>
      </c>
      <c r="O119" s="86">
        <v>99.93</v>
      </c>
      <c r="P119" s="84">
        <v>1.5660999999999998</v>
      </c>
      <c r="Q119" s="85">
        <f t="shared" si="2"/>
        <v>4.4801228742683737E-5</v>
      </c>
      <c r="R119" s="85">
        <f>P119/'סכום נכסי הקרן'!$C$42</f>
        <v>1.6473361368562992E-6</v>
      </c>
    </row>
    <row r="120" spans="2:18">
      <c r="B120" s="77" t="s">
        <v>2620</v>
      </c>
      <c r="C120" s="87" t="s">
        <v>2452</v>
      </c>
      <c r="D120" s="74">
        <v>6718</v>
      </c>
      <c r="E120" s="74"/>
      <c r="F120" s="74" t="s">
        <v>720</v>
      </c>
      <c r="G120" s="97">
        <v>43482</v>
      </c>
      <c r="H120" s="74"/>
      <c r="I120" s="84">
        <v>3.3600000000000003</v>
      </c>
      <c r="J120" s="87" t="s">
        <v>2456</v>
      </c>
      <c r="K120" s="87" t="s">
        <v>163</v>
      </c>
      <c r="L120" s="88">
        <v>4.1299999999999996E-2</v>
      </c>
      <c r="M120" s="88">
        <v>3.8400000000000004E-2</v>
      </c>
      <c r="N120" s="84">
        <v>1182810.6100000001</v>
      </c>
      <c r="O120" s="86">
        <v>102.1</v>
      </c>
      <c r="P120" s="84">
        <v>1207.64968</v>
      </c>
      <c r="Q120" s="85">
        <f t="shared" si="2"/>
        <v>3.4547084831561728E-2</v>
      </c>
      <c r="R120" s="85">
        <f>P120/'סכום נכסי הקרן'!$C$42</f>
        <v>1.2702924197222057E-3</v>
      </c>
    </row>
    <row r="121" spans="2:18"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84"/>
      <c r="O121" s="86"/>
      <c r="P121" s="74"/>
      <c r="Q121" s="85"/>
      <c r="R121" s="74"/>
    </row>
    <row r="122" spans="2:18">
      <c r="B122" s="71" t="s">
        <v>39</v>
      </c>
      <c r="C122" s="72"/>
      <c r="D122" s="72"/>
      <c r="E122" s="72"/>
      <c r="F122" s="72"/>
      <c r="G122" s="72"/>
      <c r="H122" s="72"/>
      <c r="I122" s="81">
        <v>4.3897135960266693</v>
      </c>
      <c r="J122" s="72"/>
      <c r="K122" s="72"/>
      <c r="L122" s="72"/>
      <c r="M122" s="94">
        <v>3.9243124551352995E-2</v>
      </c>
      <c r="N122" s="81"/>
      <c r="O122" s="83"/>
      <c r="P122" s="81">
        <f>P123</f>
        <v>16195.750520000001</v>
      </c>
      <c r="Q122" s="82">
        <f t="shared" ref="Q122:Q177" si="3">P122/$P$10</f>
        <v>0.46330982932504899</v>
      </c>
      <c r="R122" s="82">
        <f>P122/'סכום נכסי הקרן'!$C$42</f>
        <v>1.7035850261863997E-2</v>
      </c>
    </row>
    <row r="123" spans="2:18">
      <c r="B123" s="92" t="s">
        <v>37</v>
      </c>
      <c r="C123" s="72"/>
      <c r="D123" s="72"/>
      <c r="E123" s="72"/>
      <c r="F123" s="72"/>
      <c r="G123" s="72"/>
      <c r="H123" s="72"/>
      <c r="I123" s="81">
        <v>4.3897135960266676</v>
      </c>
      <c r="J123" s="72"/>
      <c r="K123" s="72"/>
      <c r="L123" s="72"/>
      <c r="M123" s="94">
        <v>3.9243124551352981E-2</v>
      </c>
      <c r="N123" s="81"/>
      <c r="O123" s="83"/>
      <c r="P123" s="81">
        <f>SUM(P124:P179)</f>
        <v>16195.750520000001</v>
      </c>
      <c r="Q123" s="82">
        <f t="shared" si="3"/>
        <v>0.46330982932504899</v>
      </c>
      <c r="R123" s="82">
        <f>P123/'סכום נכסי הקרן'!$C$42</f>
        <v>1.7035850261863997E-2</v>
      </c>
    </row>
    <row r="124" spans="2:18">
      <c r="B124" s="77" t="s">
        <v>2622</v>
      </c>
      <c r="C124" s="87" t="s">
        <v>2454</v>
      </c>
      <c r="D124" s="74" t="s">
        <v>2517</v>
      </c>
      <c r="E124" s="74"/>
      <c r="F124" s="74" t="s">
        <v>1041</v>
      </c>
      <c r="G124" s="97">
        <v>43811</v>
      </c>
      <c r="H124" s="74" t="s">
        <v>926</v>
      </c>
      <c r="I124" s="84">
        <v>9.9600000000000009</v>
      </c>
      <c r="J124" s="87" t="s">
        <v>1020</v>
      </c>
      <c r="K124" s="87" t="s">
        <v>162</v>
      </c>
      <c r="L124" s="88">
        <v>4.4800000000000006E-2</v>
      </c>
      <c r="M124" s="88">
        <v>3.6900000000000002E-2</v>
      </c>
      <c r="N124" s="84">
        <v>113360.58</v>
      </c>
      <c r="O124" s="86">
        <v>108.93</v>
      </c>
      <c r="P124" s="84">
        <v>440.21934999999996</v>
      </c>
      <c r="Q124" s="85">
        <f t="shared" si="3"/>
        <v>1.2593300425455305E-2</v>
      </c>
      <c r="R124" s="85">
        <f>P124/'סכום נכסי הקרן'!$C$42</f>
        <v>4.6305423880875496E-4</v>
      </c>
    </row>
    <row r="125" spans="2:18">
      <c r="B125" s="77" t="s">
        <v>2623</v>
      </c>
      <c r="C125" s="87" t="s">
        <v>2454</v>
      </c>
      <c r="D125" s="74">
        <v>7088</v>
      </c>
      <c r="E125" s="74"/>
      <c r="F125" s="74" t="s">
        <v>953</v>
      </c>
      <c r="G125" s="97">
        <v>43684</v>
      </c>
      <c r="H125" s="74" t="s">
        <v>954</v>
      </c>
      <c r="I125" s="84">
        <v>8.5</v>
      </c>
      <c r="J125" s="87" t="s">
        <v>952</v>
      </c>
      <c r="K125" s="87" t="s">
        <v>162</v>
      </c>
      <c r="L125" s="88">
        <v>4.36E-2</v>
      </c>
      <c r="M125" s="88">
        <v>4.2800000000000005E-2</v>
      </c>
      <c r="N125" s="84">
        <v>326691.59000000003</v>
      </c>
      <c r="O125" s="86">
        <v>102.11</v>
      </c>
      <c r="P125" s="84">
        <v>1189.22974</v>
      </c>
      <c r="Q125" s="85">
        <f t="shared" si="3"/>
        <v>3.4020147889242264E-2</v>
      </c>
      <c r="R125" s="85">
        <f>P125/'סכום נכסי הקרן'!$C$42</f>
        <v>1.250917007679089E-3</v>
      </c>
    </row>
    <row r="126" spans="2:18">
      <c r="B126" s="77" t="s">
        <v>2624</v>
      </c>
      <c r="C126" s="87" t="s">
        <v>2454</v>
      </c>
      <c r="D126" s="74">
        <v>7258</v>
      </c>
      <c r="E126" s="74"/>
      <c r="F126" s="74" t="s">
        <v>720</v>
      </c>
      <c r="G126" s="97">
        <v>43774</v>
      </c>
      <c r="H126" s="74"/>
      <c r="I126" s="84">
        <v>5.2</v>
      </c>
      <c r="J126" s="87" t="s">
        <v>952</v>
      </c>
      <c r="K126" s="87" t="s">
        <v>162</v>
      </c>
      <c r="L126" s="88">
        <v>3.2393999999999999E-2</v>
      </c>
      <c r="M126" s="88">
        <v>3.1200000000000002E-2</v>
      </c>
      <c r="N126" s="84">
        <v>83938.07</v>
      </c>
      <c r="O126" s="86">
        <v>101.91</v>
      </c>
      <c r="P126" s="84">
        <v>304.95466999999996</v>
      </c>
      <c r="Q126" s="85">
        <f t="shared" si="3"/>
        <v>8.7238004768658665E-3</v>
      </c>
      <c r="R126" s="85">
        <f>P126/'סכום נכסי הקרן'!$C$42</f>
        <v>3.2077316135245998E-4</v>
      </c>
    </row>
    <row r="127" spans="2:18">
      <c r="B127" s="77" t="s">
        <v>2625</v>
      </c>
      <c r="C127" s="87" t="s">
        <v>2454</v>
      </c>
      <c r="D127" s="74">
        <v>7030</v>
      </c>
      <c r="E127" s="74"/>
      <c r="F127" s="74" t="s">
        <v>720</v>
      </c>
      <c r="G127" s="97">
        <v>43649</v>
      </c>
      <c r="H127" s="74"/>
      <c r="I127" s="84">
        <v>1.0999999999999999</v>
      </c>
      <c r="J127" s="87" t="s">
        <v>1020</v>
      </c>
      <c r="K127" s="87" t="s">
        <v>162</v>
      </c>
      <c r="L127" s="88">
        <v>3.2729000000000001E-2</v>
      </c>
      <c r="M127" s="88">
        <v>6.4399999999999999E-2</v>
      </c>
      <c r="N127" s="84">
        <v>29029.84</v>
      </c>
      <c r="O127" s="86">
        <v>97.13</v>
      </c>
      <c r="P127" s="84">
        <v>100.52116000000001</v>
      </c>
      <c r="Q127" s="85">
        <f t="shared" si="3"/>
        <v>2.8755963748419077E-3</v>
      </c>
      <c r="R127" s="85">
        <f>P127/'סכום נכסי הקרן'!$C$42</f>
        <v>1.0573535494969286E-4</v>
      </c>
    </row>
    <row r="128" spans="2:18">
      <c r="B128" s="77" t="s">
        <v>2625</v>
      </c>
      <c r="C128" s="87" t="s">
        <v>2454</v>
      </c>
      <c r="D128" s="74">
        <v>7059</v>
      </c>
      <c r="E128" s="74"/>
      <c r="F128" s="74" t="s">
        <v>720</v>
      </c>
      <c r="G128" s="97">
        <v>43668</v>
      </c>
      <c r="H128" s="74"/>
      <c r="I128" s="84">
        <v>1.1000000000000001</v>
      </c>
      <c r="J128" s="87" t="s">
        <v>1020</v>
      </c>
      <c r="K128" s="87" t="s">
        <v>162</v>
      </c>
      <c r="L128" s="88">
        <v>3.2729000000000001E-2</v>
      </c>
      <c r="M128" s="88">
        <v>6.4400000000000013E-2</v>
      </c>
      <c r="N128" s="84">
        <v>6502.32</v>
      </c>
      <c r="O128" s="86">
        <v>97.13</v>
      </c>
      <c r="P128" s="84">
        <v>22.515509999999999</v>
      </c>
      <c r="Q128" s="85">
        <f t="shared" si="3"/>
        <v>6.4409840608401967E-4</v>
      </c>
      <c r="R128" s="85">
        <f>P128/'סכום נכסי הקרן'!$C$42</f>
        <v>2.3683425874943729E-5</v>
      </c>
    </row>
    <row r="129" spans="2:18">
      <c r="B129" s="77" t="s">
        <v>2625</v>
      </c>
      <c r="C129" s="87" t="s">
        <v>2454</v>
      </c>
      <c r="D129" s="74">
        <v>7107</v>
      </c>
      <c r="E129" s="74"/>
      <c r="F129" s="74" t="s">
        <v>720</v>
      </c>
      <c r="G129" s="97">
        <v>43697</v>
      </c>
      <c r="H129" s="74"/>
      <c r="I129" s="84">
        <v>1.1000000000000001</v>
      </c>
      <c r="J129" s="87" t="s">
        <v>1020</v>
      </c>
      <c r="K129" s="87" t="s">
        <v>162</v>
      </c>
      <c r="L129" s="88">
        <v>3.2729000000000001E-2</v>
      </c>
      <c r="M129" s="88">
        <v>6.4399999999999999E-2</v>
      </c>
      <c r="N129" s="84">
        <v>10006.5</v>
      </c>
      <c r="O129" s="86">
        <v>97.13</v>
      </c>
      <c r="P129" s="84">
        <v>34.649380000000001</v>
      </c>
      <c r="Q129" s="85">
        <f t="shared" si="3"/>
        <v>9.9121052242651889E-4</v>
      </c>
      <c r="R129" s="85">
        <f>P129/'סכום נכסי הקרן'!$C$42</f>
        <v>3.6446699312729662E-5</v>
      </c>
    </row>
    <row r="130" spans="2:18">
      <c r="B130" s="77" t="s">
        <v>2625</v>
      </c>
      <c r="C130" s="87" t="s">
        <v>2454</v>
      </c>
      <c r="D130" s="74">
        <v>7182</v>
      </c>
      <c r="E130" s="74"/>
      <c r="F130" s="74" t="s">
        <v>720</v>
      </c>
      <c r="G130" s="97">
        <v>43728</v>
      </c>
      <c r="H130" s="74"/>
      <c r="I130" s="84">
        <v>1.1000000000000001</v>
      </c>
      <c r="J130" s="87" t="s">
        <v>1020</v>
      </c>
      <c r="K130" s="87" t="s">
        <v>162</v>
      </c>
      <c r="L130" s="88">
        <v>3.2729000000000001E-2</v>
      </c>
      <c r="M130" s="88">
        <v>6.4399999999999999E-2</v>
      </c>
      <c r="N130" s="84">
        <v>14246.03</v>
      </c>
      <c r="O130" s="86">
        <v>97.13</v>
      </c>
      <c r="P130" s="84">
        <v>49.329509999999999</v>
      </c>
      <c r="Q130" s="85">
        <f t="shared" si="3"/>
        <v>1.4111631832414949E-3</v>
      </c>
      <c r="R130" s="85">
        <f>P130/'סכום נכסי הקרן'!$C$42</f>
        <v>5.1888311369908808E-5</v>
      </c>
    </row>
    <row r="131" spans="2:18">
      <c r="B131" s="77" t="s">
        <v>2625</v>
      </c>
      <c r="C131" s="87" t="s">
        <v>2454</v>
      </c>
      <c r="D131" s="74">
        <v>7223</v>
      </c>
      <c r="E131" s="74"/>
      <c r="F131" s="74" t="s">
        <v>720</v>
      </c>
      <c r="G131" s="97">
        <v>43759</v>
      </c>
      <c r="H131" s="74"/>
      <c r="I131" s="84">
        <v>1.1000000000000001</v>
      </c>
      <c r="J131" s="87" t="s">
        <v>1020</v>
      </c>
      <c r="K131" s="87" t="s">
        <v>162</v>
      </c>
      <c r="L131" s="88">
        <v>3.2729000000000001E-2</v>
      </c>
      <c r="M131" s="88">
        <v>6.4399999999999999E-2</v>
      </c>
      <c r="N131" s="84">
        <v>17840.41</v>
      </c>
      <c r="O131" s="86">
        <v>97.13</v>
      </c>
      <c r="P131" s="84">
        <v>61.775700000000001</v>
      </c>
      <c r="Q131" s="85">
        <f t="shared" si="3"/>
        <v>1.7672097991439934E-3</v>
      </c>
      <c r="R131" s="85">
        <f>P131/'סכום נכסי הקרן'!$C$42</f>
        <v>6.498010535061215E-5</v>
      </c>
    </row>
    <row r="132" spans="2:18">
      <c r="B132" s="77" t="s">
        <v>2625</v>
      </c>
      <c r="C132" s="87" t="s">
        <v>2454</v>
      </c>
      <c r="D132" s="74">
        <v>7503</v>
      </c>
      <c r="E132" s="74"/>
      <c r="F132" s="74" t="s">
        <v>720</v>
      </c>
      <c r="G132" s="97">
        <v>43910</v>
      </c>
      <c r="H132" s="74"/>
      <c r="I132" s="84">
        <v>1.0999999999999999</v>
      </c>
      <c r="J132" s="87" t="s">
        <v>1020</v>
      </c>
      <c r="K132" s="87" t="s">
        <v>162</v>
      </c>
      <c r="L132" s="88">
        <v>3.2729000000000001E-2</v>
      </c>
      <c r="M132" s="88">
        <v>6.4299999999999996E-2</v>
      </c>
      <c r="N132" s="84">
        <v>10962.36</v>
      </c>
      <c r="O132" s="86">
        <v>97.14</v>
      </c>
      <c r="P132" s="84">
        <v>37.963120000000004</v>
      </c>
      <c r="Q132" s="85">
        <f t="shared" si="3"/>
        <v>1.0860062722086406E-3</v>
      </c>
      <c r="R132" s="85">
        <f>P132/'סכום נכסי הקרן'!$C$42</f>
        <v>3.9932328359499472E-5</v>
      </c>
    </row>
    <row r="133" spans="2:18">
      <c r="B133" s="77" t="s">
        <v>2625</v>
      </c>
      <c r="C133" s="87" t="s">
        <v>2454</v>
      </c>
      <c r="D133" s="74">
        <v>7363</v>
      </c>
      <c r="E133" s="74"/>
      <c r="F133" s="74" t="s">
        <v>720</v>
      </c>
      <c r="G133" s="97">
        <v>43851</v>
      </c>
      <c r="H133" s="74"/>
      <c r="I133" s="84">
        <v>1.1000000000000001</v>
      </c>
      <c r="J133" s="87" t="s">
        <v>1020</v>
      </c>
      <c r="K133" s="87" t="s">
        <v>162</v>
      </c>
      <c r="L133" s="88">
        <v>3.2729000000000001E-2</v>
      </c>
      <c r="M133" s="88">
        <v>6.4399999999999999E-2</v>
      </c>
      <c r="N133" s="84">
        <v>20126.240000000002</v>
      </c>
      <c r="O133" s="86">
        <v>97.13</v>
      </c>
      <c r="P133" s="84">
        <v>69.690830000000005</v>
      </c>
      <c r="Q133" s="85">
        <f t="shared" si="3"/>
        <v>1.993636942786212E-3</v>
      </c>
      <c r="R133" s="85">
        <f>P133/'סכום נכסי הקרן'!$C$42</f>
        <v>7.3305805929703796E-5</v>
      </c>
    </row>
    <row r="134" spans="2:18">
      <c r="B134" s="77" t="s">
        <v>2625</v>
      </c>
      <c r="C134" s="87" t="s">
        <v>2454</v>
      </c>
      <c r="D134" s="74">
        <v>7443</v>
      </c>
      <c r="E134" s="74"/>
      <c r="F134" s="74" t="s">
        <v>720</v>
      </c>
      <c r="G134" s="97">
        <v>43881</v>
      </c>
      <c r="H134" s="74"/>
      <c r="I134" s="84">
        <v>1.0999999999999999</v>
      </c>
      <c r="J134" s="87" t="s">
        <v>1020</v>
      </c>
      <c r="K134" s="87" t="s">
        <v>162</v>
      </c>
      <c r="L134" s="88">
        <v>3.2729000000000001E-2</v>
      </c>
      <c r="M134" s="88">
        <v>6.4399999999999999E-2</v>
      </c>
      <c r="N134" s="84">
        <v>15281.7</v>
      </c>
      <c r="O134" s="86">
        <v>97.13</v>
      </c>
      <c r="P134" s="84">
        <v>52.915690000000005</v>
      </c>
      <c r="Q134" s="85">
        <f t="shared" si="3"/>
        <v>1.5137525903626478E-3</v>
      </c>
      <c r="R134" s="85">
        <f>P134/'סכום נכסי הקרן'!$C$42</f>
        <v>5.5660512319574438E-5</v>
      </c>
    </row>
    <row r="135" spans="2:18">
      <c r="B135" s="77" t="s">
        <v>2625</v>
      </c>
      <c r="C135" s="87" t="s">
        <v>2454</v>
      </c>
      <c r="D135" s="74">
        <v>7272</v>
      </c>
      <c r="E135" s="74"/>
      <c r="F135" s="74" t="s">
        <v>720</v>
      </c>
      <c r="G135" s="97">
        <v>43799</v>
      </c>
      <c r="H135" s="74"/>
      <c r="I135" s="84">
        <v>1.1000000000000001</v>
      </c>
      <c r="J135" s="87" t="s">
        <v>1020</v>
      </c>
      <c r="K135" s="87" t="s">
        <v>162</v>
      </c>
      <c r="L135" s="88">
        <v>3.2729000000000001E-2</v>
      </c>
      <c r="M135" s="88">
        <v>6.4400000000000013E-2</v>
      </c>
      <c r="N135" s="84">
        <v>23659.42</v>
      </c>
      <c r="O135" s="86">
        <v>97.13</v>
      </c>
      <c r="P135" s="84">
        <v>81.925089999999997</v>
      </c>
      <c r="Q135" s="85">
        <f t="shared" si="3"/>
        <v>2.3436209034256765E-3</v>
      </c>
      <c r="R135" s="85">
        <f>P135/'סכום נכסי הקרן'!$C$42</f>
        <v>8.6174676758958327E-5</v>
      </c>
    </row>
    <row r="136" spans="2:18">
      <c r="B136" s="77" t="s">
        <v>2625</v>
      </c>
      <c r="C136" s="87" t="s">
        <v>2454</v>
      </c>
      <c r="D136" s="74">
        <v>7313</v>
      </c>
      <c r="E136" s="74"/>
      <c r="F136" s="74" t="s">
        <v>720</v>
      </c>
      <c r="G136" s="97">
        <v>43819</v>
      </c>
      <c r="H136" s="74"/>
      <c r="I136" s="84">
        <v>1.0999999999999996</v>
      </c>
      <c r="J136" s="87" t="s">
        <v>1020</v>
      </c>
      <c r="K136" s="87" t="s">
        <v>162</v>
      </c>
      <c r="L136" s="88">
        <v>3.2729000000000001E-2</v>
      </c>
      <c r="M136" s="88">
        <v>6.4399999999999999E-2</v>
      </c>
      <c r="N136" s="84">
        <v>22888.3</v>
      </c>
      <c r="O136" s="86">
        <v>97.13</v>
      </c>
      <c r="P136" s="84">
        <v>79.254940000000005</v>
      </c>
      <c r="Q136" s="85">
        <f t="shared" si="3"/>
        <v>2.2672362530666468E-3</v>
      </c>
      <c r="R136" s="85">
        <f>P136/'סכום נכסי הקרן'!$C$42</f>
        <v>8.3366021765134929E-5</v>
      </c>
    </row>
    <row r="137" spans="2:18">
      <c r="B137" s="77" t="s">
        <v>2626</v>
      </c>
      <c r="C137" s="87" t="s">
        <v>2454</v>
      </c>
      <c r="D137" s="74">
        <v>7364</v>
      </c>
      <c r="E137" s="74"/>
      <c r="F137" s="74" t="s">
        <v>720</v>
      </c>
      <c r="G137" s="97">
        <v>43846</v>
      </c>
      <c r="H137" s="74"/>
      <c r="I137" s="84">
        <v>2.8499999999999996</v>
      </c>
      <c r="J137" s="87" t="s">
        <v>1020</v>
      </c>
      <c r="K137" s="87" t="s">
        <v>164</v>
      </c>
      <c r="L137" s="88">
        <v>1.7500000000000002E-2</v>
      </c>
      <c r="M137" s="88">
        <v>3.27E-2</v>
      </c>
      <c r="N137" s="84">
        <v>406626.93</v>
      </c>
      <c r="O137" s="86">
        <v>95.94</v>
      </c>
      <c r="P137" s="84">
        <v>1521.5767700000001</v>
      </c>
      <c r="Q137" s="85">
        <f t="shared" si="3"/>
        <v>4.3527558216157267E-2</v>
      </c>
      <c r="R137" s="85">
        <f>P137/'סכום נכסי הקרן'!$C$42</f>
        <v>1.6005034149939891E-3</v>
      </c>
    </row>
    <row r="138" spans="2:18">
      <c r="B138" s="77" t="s">
        <v>2627</v>
      </c>
      <c r="C138" s="87" t="s">
        <v>2454</v>
      </c>
      <c r="D138" s="74">
        <v>7384</v>
      </c>
      <c r="E138" s="74"/>
      <c r="F138" s="74" t="s">
        <v>720</v>
      </c>
      <c r="G138" s="97">
        <v>43861</v>
      </c>
      <c r="H138" s="74"/>
      <c r="I138" s="84">
        <v>6.07</v>
      </c>
      <c r="J138" s="87" t="s">
        <v>1020</v>
      </c>
      <c r="K138" s="87" t="s">
        <v>164</v>
      </c>
      <c r="L138" s="88">
        <v>2.6249999999999999E-2</v>
      </c>
      <c r="M138" s="88">
        <v>4.5499999999999999E-2</v>
      </c>
      <c r="N138" s="84">
        <v>1668.37</v>
      </c>
      <c r="O138" s="86">
        <v>89.66</v>
      </c>
      <c r="P138" s="84">
        <v>5.8342999999999998</v>
      </c>
      <c r="Q138" s="85">
        <f t="shared" si="3"/>
        <v>1.6690109753747509E-4</v>
      </c>
      <c r="R138" s="85">
        <f>P138/'סכום נכסי הקרן'!$C$42</f>
        <v>6.1369345656476003E-6</v>
      </c>
    </row>
    <row r="139" spans="2:18">
      <c r="B139" s="77" t="s">
        <v>2627</v>
      </c>
      <c r="C139" s="87" t="s">
        <v>2454</v>
      </c>
      <c r="D139" s="74">
        <v>7385</v>
      </c>
      <c r="E139" s="74"/>
      <c r="F139" s="74" t="s">
        <v>720</v>
      </c>
      <c r="G139" s="97">
        <v>43861</v>
      </c>
      <c r="H139" s="74"/>
      <c r="I139" s="84">
        <v>5.9099999999999993</v>
      </c>
      <c r="J139" s="87" t="s">
        <v>1020</v>
      </c>
      <c r="K139" s="87" t="s">
        <v>165</v>
      </c>
      <c r="L139" s="88">
        <v>3.4705E-2</v>
      </c>
      <c r="M139" s="88">
        <v>5.4399999999999997E-2</v>
      </c>
      <c r="N139" s="84">
        <v>5439.28</v>
      </c>
      <c r="O139" s="86">
        <v>89.87</v>
      </c>
      <c r="P139" s="84">
        <v>21.501580000000001</v>
      </c>
      <c r="Q139" s="85">
        <f t="shared" si="3"/>
        <v>6.1509303614655129E-4</v>
      </c>
      <c r="R139" s="85">
        <f>P139/'סכום נכסי הקרן'!$C$42</f>
        <v>2.261690168795522E-5</v>
      </c>
    </row>
    <row r="140" spans="2:18">
      <c r="B140" s="77" t="s">
        <v>2627</v>
      </c>
      <c r="C140" s="87" t="s">
        <v>2454</v>
      </c>
      <c r="D140" s="74">
        <v>7276</v>
      </c>
      <c r="E140" s="74"/>
      <c r="F140" s="74" t="s">
        <v>720</v>
      </c>
      <c r="G140" s="97">
        <v>43798</v>
      </c>
      <c r="H140" s="74"/>
      <c r="I140" s="84">
        <v>6.07</v>
      </c>
      <c r="J140" s="87" t="s">
        <v>1020</v>
      </c>
      <c r="K140" s="87" t="s">
        <v>164</v>
      </c>
      <c r="L140" s="88">
        <v>2.6249999999999999E-2</v>
      </c>
      <c r="M140" s="88">
        <v>4.5499999999999999E-2</v>
      </c>
      <c r="N140" s="84">
        <v>72751.05</v>
      </c>
      <c r="O140" s="86">
        <v>89.66</v>
      </c>
      <c r="P140" s="84">
        <v>254.41107</v>
      </c>
      <c r="Q140" s="85">
        <f t="shared" si="3"/>
        <v>7.2779059713561876E-3</v>
      </c>
      <c r="R140" s="85">
        <f>P140/'סכום נכסי הקרן'!$C$42</f>
        <v>2.6760778317302697E-4</v>
      </c>
    </row>
    <row r="141" spans="2:18">
      <c r="B141" s="77" t="s">
        <v>2627</v>
      </c>
      <c r="C141" s="87" t="s">
        <v>2454</v>
      </c>
      <c r="D141" s="74">
        <v>7275</v>
      </c>
      <c r="E141" s="74"/>
      <c r="F141" s="74" t="s">
        <v>720</v>
      </c>
      <c r="G141" s="97">
        <v>43799</v>
      </c>
      <c r="H141" s="74"/>
      <c r="I141" s="84">
        <v>5.91</v>
      </c>
      <c r="J141" s="87" t="s">
        <v>1020</v>
      </c>
      <c r="K141" s="87" t="s">
        <v>165</v>
      </c>
      <c r="L141" s="88">
        <v>3.4705E-2</v>
      </c>
      <c r="M141" s="88">
        <v>5.4400000000000004E-2</v>
      </c>
      <c r="N141" s="84">
        <v>68363.990000000005</v>
      </c>
      <c r="O141" s="86">
        <v>89.85</v>
      </c>
      <c r="P141" s="84">
        <v>270.18421999999998</v>
      </c>
      <c r="Q141" s="85">
        <f t="shared" si="3"/>
        <v>7.7291265199435459E-3</v>
      </c>
      <c r="R141" s="85">
        <f>P141/'סכום נכסי הקרן'!$C$42</f>
        <v>2.8419911194325551E-4</v>
      </c>
    </row>
    <row r="142" spans="2:18">
      <c r="B142" s="77" t="s">
        <v>2628</v>
      </c>
      <c r="C142" s="87" t="s">
        <v>2454</v>
      </c>
      <c r="D142" s="74" t="s">
        <v>2518</v>
      </c>
      <c r="E142" s="74"/>
      <c r="F142" s="74" t="s">
        <v>720</v>
      </c>
      <c r="G142" s="97">
        <v>43797</v>
      </c>
      <c r="H142" s="74"/>
      <c r="I142" s="84">
        <v>5.9999999999999991</v>
      </c>
      <c r="J142" s="87" t="s">
        <v>952</v>
      </c>
      <c r="K142" s="87" t="s">
        <v>162</v>
      </c>
      <c r="L142" s="88">
        <v>4.6100000000000002E-2</v>
      </c>
      <c r="M142" s="88">
        <v>4.3999999999999997E-2</v>
      </c>
      <c r="N142" s="84">
        <v>6711.6</v>
      </c>
      <c r="O142" s="86">
        <v>100.23</v>
      </c>
      <c r="P142" s="84">
        <v>23.981900000000003</v>
      </c>
      <c r="Q142" s="85">
        <f t="shared" si="3"/>
        <v>6.8604724320552154E-4</v>
      </c>
      <c r="R142" s="85">
        <f>P142/'סכום נכסי הקרן'!$C$42</f>
        <v>2.5225879893029877E-5</v>
      </c>
    </row>
    <row r="143" spans="2:18">
      <c r="B143" s="77" t="s">
        <v>2628</v>
      </c>
      <c r="C143" s="87" t="s">
        <v>2454</v>
      </c>
      <c r="D143" s="74">
        <v>7386</v>
      </c>
      <c r="E143" s="74"/>
      <c r="F143" s="74" t="s">
        <v>720</v>
      </c>
      <c r="G143" s="97">
        <v>43861</v>
      </c>
      <c r="H143" s="74"/>
      <c r="I143" s="84">
        <v>5.9999999999999991</v>
      </c>
      <c r="J143" s="87" t="s">
        <v>952</v>
      </c>
      <c r="K143" s="87" t="s">
        <v>162</v>
      </c>
      <c r="L143" s="88">
        <v>4.6100000000000002E-2</v>
      </c>
      <c r="M143" s="88">
        <v>4.3899999999999995E-2</v>
      </c>
      <c r="N143" s="84">
        <v>18046.16</v>
      </c>
      <c r="O143" s="86">
        <v>100.23</v>
      </c>
      <c r="P143" s="84">
        <v>64.482550000000003</v>
      </c>
      <c r="Q143" s="85">
        <f t="shared" si="3"/>
        <v>1.8446443218578263E-3</v>
      </c>
      <c r="R143" s="85">
        <f>P143/'סכום נכסי הקרן'!$C$42</f>
        <v>6.7827364032720241E-5</v>
      </c>
    </row>
    <row r="144" spans="2:18">
      <c r="B144" s="77" t="s">
        <v>2628</v>
      </c>
      <c r="C144" s="87" t="s">
        <v>2454</v>
      </c>
      <c r="D144" s="74">
        <v>7535</v>
      </c>
      <c r="E144" s="74"/>
      <c r="F144" s="74" t="s">
        <v>720</v>
      </c>
      <c r="G144" s="97">
        <v>43921</v>
      </c>
      <c r="H144" s="74"/>
      <c r="I144" s="84">
        <v>6</v>
      </c>
      <c r="J144" s="87" t="s">
        <v>952</v>
      </c>
      <c r="K144" s="87" t="s">
        <v>162</v>
      </c>
      <c r="L144" s="88">
        <v>3.9844999999999998E-2</v>
      </c>
      <c r="M144" s="88">
        <v>4.4299999999999999E-2</v>
      </c>
      <c r="N144" s="84">
        <v>19966.72</v>
      </c>
      <c r="O144" s="86">
        <v>100</v>
      </c>
      <c r="P144" s="84">
        <v>71.181359999999998</v>
      </c>
      <c r="Q144" s="85">
        <f t="shared" si="3"/>
        <v>2.036276349898039E-3</v>
      </c>
      <c r="R144" s="85">
        <f>P144/'סכום נכסי הקרן'!$C$42</f>
        <v>7.4873652128585344E-5</v>
      </c>
    </row>
    <row r="145" spans="2:18">
      <c r="B145" s="77" t="s">
        <v>2628</v>
      </c>
      <c r="C145" s="87" t="s">
        <v>2454</v>
      </c>
      <c r="D145" s="74">
        <v>7125</v>
      </c>
      <c r="E145" s="74"/>
      <c r="F145" s="74" t="s">
        <v>720</v>
      </c>
      <c r="G145" s="97">
        <v>43706</v>
      </c>
      <c r="H145" s="74"/>
      <c r="I145" s="84">
        <v>6</v>
      </c>
      <c r="J145" s="87" t="s">
        <v>952</v>
      </c>
      <c r="K145" s="87" t="s">
        <v>162</v>
      </c>
      <c r="L145" s="88">
        <v>4.6100000000000002E-2</v>
      </c>
      <c r="M145" s="88">
        <v>4.4000000000000004E-2</v>
      </c>
      <c r="N145" s="84">
        <v>15670.43</v>
      </c>
      <c r="O145" s="86">
        <v>100.23</v>
      </c>
      <c r="P145" s="84">
        <v>55.993559999999995</v>
      </c>
      <c r="Q145" s="85">
        <f t="shared" si="3"/>
        <v>1.601800836266641E-3</v>
      </c>
      <c r="R145" s="85">
        <f>P145/'סכום נכסי הקרן'!$C$42</f>
        <v>5.8898036408423095E-5</v>
      </c>
    </row>
    <row r="146" spans="2:18">
      <c r="B146" s="77" t="s">
        <v>2628</v>
      </c>
      <c r="C146" s="87" t="s">
        <v>2454</v>
      </c>
      <c r="D146" s="74">
        <v>7204</v>
      </c>
      <c r="E146" s="74"/>
      <c r="F146" s="74" t="s">
        <v>720</v>
      </c>
      <c r="G146" s="97">
        <v>43738</v>
      </c>
      <c r="H146" s="74"/>
      <c r="I146" s="84">
        <v>5.9999999999999991</v>
      </c>
      <c r="J146" s="87" t="s">
        <v>952</v>
      </c>
      <c r="K146" s="87" t="s">
        <v>162</v>
      </c>
      <c r="L146" s="88">
        <v>4.6100000000000002E-2</v>
      </c>
      <c r="M146" s="88">
        <v>4.3999999999999997E-2</v>
      </c>
      <c r="N146" s="84">
        <v>7715.02</v>
      </c>
      <c r="O146" s="86">
        <v>100.23</v>
      </c>
      <c r="P146" s="84">
        <v>27.56729</v>
      </c>
      <c r="Q146" s="85">
        <f t="shared" si="3"/>
        <v>7.8861405089451385E-4</v>
      </c>
      <c r="R146" s="85">
        <f>P146/'סכום נכסי הקרן'!$C$42</f>
        <v>2.8997249864119338E-5</v>
      </c>
    </row>
    <row r="147" spans="2:18">
      <c r="B147" s="77" t="s">
        <v>2628</v>
      </c>
      <c r="C147" s="87" t="s">
        <v>2454</v>
      </c>
      <c r="D147" s="74">
        <v>7246</v>
      </c>
      <c r="E147" s="74"/>
      <c r="F147" s="74" t="s">
        <v>720</v>
      </c>
      <c r="G147" s="97">
        <v>43769</v>
      </c>
      <c r="H147" s="74"/>
      <c r="I147" s="84">
        <v>6</v>
      </c>
      <c r="J147" s="87" t="s">
        <v>952</v>
      </c>
      <c r="K147" s="87" t="s">
        <v>162</v>
      </c>
      <c r="L147" s="88">
        <v>4.6100000000000002E-2</v>
      </c>
      <c r="M147" s="88">
        <v>4.4000000000000004E-2</v>
      </c>
      <c r="N147" s="84">
        <v>14603.87</v>
      </c>
      <c r="O147" s="86">
        <v>100.23</v>
      </c>
      <c r="P147" s="84">
        <v>52.182540000000003</v>
      </c>
      <c r="Q147" s="85">
        <f t="shared" si="3"/>
        <v>1.4927794591113239E-3</v>
      </c>
      <c r="R147" s="85">
        <f>P147/'סכום נכסי הקרן'!$C$42</f>
        <v>5.4889332644754057E-5</v>
      </c>
    </row>
    <row r="148" spans="2:18">
      <c r="B148" s="77" t="s">
        <v>2628</v>
      </c>
      <c r="C148" s="87" t="s">
        <v>2454</v>
      </c>
      <c r="D148" s="74">
        <v>7280</v>
      </c>
      <c r="E148" s="74"/>
      <c r="F148" s="74" t="s">
        <v>720</v>
      </c>
      <c r="G148" s="97">
        <v>43798</v>
      </c>
      <c r="H148" s="74"/>
      <c r="I148" s="84">
        <v>6</v>
      </c>
      <c r="J148" s="87" t="s">
        <v>952</v>
      </c>
      <c r="K148" s="87" t="s">
        <v>162</v>
      </c>
      <c r="L148" s="88">
        <v>4.6100000000000002E-2</v>
      </c>
      <c r="M148" s="88">
        <v>4.3999999999999997E-2</v>
      </c>
      <c r="N148" s="84">
        <v>2639.56</v>
      </c>
      <c r="O148" s="86">
        <v>100.23</v>
      </c>
      <c r="P148" s="84">
        <v>9.4316700000000004</v>
      </c>
      <c r="Q148" s="85">
        <f t="shared" si="3"/>
        <v>2.6981061560277632E-4</v>
      </c>
      <c r="R148" s="85">
        <f>P148/'סכום נכסי הקרן'!$C$42</f>
        <v>9.9209059586893899E-6</v>
      </c>
    </row>
    <row r="149" spans="2:18">
      <c r="B149" s="77" t="s">
        <v>2628</v>
      </c>
      <c r="C149" s="87" t="s">
        <v>2454</v>
      </c>
      <c r="D149" s="74">
        <v>7337</v>
      </c>
      <c r="E149" s="74"/>
      <c r="F149" s="74" t="s">
        <v>720</v>
      </c>
      <c r="G149" s="97">
        <v>43830</v>
      </c>
      <c r="H149" s="74"/>
      <c r="I149" s="84">
        <v>6</v>
      </c>
      <c r="J149" s="87" t="s">
        <v>952</v>
      </c>
      <c r="K149" s="87" t="s">
        <v>162</v>
      </c>
      <c r="L149" s="88">
        <v>4.6100000000000002E-2</v>
      </c>
      <c r="M149" s="88">
        <v>4.3900000000000008E-2</v>
      </c>
      <c r="N149" s="84">
        <v>17711.36</v>
      </c>
      <c r="O149" s="86">
        <v>100.23</v>
      </c>
      <c r="P149" s="84">
        <v>63.286239999999999</v>
      </c>
      <c r="Q149" s="85">
        <f t="shared" si="3"/>
        <v>1.8104216298476352E-3</v>
      </c>
      <c r="R149" s="85">
        <f>P149/'סכום נכסי הקרן'!$C$42</f>
        <v>6.6568999500517592E-5</v>
      </c>
    </row>
    <row r="150" spans="2:18">
      <c r="B150" s="77" t="s">
        <v>2629</v>
      </c>
      <c r="C150" s="87" t="s">
        <v>2454</v>
      </c>
      <c r="D150" s="74">
        <v>7533</v>
      </c>
      <c r="E150" s="74"/>
      <c r="F150" s="74" t="s">
        <v>720</v>
      </c>
      <c r="G150" s="97">
        <v>43921</v>
      </c>
      <c r="H150" s="74"/>
      <c r="I150" s="84">
        <v>5.67</v>
      </c>
      <c r="J150" s="87" t="s">
        <v>952</v>
      </c>
      <c r="K150" s="87" t="s">
        <v>162</v>
      </c>
      <c r="L150" s="88">
        <v>3.9893999999999999E-2</v>
      </c>
      <c r="M150" s="88">
        <v>4.1100000000000005E-2</v>
      </c>
      <c r="N150" s="84">
        <v>4861.26</v>
      </c>
      <c r="O150" s="86">
        <v>100</v>
      </c>
      <c r="P150" s="84">
        <v>17.330389999999998</v>
      </c>
      <c r="Q150" s="85">
        <f t="shared" si="3"/>
        <v>4.9576832040732952E-4</v>
      </c>
      <c r="R150" s="85">
        <f>P150/'סכום נכסי הקרן'!$C$42</f>
        <v>1.8229345324572531E-5</v>
      </c>
    </row>
    <row r="151" spans="2:18">
      <c r="B151" s="77" t="s">
        <v>2629</v>
      </c>
      <c r="C151" s="87" t="s">
        <v>2454</v>
      </c>
      <c r="D151" s="74">
        <v>6954</v>
      </c>
      <c r="E151" s="74"/>
      <c r="F151" s="74" t="s">
        <v>720</v>
      </c>
      <c r="G151" s="97">
        <v>43644</v>
      </c>
      <c r="H151" s="74"/>
      <c r="I151" s="84">
        <v>5.6199999999999992</v>
      </c>
      <c r="J151" s="87" t="s">
        <v>952</v>
      </c>
      <c r="K151" s="87" t="s">
        <v>162</v>
      </c>
      <c r="L151" s="88">
        <v>4.4500999999999999E-2</v>
      </c>
      <c r="M151" s="88">
        <v>4.5399999999999989E-2</v>
      </c>
      <c r="N151" s="84">
        <v>22604.85</v>
      </c>
      <c r="O151" s="86">
        <v>99.86</v>
      </c>
      <c r="P151" s="84">
        <v>80.473460000000003</v>
      </c>
      <c r="Q151" s="85">
        <f t="shared" si="3"/>
        <v>2.3020943037961885E-3</v>
      </c>
      <c r="R151" s="85">
        <f>P151/'סכום נכסי הקרן'!$C$42</f>
        <v>8.464774836591529E-5</v>
      </c>
    </row>
    <row r="152" spans="2:18">
      <c r="B152" s="77" t="s">
        <v>2629</v>
      </c>
      <c r="C152" s="87" t="s">
        <v>2454</v>
      </c>
      <c r="D152" s="74">
        <v>7347</v>
      </c>
      <c r="E152" s="74"/>
      <c r="F152" s="74" t="s">
        <v>720</v>
      </c>
      <c r="G152" s="97">
        <v>43836</v>
      </c>
      <c r="H152" s="74"/>
      <c r="I152" s="84">
        <v>5.67</v>
      </c>
      <c r="J152" s="87" t="s">
        <v>952</v>
      </c>
      <c r="K152" s="87" t="s">
        <v>162</v>
      </c>
      <c r="L152" s="88">
        <v>4.3799999999999999E-2</v>
      </c>
      <c r="M152" s="88">
        <v>4.1399999999999999E-2</v>
      </c>
      <c r="N152" s="84">
        <v>86287.27</v>
      </c>
      <c r="O152" s="86">
        <v>99.86</v>
      </c>
      <c r="P152" s="84">
        <v>307.18346000000003</v>
      </c>
      <c r="Q152" s="85">
        <f t="shared" si="3"/>
        <v>8.7875591963661598E-3</v>
      </c>
      <c r="R152" s="85">
        <f>P152/'סכום נכסי הקרן'!$C$42</f>
        <v>3.2311756229011658E-4</v>
      </c>
    </row>
    <row r="153" spans="2:18">
      <c r="B153" s="77" t="s">
        <v>2629</v>
      </c>
      <c r="C153" s="87" t="s">
        <v>2454</v>
      </c>
      <c r="D153" s="74">
        <v>7399</v>
      </c>
      <c r="E153" s="74"/>
      <c r="F153" s="74" t="s">
        <v>720</v>
      </c>
      <c r="G153" s="97">
        <v>43866</v>
      </c>
      <c r="H153" s="74"/>
      <c r="I153" s="84">
        <v>5.669999999999999</v>
      </c>
      <c r="J153" s="87" t="s">
        <v>952</v>
      </c>
      <c r="K153" s="87" t="s">
        <v>162</v>
      </c>
      <c r="L153" s="88">
        <v>4.3799999999999999E-2</v>
      </c>
      <c r="M153" s="88">
        <v>4.1400000000000006E-2</v>
      </c>
      <c r="N153" s="84">
        <v>48734.09</v>
      </c>
      <c r="O153" s="86">
        <v>99.86</v>
      </c>
      <c r="P153" s="84">
        <v>173.49379000000002</v>
      </c>
      <c r="Q153" s="85">
        <f t="shared" si="3"/>
        <v>4.9631153637859256E-3</v>
      </c>
      <c r="R153" s="85">
        <f>P153/'סכום נכסי הקרן'!$C$42</f>
        <v>1.8249319314677103E-4</v>
      </c>
    </row>
    <row r="154" spans="2:18">
      <c r="B154" s="77" t="s">
        <v>2629</v>
      </c>
      <c r="C154" s="87" t="s">
        <v>2454</v>
      </c>
      <c r="D154" s="74">
        <v>7471</v>
      </c>
      <c r="E154" s="74"/>
      <c r="F154" s="74" t="s">
        <v>720</v>
      </c>
      <c r="G154" s="97">
        <v>43895</v>
      </c>
      <c r="H154" s="74"/>
      <c r="I154" s="84">
        <v>5.67</v>
      </c>
      <c r="J154" s="87" t="s">
        <v>952</v>
      </c>
      <c r="K154" s="87" t="s">
        <v>162</v>
      </c>
      <c r="L154" s="88">
        <v>4.3799999999999999E-2</v>
      </c>
      <c r="M154" s="88">
        <v>4.0699999999999993E-2</v>
      </c>
      <c r="N154" s="84">
        <v>19323.490000000002</v>
      </c>
      <c r="O154" s="86">
        <v>100.22</v>
      </c>
      <c r="P154" s="84">
        <v>69.0398</v>
      </c>
      <c r="Q154" s="85">
        <f t="shared" si="3"/>
        <v>1.9750130082045445E-3</v>
      </c>
      <c r="R154" s="85">
        <f>P154/'סכום נכסי הקרן'!$C$42</f>
        <v>7.2621005951938915E-5</v>
      </c>
    </row>
    <row r="155" spans="2:18">
      <c r="B155" s="77" t="s">
        <v>2629</v>
      </c>
      <c r="C155" s="87" t="s">
        <v>2454</v>
      </c>
      <c r="D155" s="74">
        <v>7020</v>
      </c>
      <c r="E155" s="74"/>
      <c r="F155" s="74" t="s">
        <v>720</v>
      </c>
      <c r="G155" s="97">
        <v>43643</v>
      </c>
      <c r="H155" s="74"/>
      <c r="I155" s="84">
        <v>5.6599999999999993</v>
      </c>
      <c r="J155" s="87" t="s">
        <v>952</v>
      </c>
      <c r="K155" s="87" t="s">
        <v>162</v>
      </c>
      <c r="L155" s="88">
        <v>4.3799999999999999E-2</v>
      </c>
      <c r="M155" s="88">
        <v>4.2699999999999995E-2</v>
      </c>
      <c r="N155" s="84">
        <v>2673.69</v>
      </c>
      <c r="O155" s="86">
        <v>99.86</v>
      </c>
      <c r="P155" s="84">
        <v>9.5183700000000009</v>
      </c>
      <c r="Q155" s="85">
        <f t="shared" si="3"/>
        <v>2.7229083176521211E-4</v>
      </c>
      <c r="R155" s="85">
        <f>P155/'סכום נכסי הקרן'!$C$42</f>
        <v>1.0012103227743373E-5</v>
      </c>
    </row>
    <row r="156" spans="2:18">
      <c r="B156" s="77" t="s">
        <v>2629</v>
      </c>
      <c r="C156" s="87" t="s">
        <v>2454</v>
      </c>
      <c r="D156" s="74">
        <v>7301</v>
      </c>
      <c r="E156" s="74"/>
      <c r="F156" s="74" t="s">
        <v>720</v>
      </c>
      <c r="G156" s="97">
        <v>43804</v>
      </c>
      <c r="H156" s="74"/>
      <c r="I156" s="84">
        <v>5.65</v>
      </c>
      <c r="J156" s="87" t="s">
        <v>952</v>
      </c>
      <c r="K156" s="87" t="s">
        <v>162</v>
      </c>
      <c r="L156" s="88">
        <v>4.3799999999999999E-2</v>
      </c>
      <c r="M156" s="88">
        <v>4.1400000000000006E-2</v>
      </c>
      <c r="N156" s="84">
        <v>36459.410000000003</v>
      </c>
      <c r="O156" s="86">
        <v>99.86</v>
      </c>
      <c r="P156" s="84">
        <v>129.79584</v>
      </c>
      <c r="Q156" s="85">
        <f t="shared" si="3"/>
        <v>3.7130535200107146E-3</v>
      </c>
      <c r="R156" s="85">
        <f>P156/'סכום נכסי הקרן'!$C$42</f>
        <v>1.3652855989120639E-4</v>
      </c>
    </row>
    <row r="157" spans="2:18">
      <c r="B157" s="77" t="s">
        <v>2629</v>
      </c>
      <c r="C157" s="87" t="s">
        <v>2454</v>
      </c>
      <c r="D157" s="74">
        <v>7336</v>
      </c>
      <c r="E157" s="74"/>
      <c r="F157" s="74" t="s">
        <v>720</v>
      </c>
      <c r="G157" s="97">
        <v>43830</v>
      </c>
      <c r="H157" s="74"/>
      <c r="I157" s="84">
        <v>5.6700000000000008</v>
      </c>
      <c r="J157" s="87" t="s">
        <v>952</v>
      </c>
      <c r="K157" s="87" t="s">
        <v>162</v>
      </c>
      <c r="L157" s="88">
        <v>4.3799999999999999E-2</v>
      </c>
      <c r="M157" s="88">
        <v>4.1400000000000006E-2</v>
      </c>
      <c r="N157" s="84">
        <v>2430.65</v>
      </c>
      <c r="O157" s="86">
        <v>99.86</v>
      </c>
      <c r="P157" s="84">
        <v>8.6531399999999987</v>
      </c>
      <c r="Q157" s="85">
        <f t="shared" si="3"/>
        <v>2.4753930431164442E-4</v>
      </c>
      <c r="R157" s="85">
        <f>P157/'סכום נכסי הקרן'!$C$42</f>
        <v>9.1019923499627837E-6</v>
      </c>
    </row>
    <row r="158" spans="2:18">
      <c r="B158" s="77" t="s">
        <v>2630</v>
      </c>
      <c r="C158" s="87" t="s">
        <v>2454</v>
      </c>
      <c r="D158" s="74">
        <v>7319</v>
      </c>
      <c r="E158" s="74"/>
      <c r="F158" s="74" t="s">
        <v>720</v>
      </c>
      <c r="G158" s="97">
        <v>43818</v>
      </c>
      <c r="H158" s="74"/>
      <c r="I158" s="84">
        <v>2.3699999999999997</v>
      </c>
      <c r="J158" s="87" t="s">
        <v>1027</v>
      </c>
      <c r="K158" s="87" t="s">
        <v>162</v>
      </c>
      <c r="L158" s="88">
        <v>3.5819999999999998E-2</v>
      </c>
      <c r="M158" s="88">
        <v>3.4099999999999998E-2</v>
      </c>
      <c r="N158" s="84">
        <v>594683.39</v>
      </c>
      <c r="O158" s="86">
        <v>99.5</v>
      </c>
      <c r="P158" s="84">
        <v>2109.4460399999998</v>
      </c>
      <c r="Q158" s="85">
        <f t="shared" si="3"/>
        <v>6.0344661617002998E-2</v>
      </c>
      <c r="R158" s="85">
        <f>P158/'סכום נכסי הקרן'!$C$42</f>
        <v>2.2188664136647842E-3</v>
      </c>
    </row>
    <row r="159" spans="2:18">
      <c r="B159" s="77" t="s">
        <v>2630</v>
      </c>
      <c r="C159" s="87" t="s">
        <v>2454</v>
      </c>
      <c r="D159" s="74">
        <v>7320</v>
      </c>
      <c r="E159" s="74"/>
      <c r="F159" s="74" t="s">
        <v>720</v>
      </c>
      <c r="G159" s="97">
        <v>43819</v>
      </c>
      <c r="H159" s="74"/>
      <c r="I159" s="84">
        <v>2.37</v>
      </c>
      <c r="J159" s="87" t="s">
        <v>1027</v>
      </c>
      <c r="K159" s="87" t="s">
        <v>162</v>
      </c>
      <c r="L159" s="88">
        <v>3.5819999999999998E-2</v>
      </c>
      <c r="M159" s="88">
        <v>3.4099999999999998E-2</v>
      </c>
      <c r="N159" s="84">
        <v>18152.810000000001</v>
      </c>
      <c r="O159" s="86">
        <v>99.5</v>
      </c>
      <c r="P159" s="84">
        <v>64.391210000000001</v>
      </c>
      <c r="Q159" s="85">
        <f t="shared" si="3"/>
        <v>1.842031369790042E-3</v>
      </c>
      <c r="R159" s="85">
        <f>P159/'סכום נכסי הקרן'!$C$42</f>
        <v>6.7731286079370865E-5</v>
      </c>
    </row>
    <row r="160" spans="2:18">
      <c r="B160" s="77" t="s">
        <v>2630</v>
      </c>
      <c r="C160" s="87" t="s">
        <v>2454</v>
      </c>
      <c r="D160" s="74">
        <v>7441</v>
      </c>
      <c r="E160" s="74"/>
      <c r="F160" s="74" t="s">
        <v>720</v>
      </c>
      <c r="G160" s="97">
        <v>43885</v>
      </c>
      <c r="H160" s="74"/>
      <c r="I160" s="84">
        <v>2.37</v>
      </c>
      <c r="J160" s="87" t="s">
        <v>1027</v>
      </c>
      <c r="K160" s="87" t="s">
        <v>162</v>
      </c>
      <c r="L160" s="88">
        <v>3.5819999999999998E-2</v>
      </c>
      <c r="M160" s="88">
        <v>3.44E-2</v>
      </c>
      <c r="N160" s="84">
        <v>5058.4399999999996</v>
      </c>
      <c r="O160" s="86">
        <v>99.5</v>
      </c>
      <c r="P160" s="84">
        <v>17.943180000000002</v>
      </c>
      <c r="Q160" s="85">
        <f t="shared" si="3"/>
        <v>5.1329832804491928E-4</v>
      </c>
      <c r="R160" s="85">
        <f>P160/'סכום נכסי הקרן'!$C$42</f>
        <v>1.8873921731765031E-5</v>
      </c>
    </row>
    <row r="161" spans="2:18">
      <c r="B161" s="77" t="s">
        <v>2631</v>
      </c>
      <c r="C161" s="87" t="s">
        <v>2454</v>
      </c>
      <c r="D161" s="74">
        <v>7407</v>
      </c>
      <c r="E161" s="74"/>
      <c r="F161" s="74" t="s">
        <v>720</v>
      </c>
      <c r="G161" s="97">
        <v>43866</v>
      </c>
      <c r="H161" s="74"/>
      <c r="I161" s="84">
        <v>4.26</v>
      </c>
      <c r="J161" s="87" t="s">
        <v>1027</v>
      </c>
      <c r="K161" s="87" t="s">
        <v>162</v>
      </c>
      <c r="L161" s="88">
        <v>3.1200000000000002E-2</v>
      </c>
      <c r="M161" s="88">
        <v>3.9699999999999999E-2</v>
      </c>
      <c r="N161" s="84">
        <v>522839.35</v>
      </c>
      <c r="O161" s="86">
        <v>97.56</v>
      </c>
      <c r="P161" s="84">
        <v>1818.44265</v>
      </c>
      <c r="Q161" s="85">
        <f t="shared" si="3"/>
        <v>5.2019963679268241E-2</v>
      </c>
      <c r="R161" s="85">
        <f>P161/'סכום נכסי הקרן'!$C$42</f>
        <v>1.9127682077426293E-3</v>
      </c>
    </row>
    <row r="162" spans="2:18">
      <c r="B162" s="77" t="s">
        <v>2631</v>
      </c>
      <c r="C162" s="87" t="s">
        <v>2454</v>
      </c>
      <c r="D162" s="74">
        <v>7489</v>
      </c>
      <c r="E162" s="74"/>
      <c r="F162" s="74" t="s">
        <v>720</v>
      </c>
      <c r="G162" s="97">
        <v>43903</v>
      </c>
      <c r="H162" s="74"/>
      <c r="I162" s="84">
        <v>4.2700000000000005</v>
      </c>
      <c r="J162" s="87" t="s">
        <v>1027</v>
      </c>
      <c r="K162" s="87" t="s">
        <v>162</v>
      </c>
      <c r="L162" s="88">
        <v>3.1200000000000002E-2</v>
      </c>
      <c r="M162" s="88">
        <v>3.9800000000000002E-2</v>
      </c>
      <c r="N162" s="84">
        <v>4707.42</v>
      </c>
      <c r="O162" s="86">
        <v>97.49</v>
      </c>
      <c r="P162" s="84">
        <v>16.360709999999997</v>
      </c>
      <c r="Q162" s="85">
        <f t="shared" si="3"/>
        <v>4.6802880473961636E-4</v>
      </c>
      <c r="R162" s="85">
        <f>P162/'סכום נכסי הקרן'!$C$42</f>
        <v>1.7209366456564855E-5</v>
      </c>
    </row>
    <row r="163" spans="2:18">
      <c r="B163" s="77" t="s">
        <v>2632</v>
      </c>
      <c r="C163" s="87" t="s">
        <v>2454</v>
      </c>
      <c r="D163" s="74">
        <v>7323</v>
      </c>
      <c r="E163" s="74"/>
      <c r="F163" s="74" t="s">
        <v>720</v>
      </c>
      <c r="G163" s="97">
        <v>43822</v>
      </c>
      <c r="H163" s="74"/>
      <c r="I163" s="84">
        <v>3.6000000000000005</v>
      </c>
      <c r="J163" s="87" t="s">
        <v>952</v>
      </c>
      <c r="K163" s="87" t="s">
        <v>162</v>
      </c>
      <c r="L163" s="88">
        <v>5.4501000000000001E-2</v>
      </c>
      <c r="M163" s="88">
        <v>5.7300000000000004E-2</v>
      </c>
      <c r="N163" s="84">
        <v>48741.35</v>
      </c>
      <c r="O163" s="86">
        <v>99.5</v>
      </c>
      <c r="P163" s="84">
        <v>172.89409000000001</v>
      </c>
      <c r="Q163" s="85">
        <f t="shared" si="3"/>
        <v>4.9459598201571737E-3</v>
      </c>
      <c r="R163" s="85">
        <f>P163/'סכום נכסי הקרן'!$C$42</f>
        <v>1.8186238573902392E-4</v>
      </c>
    </row>
    <row r="164" spans="2:18">
      <c r="B164" s="77" t="s">
        <v>2632</v>
      </c>
      <c r="C164" s="87" t="s">
        <v>2454</v>
      </c>
      <c r="D164" s="74">
        <v>7324</v>
      </c>
      <c r="E164" s="74"/>
      <c r="F164" s="74" t="s">
        <v>720</v>
      </c>
      <c r="G164" s="97">
        <v>43822</v>
      </c>
      <c r="H164" s="74"/>
      <c r="I164" s="84">
        <v>3.5900000000000003</v>
      </c>
      <c r="J164" s="87" t="s">
        <v>952</v>
      </c>
      <c r="K164" s="87" t="s">
        <v>162</v>
      </c>
      <c r="L164" s="88">
        <v>5.6132000000000001E-2</v>
      </c>
      <c r="M164" s="88">
        <v>5.7000000000000002E-2</v>
      </c>
      <c r="N164" s="84">
        <v>49594.39</v>
      </c>
      <c r="O164" s="86">
        <v>100.13</v>
      </c>
      <c r="P164" s="84">
        <v>177.03382999999999</v>
      </c>
      <c r="Q164" s="85">
        <f t="shared" si="3"/>
        <v>5.0643848496413936E-3</v>
      </c>
      <c r="R164" s="85">
        <f>P164/'סכום נכסי הקרן'!$C$42</f>
        <v>1.8621686074010271E-4</v>
      </c>
    </row>
    <row r="165" spans="2:18">
      <c r="B165" s="77" t="s">
        <v>2632</v>
      </c>
      <c r="C165" s="87" t="s">
        <v>2454</v>
      </c>
      <c r="D165" s="74">
        <v>7325</v>
      </c>
      <c r="E165" s="74"/>
      <c r="F165" s="74" t="s">
        <v>720</v>
      </c>
      <c r="G165" s="97">
        <v>43822</v>
      </c>
      <c r="H165" s="74"/>
      <c r="I165" s="84">
        <v>3.57</v>
      </c>
      <c r="J165" s="87" t="s">
        <v>952</v>
      </c>
      <c r="K165" s="87" t="s">
        <v>162</v>
      </c>
      <c r="L165" s="88">
        <v>5.7770999999999996E-2</v>
      </c>
      <c r="M165" s="88">
        <v>5.7099999999999998E-2</v>
      </c>
      <c r="N165" s="84">
        <v>49594.39</v>
      </c>
      <c r="O165" s="86">
        <v>100.57</v>
      </c>
      <c r="P165" s="84">
        <v>177.81179</v>
      </c>
      <c r="Q165" s="85">
        <f t="shared" si="3"/>
        <v>5.0866398550131189E-3</v>
      </c>
      <c r="R165" s="85">
        <f>P165/'סכום נכסי הקרן'!$C$42</f>
        <v>1.8703517478200853E-4</v>
      </c>
    </row>
    <row r="166" spans="2:18">
      <c r="B166" s="77" t="s">
        <v>2632</v>
      </c>
      <c r="C166" s="87" t="s">
        <v>2454</v>
      </c>
      <c r="D166" s="74">
        <v>7552</v>
      </c>
      <c r="E166" s="74"/>
      <c r="F166" s="74" t="s">
        <v>720</v>
      </c>
      <c r="G166" s="97">
        <v>43921</v>
      </c>
      <c r="H166" s="74"/>
      <c r="I166" s="84">
        <v>3.5999999999999996</v>
      </c>
      <c r="J166" s="87" t="s">
        <v>952</v>
      </c>
      <c r="K166" s="87" t="s">
        <v>162</v>
      </c>
      <c r="L166" s="88">
        <v>5.4501000000000001E-2</v>
      </c>
      <c r="M166" s="88">
        <v>5.5899999999999998E-2</v>
      </c>
      <c r="N166" s="84">
        <v>1091.4000000000001</v>
      </c>
      <c r="O166" s="86">
        <v>100</v>
      </c>
      <c r="P166" s="84">
        <v>3.8908400000000003</v>
      </c>
      <c r="Q166" s="85">
        <f t="shared" si="3"/>
        <v>1.1130477800982288E-4</v>
      </c>
      <c r="R166" s="85">
        <f>P166/'סכום נכסי הקרן'!$C$42</f>
        <v>4.0926641560091723E-6</v>
      </c>
    </row>
    <row r="167" spans="2:18">
      <c r="B167" s="77" t="s">
        <v>2633</v>
      </c>
      <c r="C167" s="87" t="s">
        <v>2454</v>
      </c>
      <c r="D167" s="74">
        <v>7056</v>
      </c>
      <c r="E167" s="74"/>
      <c r="F167" s="74" t="s">
        <v>720</v>
      </c>
      <c r="G167" s="97">
        <v>43664</v>
      </c>
      <c r="H167" s="74"/>
      <c r="I167" s="84">
        <v>0.89999999999999991</v>
      </c>
      <c r="J167" s="87" t="s">
        <v>1027</v>
      </c>
      <c r="K167" s="87" t="s">
        <v>162</v>
      </c>
      <c r="L167" s="88">
        <v>3.5569999999999997E-2</v>
      </c>
      <c r="M167" s="88">
        <v>2.4099999999999996E-2</v>
      </c>
      <c r="N167" s="84">
        <v>348769.95</v>
      </c>
      <c r="O167" s="86">
        <v>100.86</v>
      </c>
      <c r="P167" s="84">
        <v>1254.0577599999999</v>
      </c>
      <c r="Q167" s="85">
        <f t="shared" si="3"/>
        <v>3.5874675028604551E-2</v>
      </c>
      <c r="R167" s="85">
        <f>P167/'סכום נכסי הקרן'!$C$42</f>
        <v>1.3191077617987768E-3</v>
      </c>
    </row>
    <row r="168" spans="2:18">
      <c r="B168" s="77" t="s">
        <v>2633</v>
      </c>
      <c r="C168" s="87" t="s">
        <v>2454</v>
      </c>
      <c r="D168" s="74">
        <v>7504</v>
      </c>
      <c r="E168" s="74"/>
      <c r="F168" s="74" t="s">
        <v>720</v>
      </c>
      <c r="G168" s="97">
        <v>43914</v>
      </c>
      <c r="H168" s="74"/>
      <c r="I168" s="84">
        <v>0.91</v>
      </c>
      <c r="J168" s="87" t="s">
        <v>1027</v>
      </c>
      <c r="K168" s="87" t="s">
        <v>162</v>
      </c>
      <c r="L168" s="88">
        <v>3.5560999999999995E-2</v>
      </c>
      <c r="M168" s="88">
        <v>2.41E-2</v>
      </c>
      <c r="N168" s="84">
        <v>346.74</v>
      </c>
      <c r="O168" s="86">
        <v>100.62</v>
      </c>
      <c r="P168" s="84">
        <v>1.2438</v>
      </c>
      <c r="Q168" s="85">
        <f t="shared" si="3"/>
        <v>3.5581232558680826E-5</v>
      </c>
      <c r="R168" s="85">
        <f>P168/'סכום נכסי הקרן'!$C$42</f>
        <v>1.3083179152173331E-6</v>
      </c>
    </row>
    <row r="169" spans="2:18">
      <c r="B169" s="77" t="s">
        <v>2633</v>
      </c>
      <c r="C169" s="87" t="s">
        <v>2454</v>
      </c>
      <c r="D169" s="74">
        <v>7296</v>
      </c>
      <c r="E169" s="74"/>
      <c r="F169" s="74" t="s">
        <v>720</v>
      </c>
      <c r="G169" s="97">
        <v>43801</v>
      </c>
      <c r="H169" s="74"/>
      <c r="I169" s="84">
        <v>0.89999999999999991</v>
      </c>
      <c r="J169" s="87" t="s">
        <v>1027</v>
      </c>
      <c r="K169" s="87" t="s">
        <v>162</v>
      </c>
      <c r="L169" s="88">
        <v>3.5560999999999995E-2</v>
      </c>
      <c r="M169" s="88">
        <v>2.4E-2</v>
      </c>
      <c r="N169" s="84">
        <v>1489.46</v>
      </c>
      <c r="O169" s="86">
        <v>100.86</v>
      </c>
      <c r="P169" s="84">
        <v>5.3556000000000008</v>
      </c>
      <c r="Q169" s="85">
        <f t="shared" si="3"/>
        <v>1.5320698592319589E-4</v>
      </c>
      <c r="R169" s="85">
        <f>P169/'סכום נכסי הקרן'!$C$42</f>
        <v>5.6334036233622364E-6</v>
      </c>
    </row>
    <row r="170" spans="2:18">
      <c r="B170" s="77" t="s">
        <v>2634</v>
      </c>
      <c r="C170" s="87" t="s">
        <v>2454</v>
      </c>
      <c r="D170" s="74">
        <v>7373</v>
      </c>
      <c r="E170" s="74"/>
      <c r="F170" s="74" t="s">
        <v>720</v>
      </c>
      <c r="G170" s="97">
        <v>43857</v>
      </c>
      <c r="H170" s="74"/>
      <c r="I170" s="84">
        <v>2.7699999999999996</v>
      </c>
      <c r="J170" s="87" t="s">
        <v>1020</v>
      </c>
      <c r="K170" s="87" t="s">
        <v>162</v>
      </c>
      <c r="L170" s="88">
        <v>3.4894000000000001E-2</v>
      </c>
      <c r="M170" s="88">
        <v>6.8699999999999997E-2</v>
      </c>
      <c r="N170" s="84">
        <v>49068.37</v>
      </c>
      <c r="O170" s="86">
        <v>91.57</v>
      </c>
      <c r="P170" s="84">
        <v>160.18226000000001</v>
      </c>
      <c r="Q170" s="85">
        <f t="shared" si="3"/>
        <v>4.5823140736734828E-3</v>
      </c>
      <c r="R170" s="85">
        <f>P170/'סכום נכסי הקרן'!$C$42</f>
        <v>1.6849117258240941E-4</v>
      </c>
    </row>
    <row r="171" spans="2:18">
      <c r="B171" s="77" t="s">
        <v>2635</v>
      </c>
      <c r="C171" s="87" t="s">
        <v>2454</v>
      </c>
      <c r="D171" s="74">
        <v>7436</v>
      </c>
      <c r="E171" s="74"/>
      <c r="F171" s="74" t="s">
        <v>720</v>
      </c>
      <c r="G171" s="97">
        <v>43889</v>
      </c>
      <c r="H171" s="74"/>
      <c r="I171" s="84">
        <v>10.45</v>
      </c>
      <c r="J171" s="87" t="s">
        <v>952</v>
      </c>
      <c r="K171" s="87" t="s">
        <v>165</v>
      </c>
      <c r="L171" s="88">
        <v>3.6074000000000002E-2</v>
      </c>
      <c r="M171" s="88">
        <v>5.0799999999999998E-2</v>
      </c>
      <c r="N171" s="84">
        <v>12935.57</v>
      </c>
      <c r="O171" s="86">
        <v>85.3</v>
      </c>
      <c r="P171" s="84">
        <v>48.534330000000004</v>
      </c>
      <c r="Q171" s="85">
        <f t="shared" si="3"/>
        <v>1.3884155674624213E-3</v>
      </c>
      <c r="R171" s="85">
        <f>P171/'סכום נכסי הקרן'!$C$42</f>
        <v>5.1051884098786032E-5</v>
      </c>
    </row>
    <row r="172" spans="2:18">
      <c r="B172" s="77" t="s">
        <v>2635</v>
      </c>
      <c r="C172" s="87" t="s">
        <v>2454</v>
      </c>
      <c r="D172" s="74">
        <v>7455</v>
      </c>
      <c r="E172" s="74"/>
      <c r="F172" s="74" t="s">
        <v>720</v>
      </c>
      <c r="G172" s="97">
        <v>43889</v>
      </c>
      <c r="H172" s="74"/>
      <c r="I172" s="84">
        <v>10.45</v>
      </c>
      <c r="J172" s="87" t="s">
        <v>952</v>
      </c>
      <c r="K172" s="87" t="s">
        <v>165</v>
      </c>
      <c r="L172" s="88">
        <v>3.6074000000000002E-2</v>
      </c>
      <c r="M172" s="88">
        <v>5.0799999999999998E-2</v>
      </c>
      <c r="N172" s="84">
        <v>8874.25</v>
      </c>
      <c r="O172" s="86">
        <v>85.32</v>
      </c>
      <c r="P172" s="84">
        <v>33.304040000000001</v>
      </c>
      <c r="Q172" s="85">
        <f t="shared" si="3"/>
        <v>9.5272454766329683E-4</v>
      </c>
      <c r="R172" s="85">
        <f>P172/'סכום נכסי הקרן'!$C$42</f>
        <v>3.5031574353686014E-5</v>
      </c>
    </row>
    <row r="173" spans="2:18">
      <c r="B173" s="77" t="s">
        <v>2635</v>
      </c>
      <c r="C173" s="87" t="s">
        <v>2454</v>
      </c>
      <c r="D173" s="74">
        <v>7536</v>
      </c>
      <c r="E173" s="74"/>
      <c r="F173" s="74" t="s">
        <v>720</v>
      </c>
      <c r="G173" s="97">
        <v>2958465</v>
      </c>
      <c r="H173" s="74"/>
      <c r="I173" s="84">
        <v>10.97</v>
      </c>
      <c r="J173" s="87" t="s">
        <v>952</v>
      </c>
      <c r="K173" s="87" t="s">
        <v>165</v>
      </c>
      <c r="L173" s="88">
        <v>3.1446000000000002E-2</v>
      </c>
      <c r="M173" s="88">
        <v>3.5400000000000001E-2</v>
      </c>
      <c r="N173" s="84">
        <v>1374.18</v>
      </c>
      <c r="O173" s="86">
        <v>100</v>
      </c>
      <c r="P173" s="84">
        <v>6.0444700000000005</v>
      </c>
      <c r="Q173" s="85">
        <f t="shared" si="3"/>
        <v>1.7291340469848007E-4</v>
      </c>
      <c r="R173" s="85">
        <f>P173/'סכום נכסי הקרן'!$C$42</f>
        <v>6.3580064230533148E-6</v>
      </c>
    </row>
    <row r="174" spans="2:18">
      <c r="B174" s="77" t="s">
        <v>2636</v>
      </c>
      <c r="C174" s="87" t="s">
        <v>2454</v>
      </c>
      <c r="D174" s="74">
        <v>7382</v>
      </c>
      <c r="E174" s="74"/>
      <c r="F174" s="74" t="s">
        <v>720</v>
      </c>
      <c r="G174" s="97">
        <v>43860</v>
      </c>
      <c r="H174" s="74"/>
      <c r="I174" s="84">
        <v>4.76</v>
      </c>
      <c r="J174" s="87" t="s">
        <v>952</v>
      </c>
      <c r="K174" s="87" t="s">
        <v>162</v>
      </c>
      <c r="L174" s="88">
        <v>3.7393999999999997E-2</v>
      </c>
      <c r="M174" s="88">
        <v>4.4899999999999995E-2</v>
      </c>
      <c r="N174" s="84">
        <v>497526.98</v>
      </c>
      <c r="O174" s="86">
        <v>99.09</v>
      </c>
      <c r="P174" s="84">
        <v>1757.5431100000001</v>
      </c>
      <c r="Q174" s="85">
        <f t="shared" si="3"/>
        <v>5.0277818080734164E-2</v>
      </c>
      <c r="R174" s="85">
        <f>P174/'סכום נכסי הקרן'!$C$42</f>
        <v>1.848709710226554E-3</v>
      </c>
    </row>
    <row r="175" spans="2:18">
      <c r="B175" s="77" t="s">
        <v>2637</v>
      </c>
      <c r="C175" s="87" t="s">
        <v>2454</v>
      </c>
      <c r="D175" s="74">
        <v>7482</v>
      </c>
      <c r="E175" s="74"/>
      <c r="F175" s="74" t="s">
        <v>720</v>
      </c>
      <c r="G175" s="97">
        <v>43921</v>
      </c>
      <c r="H175" s="74"/>
      <c r="I175" s="84">
        <v>4.1499999999999995</v>
      </c>
      <c r="J175" s="87" t="s">
        <v>952</v>
      </c>
      <c r="K175" s="87" t="s">
        <v>162</v>
      </c>
      <c r="L175" s="88">
        <v>3.3911999999999998E-2</v>
      </c>
      <c r="M175" s="88">
        <v>2.98E-2</v>
      </c>
      <c r="N175" s="84">
        <v>16406.349999999999</v>
      </c>
      <c r="O175" s="86">
        <v>100.57</v>
      </c>
      <c r="P175" s="84">
        <v>58.822000000000003</v>
      </c>
      <c r="Q175" s="85">
        <f t="shared" si="3"/>
        <v>1.6827136690518761E-3</v>
      </c>
      <c r="R175" s="85">
        <f>P175/'סכום נכסי הקרן'!$C$42</f>
        <v>6.187319216024599E-5</v>
      </c>
    </row>
    <row r="176" spans="2:18">
      <c r="B176" s="77" t="s">
        <v>2637</v>
      </c>
      <c r="C176" s="87" t="s">
        <v>2454</v>
      </c>
      <c r="D176" s="74">
        <v>7505</v>
      </c>
      <c r="E176" s="74"/>
      <c r="F176" s="74" t="s">
        <v>720</v>
      </c>
      <c r="G176" s="97">
        <v>43914</v>
      </c>
      <c r="H176" s="74"/>
      <c r="I176" s="84">
        <v>4.12</v>
      </c>
      <c r="J176" s="87" t="s">
        <v>952</v>
      </c>
      <c r="K176" s="87" t="s">
        <v>162</v>
      </c>
      <c r="L176" s="88">
        <v>3.2986000000000001E-2</v>
      </c>
      <c r="M176" s="88">
        <v>3.3000000000000002E-2</v>
      </c>
      <c r="N176" s="84">
        <v>44547.040000000001</v>
      </c>
      <c r="O176" s="86">
        <v>100.52</v>
      </c>
      <c r="P176" s="84">
        <v>159.63603000000001</v>
      </c>
      <c r="Q176" s="85">
        <f t="shared" si="3"/>
        <v>4.566688139712614E-3</v>
      </c>
      <c r="R176" s="85">
        <f>P176/'סכום נכסי הקרן'!$C$42</f>
        <v>1.6791660874993698E-4</v>
      </c>
    </row>
    <row r="177" spans="2:18">
      <c r="B177" s="77" t="s">
        <v>2637</v>
      </c>
      <c r="C177" s="87" t="s">
        <v>2454</v>
      </c>
      <c r="D177" s="74">
        <v>7210</v>
      </c>
      <c r="E177" s="74"/>
      <c r="F177" s="74" t="s">
        <v>720</v>
      </c>
      <c r="G177" s="97">
        <v>43741</v>
      </c>
      <c r="H177" s="74"/>
      <c r="I177" s="84">
        <v>4.12</v>
      </c>
      <c r="J177" s="87" t="s">
        <v>952</v>
      </c>
      <c r="K177" s="87" t="s">
        <v>162</v>
      </c>
      <c r="L177" s="88">
        <v>3.0005999999999998E-2</v>
      </c>
      <c r="M177" s="88">
        <v>3.3000000000000002E-2</v>
      </c>
      <c r="N177" s="84">
        <v>8148.85</v>
      </c>
      <c r="O177" s="86">
        <v>100.5</v>
      </c>
      <c r="P177" s="84">
        <v>29.195889999999999</v>
      </c>
      <c r="Q177" s="85">
        <f t="shared" si="3"/>
        <v>8.3520320939673885E-4</v>
      </c>
      <c r="R177" s="85">
        <f>P177/'סכום נכסי הקרן'!$C$42</f>
        <v>3.0710327976937271E-5</v>
      </c>
    </row>
    <row r="178" spans="2:18">
      <c r="B178" s="77" t="s">
        <v>2621</v>
      </c>
      <c r="C178" s="87" t="s">
        <v>2452</v>
      </c>
      <c r="D178" s="74" t="s">
        <v>2516</v>
      </c>
      <c r="E178" s="74"/>
      <c r="F178" s="74" t="s">
        <v>720</v>
      </c>
      <c r="G178" s="97">
        <v>43186</v>
      </c>
      <c r="H178" s="74"/>
      <c r="I178" s="84">
        <v>5.62</v>
      </c>
      <c r="J178" s="87" t="s">
        <v>189</v>
      </c>
      <c r="K178" s="87" t="s">
        <v>162</v>
      </c>
      <c r="L178" s="88">
        <v>4.8000000000000001E-2</v>
      </c>
      <c r="M178" s="88">
        <v>3.1E-2</v>
      </c>
      <c r="N178" s="84">
        <v>370197</v>
      </c>
      <c r="O178" s="86">
        <v>110.05</v>
      </c>
      <c r="P178" s="84">
        <v>1452.3874099999998</v>
      </c>
      <c r="Q178" s="85">
        <f>P178/$P$10</f>
        <v>4.1548266763555323E-2</v>
      </c>
      <c r="R178" s="85">
        <f>P178/'סכום נכסי הקרן'!$C$42</f>
        <v>1.5277250911232526E-3</v>
      </c>
    </row>
    <row r="179" spans="2:18">
      <c r="B179" s="77" t="s">
        <v>2621</v>
      </c>
      <c r="C179" s="87" t="s">
        <v>2452</v>
      </c>
      <c r="D179" s="74">
        <v>6831</v>
      </c>
      <c r="E179" s="74"/>
      <c r="F179" s="74" t="s">
        <v>720</v>
      </c>
      <c r="G179" s="97">
        <v>43552</v>
      </c>
      <c r="H179" s="74"/>
      <c r="I179" s="84">
        <v>5.5500000000000007</v>
      </c>
      <c r="J179" s="87" t="s">
        <v>189</v>
      </c>
      <c r="K179" s="87" t="s">
        <v>162</v>
      </c>
      <c r="L179" s="88">
        <v>4.5999999999999999E-2</v>
      </c>
      <c r="M179" s="88">
        <v>4.2200000000000008E-2</v>
      </c>
      <c r="N179" s="84">
        <v>248761.08</v>
      </c>
      <c r="O179" s="86">
        <v>102.52</v>
      </c>
      <c r="P179" s="84">
        <v>909.18148999999994</v>
      </c>
      <c r="Q179" s="85">
        <f>P179/$P$10</f>
        <v>2.6008842284722576E-2</v>
      </c>
      <c r="R179" s="85">
        <f>P179/'סכום נכסי הקרן'!$C$42</f>
        <v>9.5634220256551568E-4</v>
      </c>
    </row>
    <row r="181" spans="2:18">
      <c r="B181" s="89" t="s">
        <v>256</v>
      </c>
    </row>
    <row r="182" spans="2:18">
      <c r="B182" s="89" t="s">
        <v>111</v>
      </c>
    </row>
    <row r="183" spans="2:18">
      <c r="B183" s="89" t="s">
        <v>238</v>
      </c>
    </row>
    <row r="184" spans="2:18">
      <c r="B184" s="89" t="s">
        <v>246</v>
      </c>
    </row>
  </sheetData>
  <sheetProtection sheet="1" objects="1" scenarios="1"/>
  <mergeCells count="1">
    <mergeCell ref="B6:R6"/>
  </mergeCells>
  <phoneticPr fontId="3" type="noConversion"/>
  <conditionalFormatting sqref="B121:B123">
    <cfRule type="cellIs" dxfId="8" priority="90" operator="equal">
      <formula>2958465</formula>
    </cfRule>
    <cfRule type="cellIs" dxfId="7" priority="91" operator="equal">
      <formula>"NR3"</formula>
    </cfRule>
    <cfRule type="cellIs" dxfId="6" priority="92" operator="equal">
      <formula>"דירוג פנימי"</formula>
    </cfRule>
  </conditionalFormatting>
  <conditionalFormatting sqref="B121:B123">
    <cfRule type="cellIs" dxfId="5" priority="89" operator="equal">
      <formula>2958465</formula>
    </cfRule>
  </conditionalFormatting>
  <conditionalFormatting sqref="B11:B120 B124:B179">
    <cfRule type="cellIs" dxfId="4" priority="88" operator="equal">
      <formula>"NR3"</formula>
    </cfRule>
  </conditionalFormatting>
  <conditionalFormatting sqref="S12:S14">
    <cfRule type="cellIs" dxfId="3" priority="85" operator="equal">
      <formula>2958465</formula>
    </cfRule>
    <cfRule type="cellIs" dxfId="2" priority="86" operator="equal">
      <formula>"NR3"</formula>
    </cfRule>
    <cfRule type="cellIs" dxfId="1" priority="87" operator="equal">
      <formula>"דירוג פנימי"</formula>
    </cfRule>
  </conditionalFormatting>
  <conditionalFormatting sqref="S12:S14">
    <cfRule type="cellIs" dxfId="0" priority="84" operator="equal">
      <formula>2958465</formula>
    </cfRule>
  </conditionalFormatting>
  <dataValidations count="1">
    <dataValidation allowBlank="1" showInputMessage="1" showErrorMessage="1" sqref="C5 D1:R5 C7:R9 B1:B9 AD53:XFD56 S1:S11 S15 T53:AB56 T1:XFD52 B180:R1048576 A1:A1048576 S19:S123 S124:XFD1048576 T57:XFD12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178</v>
      </c>
      <c r="C1" s="68" t="s" vm="1">
        <v>265</v>
      </c>
    </row>
    <row r="2" spans="2:64">
      <c r="B2" s="47" t="s">
        <v>177</v>
      </c>
      <c r="C2" s="68" t="s">
        <v>266</v>
      </c>
    </row>
    <row r="3" spans="2:64">
      <c r="B3" s="47" t="s">
        <v>179</v>
      </c>
      <c r="C3" s="68" t="s">
        <v>267</v>
      </c>
    </row>
    <row r="4" spans="2:64">
      <c r="B4" s="47" t="s">
        <v>180</v>
      </c>
      <c r="C4" s="68">
        <v>8803</v>
      </c>
    </row>
    <row r="6" spans="2:64" ht="26.25" customHeight="1">
      <c r="B6" s="137" t="s">
        <v>211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48" t="s">
        <v>115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17</v>
      </c>
      <c r="H7" s="49" t="s">
        <v>102</v>
      </c>
      <c r="I7" s="49" t="s">
        <v>53</v>
      </c>
      <c r="J7" s="49" t="s">
        <v>18</v>
      </c>
      <c r="K7" s="49" t="s">
        <v>240</v>
      </c>
      <c r="L7" s="49" t="s">
        <v>239</v>
      </c>
      <c r="M7" s="49" t="s">
        <v>110</v>
      </c>
      <c r="N7" s="49" t="s">
        <v>181</v>
      </c>
      <c r="O7" s="51" t="s">
        <v>183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247</v>
      </c>
      <c r="L8" s="32"/>
      <c r="M8" s="32" t="s">
        <v>243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238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246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E21" sqref="E21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178</v>
      </c>
      <c r="C1" s="68" t="s" vm="1">
        <v>265</v>
      </c>
    </row>
    <row r="2" spans="2:56">
      <c r="B2" s="47" t="s">
        <v>177</v>
      </c>
      <c r="C2" s="68" t="s">
        <v>266</v>
      </c>
    </row>
    <row r="3" spans="2:56">
      <c r="B3" s="47" t="s">
        <v>179</v>
      </c>
      <c r="C3" s="68" t="s">
        <v>267</v>
      </c>
    </row>
    <row r="4" spans="2:56">
      <c r="B4" s="47" t="s">
        <v>180</v>
      </c>
      <c r="C4" s="68">
        <v>8803</v>
      </c>
    </row>
    <row r="6" spans="2:56" ht="26.25" customHeight="1">
      <c r="B6" s="137" t="s">
        <v>212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48" t="s">
        <v>115</v>
      </c>
      <c r="C7" s="50" t="s">
        <v>55</v>
      </c>
      <c r="D7" s="50" t="s">
        <v>85</v>
      </c>
      <c r="E7" s="50" t="s">
        <v>56</v>
      </c>
      <c r="F7" s="50" t="s">
        <v>102</v>
      </c>
      <c r="G7" s="50" t="s">
        <v>223</v>
      </c>
      <c r="H7" s="50" t="s">
        <v>181</v>
      </c>
      <c r="I7" s="50" t="s">
        <v>182</v>
      </c>
      <c r="J7" s="65" t="s">
        <v>250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4" t="s">
        <v>41</v>
      </c>
      <c r="C10" s="114"/>
      <c r="D10" s="114"/>
      <c r="E10" s="115">
        <v>3.2958744387690662E-2</v>
      </c>
      <c r="F10" s="118"/>
      <c r="G10" s="119">
        <v>8146.1545400000005</v>
      </c>
      <c r="H10" s="113">
        <v>1</v>
      </c>
      <c r="I10" s="113">
        <f>G10/'סכום נכסי הקרן'!$C$42</f>
        <v>8.5687087351752796E-3</v>
      </c>
      <c r="J10" s="1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90" customFormat="1" ht="22.5" customHeight="1">
      <c r="B11" s="120" t="s">
        <v>237</v>
      </c>
      <c r="C11" s="114"/>
      <c r="D11" s="114"/>
      <c r="E11" s="115">
        <v>3.2958744387690662E-2</v>
      </c>
      <c r="F11" s="121" t="s">
        <v>163</v>
      </c>
      <c r="G11" s="119">
        <v>8146.1545400000005</v>
      </c>
      <c r="H11" s="113">
        <v>1</v>
      </c>
      <c r="I11" s="113">
        <f>G11/'סכום נכסי הקרן'!$C$42</f>
        <v>8.5687087351752796E-3</v>
      </c>
      <c r="J11" s="11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92" t="s">
        <v>86</v>
      </c>
      <c r="C12" s="96"/>
      <c r="D12" s="96"/>
      <c r="E12" s="115">
        <v>7.1975124799830037E-2</v>
      </c>
      <c r="F12" s="111" t="s">
        <v>163</v>
      </c>
      <c r="G12" s="81">
        <v>3740.3142000000003</v>
      </c>
      <c r="H12" s="82">
        <v>0.45915090140187792</v>
      </c>
      <c r="I12" s="82">
        <f>G12/'סכום נכסי הקרן'!$C$42</f>
        <v>3.9343303396058744E-3</v>
      </c>
      <c r="J12" s="72"/>
    </row>
    <row r="13" spans="2:56">
      <c r="B13" s="77" t="s">
        <v>2519</v>
      </c>
      <c r="C13" s="116">
        <v>43830</v>
      </c>
      <c r="D13" s="91" t="s">
        <v>2520</v>
      </c>
      <c r="E13" s="117">
        <v>7.1900000000000006E-2</v>
      </c>
      <c r="F13" s="87" t="s">
        <v>163</v>
      </c>
      <c r="G13" s="84">
        <v>980.43119999999999</v>
      </c>
      <c r="H13" s="85">
        <v>0.12035509456465578</v>
      </c>
      <c r="I13" s="85">
        <f>G13/'סכום נכסי הקרן'!$C$42</f>
        <v>1.0312877501190128E-3</v>
      </c>
      <c r="J13" s="74" t="s">
        <v>2521</v>
      </c>
    </row>
    <row r="14" spans="2:56">
      <c r="B14" s="77" t="s">
        <v>2522</v>
      </c>
      <c r="C14" s="116">
        <v>43738</v>
      </c>
      <c r="D14" s="91" t="s">
        <v>2523</v>
      </c>
      <c r="E14" s="117">
        <v>7.1999999999999995E-2</v>
      </c>
      <c r="F14" s="87" t="s">
        <v>163</v>
      </c>
      <c r="G14" s="84">
        <v>2759.8829999999998</v>
      </c>
      <c r="H14" s="85">
        <v>0.3387958068372221</v>
      </c>
      <c r="I14" s="85">
        <f>G14/'סכום נכסי הקרן'!$C$42</f>
        <v>2.9030425894868614E-3</v>
      </c>
      <c r="J14" s="74" t="s">
        <v>2524</v>
      </c>
    </row>
    <row r="15" spans="2:56">
      <c r="B15" s="95"/>
      <c r="C15" s="91"/>
      <c r="D15" s="91"/>
      <c r="E15" s="74"/>
      <c r="F15" s="74"/>
      <c r="G15" s="74"/>
      <c r="H15" s="85"/>
      <c r="I15" s="74"/>
      <c r="J15" s="74"/>
    </row>
    <row r="16" spans="2:56">
      <c r="B16" s="92" t="s">
        <v>87</v>
      </c>
      <c r="C16" s="96"/>
      <c r="D16" s="96"/>
      <c r="E16" s="115">
        <v>0</v>
      </c>
      <c r="F16" s="111" t="s">
        <v>163</v>
      </c>
      <c r="G16" s="81">
        <v>4405.8403399999997</v>
      </c>
      <c r="H16" s="82">
        <v>0.54084909859812202</v>
      </c>
      <c r="I16" s="82">
        <f>G16/'סכום נכסי הקרן'!$C$42</f>
        <v>4.6343783955694043E-3</v>
      </c>
      <c r="J16" s="72"/>
    </row>
    <row r="17" spans="2:10">
      <c r="B17" s="77" t="s">
        <v>2525</v>
      </c>
      <c r="C17" s="116">
        <v>43646</v>
      </c>
      <c r="D17" s="91" t="s">
        <v>28</v>
      </c>
      <c r="E17" s="117">
        <v>0</v>
      </c>
      <c r="F17" s="87" t="s">
        <v>163</v>
      </c>
      <c r="G17" s="84">
        <v>408.29399000000001</v>
      </c>
      <c r="H17" s="85">
        <v>5.0121070990632101E-2</v>
      </c>
      <c r="I17" s="85">
        <f>G17/'סכום נכסי הקרן'!$C$42</f>
        <v>4.2947285881376958E-4</v>
      </c>
      <c r="J17" s="74" t="s">
        <v>2526</v>
      </c>
    </row>
    <row r="18" spans="2:10">
      <c r="B18" s="77" t="s">
        <v>2527</v>
      </c>
      <c r="C18" s="116">
        <v>43738</v>
      </c>
      <c r="D18" s="91" t="s">
        <v>28</v>
      </c>
      <c r="E18" s="117">
        <v>0</v>
      </c>
      <c r="F18" s="87" t="s">
        <v>163</v>
      </c>
      <c r="G18" s="84">
        <v>2918.2703500000002</v>
      </c>
      <c r="H18" s="85">
        <v>0.35823901150787646</v>
      </c>
      <c r="I18" s="85">
        <f>G18/'סכום נכסי הקרן'!$C$42</f>
        <v>3.0696457471880985E-3</v>
      </c>
      <c r="J18" s="74" t="s">
        <v>2528</v>
      </c>
    </row>
    <row r="19" spans="2:10">
      <c r="B19" s="77" t="s">
        <v>2529</v>
      </c>
      <c r="C19" s="116">
        <v>43738</v>
      </c>
      <c r="D19" s="91" t="s">
        <v>28</v>
      </c>
      <c r="E19" s="117">
        <v>0</v>
      </c>
      <c r="F19" s="87" t="s">
        <v>163</v>
      </c>
      <c r="G19" s="84">
        <v>1079.2760000000001</v>
      </c>
      <c r="H19" s="85">
        <v>0.13248901609961355</v>
      </c>
      <c r="I19" s="85">
        <f>G19/'סכום נכסי הקרן'!$C$42</f>
        <v>1.1352597895675368E-3</v>
      </c>
      <c r="J19" s="74" t="s">
        <v>2530</v>
      </c>
    </row>
    <row r="20" spans="2:10">
      <c r="B20" s="95"/>
      <c r="C20" s="91"/>
      <c r="D20" s="91"/>
      <c r="E20" s="74"/>
      <c r="F20" s="74"/>
      <c r="G20" s="74"/>
      <c r="H20" s="85"/>
      <c r="I20" s="74"/>
      <c r="J20" s="74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106"/>
      <c r="C23" s="91"/>
      <c r="D23" s="91"/>
      <c r="E23" s="91"/>
      <c r="F23" s="91"/>
      <c r="G23" s="91"/>
      <c r="H23" s="91"/>
      <c r="I23" s="91"/>
      <c r="J23" s="91"/>
    </row>
    <row r="24" spans="2:10">
      <c r="B24" s="106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27 K30:XFD1048576 K28:AF29 AH28:XFD29 E12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8803</v>
      </c>
    </row>
    <row r="6" spans="2:60" ht="26.25" customHeight="1">
      <c r="B6" s="137" t="s">
        <v>213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3">
      <c r="B7" s="48" t="s">
        <v>115</v>
      </c>
      <c r="C7" s="50" t="s">
        <v>116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65" t="s">
        <v>182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6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J15" sqref="J15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8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8803</v>
      </c>
    </row>
    <row r="6" spans="2:60" ht="26.25" customHeight="1">
      <c r="B6" s="137" t="s">
        <v>214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3">
      <c r="B7" s="48" t="s">
        <v>115</v>
      </c>
      <c r="C7" s="50" t="s">
        <v>45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52" t="s">
        <v>182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57</v>
      </c>
      <c r="C10" s="74"/>
      <c r="D10" s="74"/>
      <c r="E10" s="74"/>
      <c r="F10" s="74"/>
      <c r="G10" s="74"/>
      <c r="H10" s="113">
        <v>0</v>
      </c>
      <c r="I10" s="84">
        <v>17.415699530999998</v>
      </c>
      <c r="J10" s="85">
        <v>1</v>
      </c>
      <c r="K10" s="85">
        <f>I10/'סכום נכסי הקרן'!$C$42</f>
        <v>1.8319079998753338E-5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233</v>
      </c>
      <c r="C11" s="74"/>
      <c r="D11" s="74"/>
      <c r="E11" s="74"/>
      <c r="F11" s="74"/>
      <c r="G11" s="74"/>
      <c r="H11" s="113">
        <v>0</v>
      </c>
      <c r="I11" s="84">
        <v>17.415699530999998</v>
      </c>
      <c r="J11" s="85">
        <v>1</v>
      </c>
      <c r="K11" s="85">
        <f>I11/'סכום נכסי הקרן'!$C$42</f>
        <v>1.8319079998753338E-5</v>
      </c>
    </row>
    <row r="12" spans="2:60">
      <c r="B12" s="73" t="s">
        <v>2531</v>
      </c>
      <c r="C12" s="74" t="s">
        <v>2532</v>
      </c>
      <c r="D12" s="74" t="s">
        <v>717</v>
      </c>
      <c r="E12" s="74" t="s">
        <v>351</v>
      </c>
      <c r="F12" s="88">
        <v>0</v>
      </c>
      <c r="G12" s="87" t="s">
        <v>163</v>
      </c>
      <c r="H12" s="85">
        <v>0</v>
      </c>
      <c r="I12" s="84">
        <v>17.415699530999998</v>
      </c>
      <c r="J12" s="85">
        <v>1</v>
      </c>
      <c r="K12" s="85">
        <f>I12/'סכום נכסי הקרן'!$C$42</f>
        <v>1.8319079998753338E-5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5"/>
      <c r="C13" s="74"/>
      <c r="D13" s="74"/>
      <c r="E13" s="74"/>
      <c r="F13" s="74"/>
      <c r="G13" s="74"/>
      <c r="H13" s="85"/>
      <c r="I13" s="74"/>
      <c r="J13" s="85"/>
      <c r="K13" s="7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6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6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0"/>
  <sheetViews>
    <sheetView rightToLeft="1" workbookViewId="0">
      <selection activeCell="B30" sqref="B30:D11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178</v>
      </c>
      <c r="C1" s="68" t="s" vm="1">
        <v>265</v>
      </c>
    </row>
    <row r="2" spans="2:47">
      <c r="B2" s="47" t="s">
        <v>177</v>
      </c>
      <c r="C2" s="68" t="s">
        <v>266</v>
      </c>
    </row>
    <row r="3" spans="2:47">
      <c r="B3" s="47" t="s">
        <v>179</v>
      </c>
      <c r="C3" s="68" t="s">
        <v>267</v>
      </c>
    </row>
    <row r="4" spans="2:47">
      <c r="B4" s="47" t="s">
        <v>180</v>
      </c>
      <c r="C4" s="68">
        <v>8803</v>
      </c>
    </row>
    <row r="6" spans="2:47" ht="26.25" customHeight="1">
      <c r="B6" s="137" t="s">
        <v>215</v>
      </c>
      <c r="C6" s="138"/>
      <c r="D6" s="139"/>
    </row>
    <row r="7" spans="2:47" s="3" customFormat="1" ht="33">
      <c r="B7" s="48" t="s">
        <v>115</v>
      </c>
      <c r="C7" s="53" t="s">
        <v>107</v>
      </c>
      <c r="D7" s="54" t="s">
        <v>106</v>
      </c>
    </row>
    <row r="8" spans="2:47" s="3" customFormat="1">
      <c r="B8" s="15"/>
      <c r="C8" s="32" t="s">
        <v>243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2533</v>
      </c>
      <c r="C10" s="81">
        <v>63233.049495119136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13745.428902400601</v>
      </c>
      <c r="D11" s="112"/>
    </row>
    <row r="12" spans="2:47">
      <c r="B12" s="77" t="s">
        <v>2534</v>
      </c>
      <c r="C12" s="84">
        <v>637.16074857207468</v>
      </c>
      <c r="D12" s="97">
        <v>46772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2535</v>
      </c>
      <c r="C13" s="84">
        <v>670.76662144999989</v>
      </c>
      <c r="D13" s="97">
        <v>47209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2580</v>
      </c>
      <c r="C14" s="84">
        <v>450.28838999999999</v>
      </c>
      <c r="D14" s="97">
        <v>44255</v>
      </c>
    </row>
    <row r="15" spans="2:47">
      <c r="B15" s="77" t="s">
        <v>2024</v>
      </c>
      <c r="C15" s="84">
        <v>806.39558480000005</v>
      </c>
      <c r="D15" s="97">
        <v>47209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2536</v>
      </c>
      <c r="C16" s="84">
        <v>52.127857799999994</v>
      </c>
      <c r="D16" s="97">
        <v>48214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2537</v>
      </c>
      <c r="C17" s="84">
        <v>220.04084424497256</v>
      </c>
      <c r="D17" s="97">
        <v>46631</v>
      </c>
    </row>
    <row r="18" spans="2:4">
      <c r="B18" s="77" t="s">
        <v>2033</v>
      </c>
      <c r="C18" s="84">
        <v>378.89532101569489</v>
      </c>
      <c r="D18" s="97">
        <v>48214</v>
      </c>
    </row>
    <row r="19" spans="2:4">
      <c r="B19" s="77" t="s">
        <v>2538</v>
      </c>
      <c r="C19" s="84">
        <v>68.78723192872117</v>
      </c>
      <c r="D19" s="97">
        <v>48214</v>
      </c>
    </row>
    <row r="20" spans="2:4">
      <c r="B20" s="77" t="s">
        <v>2028</v>
      </c>
      <c r="C20" s="84">
        <v>1621.91542</v>
      </c>
      <c r="D20" s="97">
        <v>46661</v>
      </c>
    </row>
    <row r="21" spans="2:4">
      <c r="B21" s="77" t="s">
        <v>2581</v>
      </c>
      <c r="C21" s="84">
        <v>527.73341927266176</v>
      </c>
      <c r="D21" s="97">
        <v>46100</v>
      </c>
    </row>
    <row r="22" spans="2:4">
      <c r="B22" s="77" t="s">
        <v>2582</v>
      </c>
      <c r="C22" s="84">
        <v>2012.30808</v>
      </c>
      <c r="D22" s="97">
        <v>44926</v>
      </c>
    </row>
    <row r="23" spans="2:4">
      <c r="B23" s="77" t="s">
        <v>2583</v>
      </c>
      <c r="C23" s="84">
        <v>654.32542999999998</v>
      </c>
      <c r="D23" s="97">
        <v>44196</v>
      </c>
    </row>
    <row r="24" spans="2:4">
      <c r="B24" s="77" t="s">
        <v>2584</v>
      </c>
      <c r="C24" s="84">
        <v>32.210810000000002</v>
      </c>
      <c r="D24" s="97">
        <v>44246</v>
      </c>
    </row>
    <row r="25" spans="2:4">
      <c r="B25" s="77" t="s">
        <v>2585</v>
      </c>
      <c r="C25" s="84">
        <v>2453.8329333164756</v>
      </c>
      <c r="D25" s="97">
        <v>51774</v>
      </c>
    </row>
    <row r="26" spans="2:4">
      <c r="B26" s="77" t="s">
        <v>2586</v>
      </c>
      <c r="C26" s="84">
        <v>188.43030999999999</v>
      </c>
      <c r="D26" s="97">
        <v>44196</v>
      </c>
    </row>
    <row r="27" spans="2:4">
      <c r="B27" s="77" t="s">
        <v>2587</v>
      </c>
      <c r="C27" s="84">
        <v>2838.3374800000001</v>
      </c>
      <c r="D27" s="97">
        <v>44545</v>
      </c>
    </row>
    <row r="28" spans="2:4">
      <c r="B28" s="77" t="s">
        <v>2588</v>
      </c>
      <c r="C28" s="84">
        <v>131.87242000000001</v>
      </c>
      <c r="D28" s="97">
        <v>44739</v>
      </c>
    </row>
    <row r="29" spans="2:4">
      <c r="B29" s="77"/>
      <c r="C29" s="84"/>
      <c r="D29" s="97"/>
    </row>
    <row r="30" spans="2:4">
      <c r="B30" s="71" t="s">
        <v>2539</v>
      </c>
      <c r="C30" s="81">
        <v>49487.620592718536</v>
      </c>
      <c r="D30" s="112"/>
    </row>
    <row r="31" spans="2:4">
      <c r="B31" s="77" t="s">
        <v>2540</v>
      </c>
      <c r="C31" s="84">
        <v>571.2895260858852</v>
      </c>
      <c r="D31" s="97">
        <v>45778</v>
      </c>
    </row>
    <row r="32" spans="2:4">
      <c r="B32" s="77" t="s">
        <v>2541</v>
      </c>
      <c r="C32" s="84">
        <v>1418.9765856420859</v>
      </c>
      <c r="D32" s="97">
        <v>46326</v>
      </c>
    </row>
    <row r="33" spans="2:4">
      <c r="B33" s="77" t="s">
        <v>2542</v>
      </c>
      <c r="C33" s="84">
        <v>839.04672245530242</v>
      </c>
      <c r="D33" s="97">
        <v>46326</v>
      </c>
    </row>
    <row r="34" spans="2:4">
      <c r="B34" s="77" t="s">
        <v>2043</v>
      </c>
      <c r="C34" s="84">
        <v>635.00093734177403</v>
      </c>
      <c r="D34" s="97">
        <v>47270</v>
      </c>
    </row>
    <row r="35" spans="2:4">
      <c r="B35" s="77" t="s">
        <v>2045</v>
      </c>
      <c r="C35" s="84">
        <v>487.81569729410006</v>
      </c>
      <c r="D35" s="97">
        <v>46601</v>
      </c>
    </row>
    <row r="36" spans="2:4">
      <c r="B36" s="77" t="s">
        <v>2046</v>
      </c>
      <c r="C36" s="84">
        <v>972.28957999999989</v>
      </c>
      <c r="D36" s="97">
        <v>47209</v>
      </c>
    </row>
    <row r="37" spans="2:4">
      <c r="B37" s="77" t="s">
        <v>2543</v>
      </c>
      <c r="C37" s="84">
        <v>254.94409029475784</v>
      </c>
      <c r="D37" s="97">
        <v>45382</v>
      </c>
    </row>
    <row r="38" spans="2:4">
      <c r="B38" s="77" t="s">
        <v>2047</v>
      </c>
      <c r="C38" s="84">
        <v>1720.4072854722476</v>
      </c>
      <c r="D38" s="97">
        <v>47119</v>
      </c>
    </row>
    <row r="39" spans="2:4">
      <c r="B39" s="77" t="s">
        <v>2544</v>
      </c>
      <c r="C39" s="84">
        <v>61.132906462011931</v>
      </c>
      <c r="D39" s="97">
        <v>47119</v>
      </c>
    </row>
    <row r="40" spans="2:4">
      <c r="B40" s="77" t="s">
        <v>2035</v>
      </c>
      <c r="C40" s="84">
        <v>1031.8679165827141</v>
      </c>
      <c r="D40" s="97">
        <v>47119</v>
      </c>
    </row>
    <row r="41" spans="2:4">
      <c r="B41" s="77" t="s">
        <v>2589</v>
      </c>
      <c r="C41" s="84">
        <v>289.27080000000001</v>
      </c>
      <c r="D41" s="97">
        <v>44332</v>
      </c>
    </row>
    <row r="42" spans="2:4">
      <c r="B42" s="77" t="s">
        <v>2051</v>
      </c>
      <c r="C42" s="84">
        <v>1713.6349846399905</v>
      </c>
      <c r="D42" s="97">
        <v>47119</v>
      </c>
    </row>
    <row r="43" spans="2:4">
      <c r="B43" s="77" t="s">
        <v>2545</v>
      </c>
      <c r="C43" s="84">
        <v>70.341086300000001</v>
      </c>
      <c r="D43" s="97">
        <v>47119</v>
      </c>
    </row>
    <row r="44" spans="2:4">
      <c r="B44" s="77" t="s">
        <v>2546</v>
      </c>
      <c r="C44" s="84">
        <v>864.35663908609081</v>
      </c>
      <c r="D44" s="97">
        <v>46742</v>
      </c>
    </row>
    <row r="45" spans="2:4">
      <c r="B45" s="77" t="s">
        <v>2547</v>
      </c>
      <c r="C45" s="84">
        <v>1303.3252127999999</v>
      </c>
      <c r="D45" s="97">
        <v>47715</v>
      </c>
    </row>
    <row r="46" spans="2:4">
      <c r="B46" s="77" t="s">
        <v>2054</v>
      </c>
      <c r="C46" s="84">
        <v>506.52294162953405</v>
      </c>
      <c r="D46" s="97">
        <v>45557</v>
      </c>
    </row>
    <row r="47" spans="2:4">
      <c r="B47" s="77" t="s">
        <v>2056</v>
      </c>
      <c r="C47" s="84">
        <v>1302.7276739871977</v>
      </c>
      <c r="D47" s="97">
        <v>50041</v>
      </c>
    </row>
    <row r="48" spans="2:4">
      <c r="B48" s="77" t="s">
        <v>2057</v>
      </c>
      <c r="C48" s="84">
        <v>415.7335509508647</v>
      </c>
      <c r="D48" s="97">
        <v>46971</v>
      </c>
    </row>
    <row r="49" spans="2:4">
      <c r="B49" s="77" t="s">
        <v>2548</v>
      </c>
      <c r="C49" s="84">
        <v>243.51241290080725</v>
      </c>
      <c r="D49" s="97">
        <v>46012</v>
      </c>
    </row>
    <row r="50" spans="2:4">
      <c r="B50" s="77" t="s">
        <v>2549</v>
      </c>
      <c r="C50" s="84">
        <v>5.6961788624097567</v>
      </c>
      <c r="D50" s="97">
        <v>46326</v>
      </c>
    </row>
    <row r="51" spans="2:4">
      <c r="B51" s="77" t="s">
        <v>2550</v>
      </c>
      <c r="C51" s="84">
        <v>1.2180754124097481</v>
      </c>
      <c r="D51" s="97">
        <v>46326</v>
      </c>
    </row>
    <row r="52" spans="2:4">
      <c r="B52" s="77" t="s">
        <v>2590</v>
      </c>
      <c r="C52" s="84">
        <v>1666.74443</v>
      </c>
      <c r="D52" s="97">
        <v>45615</v>
      </c>
    </row>
    <row r="53" spans="2:4">
      <c r="B53" s="77" t="s">
        <v>2551</v>
      </c>
      <c r="C53" s="84">
        <v>1947.9896172499996</v>
      </c>
      <c r="D53" s="97">
        <v>47392</v>
      </c>
    </row>
    <row r="54" spans="2:4">
      <c r="B54" s="77" t="s">
        <v>2063</v>
      </c>
      <c r="C54" s="84">
        <v>20.911806170723143</v>
      </c>
      <c r="D54" s="97">
        <v>46199</v>
      </c>
    </row>
    <row r="55" spans="2:4">
      <c r="B55" s="77" t="s">
        <v>2591</v>
      </c>
      <c r="C55" s="84">
        <v>1227.6987300000001</v>
      </c>
      <c r="D55" s="97">
        <v>46626</v>
      </c>
    </row>
    <row r="56" spans="2:4">
      <c r="B56" s="77" t="s">
        <v>2552</v>
      </c>
      <c r="C56" s="84">
        <v>71.552887318270038</v>
      </c>
      <c r="D56" s="97">
        <v>46201</v>
      </c>
    </row>
    <row r="57" spans="2:4">
      <c r="B57" s="77" t="s">
        <v>2065</v>
      </c>
      <c r="C57" s="84">
        <v>106.96911568942336</v>
      </c>
      <c r="D57" s="97">
        <v>46201</v>
      </c>
    </row>
    <row r="58" spans="2:4">
      <c r="B58" s="77" t="s">
        <v>2030</v>
      </c>
      <c r="C58" s="84">
        <v>196.16927423230737</v>
      </c>
      <c r="D58" s="97">
        <v>47262</v>
      </c>
    </row>
    <row r="59" spans="2:4">
      <c r="B59" s="77" t="s">
        <v>2553</v>
      </c>
      <c r="C59" s="84">
        <v>159.91163694900015</v>
      </c>
      <c r="D59" s="97">
        <v>45485</v>
      </c>
    </row>
    <row r="60" spans="2:4">
      <c r="B60" s="77" t="s">
        <v>2554</v>
      </c>
      <c r="C60" s="84">
        <v>1096.4448339003991</v>
      </c>
      <c r="D60" s="97">
        <v>45777</v>
      </c>
    </row>
    <row r="61" spans="2:4">
      <c r="B61" s="77" t="s">
        <v>2068</v>
      </c>
      <c r="C61" s="84">
        <v>44.433485860582145</v>
      </c>
      <c r="D61" s="97">
        <v>46734</v>
      </c>
    </row>
    <row r="62" spans="2:4">
      <c r="B62" s="77" t="s">
        <v>2592</v>
      </c>
      <c r="C62" s="84">
        <v>1097.87943</v>
      </c>
      <c r="D62" s="97">
        <v>44819</v>
      </c>
    </row>
    <row r="63" spans="2:4">
      <c r="B63" s="77" t="s">
        <v>2555</v>
      </c>
      <c r="C63" s="84">
        <v>771.0028411051926</v>
      </c>
      <c r="D63" s="97">
        <v>47178</v>
      </c>
    </row>
    <row r="64" spans="2:4">
      <c r="B64" s="77" t="s">
        <v>2070</v>
      </c>
      <c r="C64" s="84">
        <v>11.866886800000001</v>
      </c>
      <c r="D64" s="97">
        <v>46201</v>
      </c>
    </row>
    <row r="65" spans="2:4">
      <c r="B65" s="77" t="s">
        <v>2071</v>
      </c>
      <c r="C65" s="84">
        <v>79.024836366000002</v>
      </c>
      <c r="D65" s="97">
        <v>47363</v>
      </c>
    </row>
    <row r="66" spans="2:4">
      <c r="B66" s="77" t="s">
        <v>2556</v>
      </c>
      <c r="C66" s="84">
        <v>105.10390040000007</v>
      </c>
      <c r="D66" s="97">
        <v>45047</v>
      </c>
    </row>
    <row r="67" spans="2:4">
      <c r="B67" s="77" t="s">
        <v>2557</v>
      </c>
      <c r="C67" s="84">
        <v>377.88298368600016</v>
      </c>
      <c r="D67" s="97">
        <v>45710</v>
      </c>
    </row>
    <row r="68" spans="2:4">
      <c r="B68" s="77" t="s">
        <v>2558</v>
      </c>
      <c r="C68" s="84">
        <v>1123.7551770569999</v>
      </c>
      <c r="D68" s="97">
        <v>46573</v>
      </c>
    </row>
    <row r="69" spans="2:4">
      <c r="B69" s="77" t="s">
        <v>2073</v>
      </c>
      <c r="C69" s="84">
        <v>667.91666325300002</v>
      </c>
      <c r="D69" s="97">
        <v>47255</v>
      </c>
    </row>
    <row r="70" spans="2:4">
      <c r="B70" s="77" t="s">
        <v>2559</v>
      </c>
      <c r="C70" s="84">
        <v>95.352128100000002</v>
      </c>
      <c r="D70" s="97">
        <v>46734</v>
      </c>
    </row>
    <row r="71" spans="2:4">
      <c r="B71" s="77" t="s">
        <v>2560</v>
      </c>
      <c r="C71" s="84">
        <v>410.00578000000002</v>
      </c>
      <c r="D71" s="97">
        <v>46572</v>
      </c>
    </row>
    <row r="72" spans="2:4">
      <c r="B72" s="77" t="s">
        <v>2561</v>
      </c>
      <c r="C72" s="84">
        <v>1058.7110830500001</v>
      </c>
      <c r="D72" s="97">
        <v>46524</v>
      </c>
    </row>
    <row r="73" spans="2:4">
      <c r="B73" s="77" t="s">
        <v>2593</v>
      </c>
      <c r="C73" s="84">
        <v>748.33172000000002</v>
      </c>
      <c r="D73" s="97">
        <v>44821</v>
      </c>
    </row>
    <row r="74" spans="2:4">
      <c r="B74" s="77" t="s">
        <v>2079</v>
      </c>
      <c r="C74" s="84">
        <v>1110.9143533094959</v>
      </c>
      <c r="D74" s="97">
        <v>46844</v>
      </c>
    </row>
    <row r="75" spans="2:4">
      <c r="B75" s="77" t="s">
        <v>2562</v>
      </c>
      <c r="C75" s="84">
        <v>156.8594052555618</v>
      </c>
      <c r="D75" s="97">
        <v>46201</v>
      </c>
    </row>
    <row r="76" spans="2:4">
      <c r="B76" s="77" t="s">
        <v>2081</v>
      </c>
      <c r="C76" s="84">
        <v>996.6715269195638</v>
      </c>
      <c r="D76" s="97">
        <v>45869</v>
      </c>
    </row>
    <row r="77" spans="2:4">
      <c r="B77" s="77" t="s">
        <v>2594</v>
      </c>
      <c r="C77" s="84">
        <v>105.23263</v>
      </c>
      <c r="D77" s="97">
        <v>46059</v>
      </c>
    </row>
    <row r="78" spans="2:4">
      <c r="B78" s="77" t="s">
        <v>2595</v>
      </c>
      <c r="C78" s="84">
        <v>159.95549</v>
      </c>
      <c r="D78" s="97">
        <v>44256</v>
      </c>
    </row>
    <row r="79" spans="2:4">
      <c r="B79" s="77" t="s">
        <v>2083</v>
      </c>
      <c r="C79" s="84">
        <v>472.62074860000001</v>
      </c>
      <c r="D79" s="97">
        <v>47992</v>
      </c>
    </row>
    <row r="80" spans="2:4">
      <c r="B80" s="77" t="s">
        <v>2084</v>
      </c>
      <c r="C80" s="84">
        <v>59.579890716000008</v>
      </c>
      <c r="D80" s="97">
        <v>47212</v>
      </c>
    </row>
    <row r="81" spans="2:4">
      <c r="B81" s="77" t="s">
        <v>2563</v>
      </c>
      <c r="C81" s="84">
        <v>893.37162793212178</v>
      </c>
      <c r="D81" s="97">
        <v>44044</v>
      </c>
    </row>
    <row r="82" spans="2:4">
      <c r="B82" s="77" t="s">
        <v>2564</v>
      </c>
      <c r="C82" s="84">
        <v>10.351595966073631</v>
      </c>
      <c r="D82" s="97">
        <v>46722</v>
      </c>
    </row>
    <row r="83" spans="2:4">
      <c r="B83" s="77" t="s">
        <v>2565</v>
      </c>
      <c r="C83" s="84">
        <v>809.26404574962021</v>
      </c>
      <c r="D83" s="97">
        <v>46794</v>
      </c>
    </row>
    <row r="84" spans="2:4">
      <c r="B84" s="77" t="s">
        <v>2087</v>
      </c>
      <c r="C84" s="84">
        <v>1333.2297982499999</v>
      </c>
      <c r="D84" s="97">
        <v>47407</v>
      </c>
    </row>
    <row r="85" spans="2:4">
      <c r="B85" s="77" t="s">
        <v>2566</v>
      </c>
      <c r="C85" s="84">
        <v>244.17748155167197</v>
      </c>
      <c r="D85" s="97">
        <v>48213</v>
      </c>
    </row>
    <row r="86" spans="2:4">
      <c r="B86" s="77" t="s">
        <v>2039</v>
      </c>
      <c r="C86" s="84">
        <v>15.010289900000016</v>
      </c>
      <c r="D86" s="97">
        <v>45939</v>
      </c>
    </row>
    <row r="87" spans="2:4">
      <c r="B87" s="77" t="s">
        <v>2567</v>
      </c>
      <c r="C87" s="84">
        <v>2098.0952203213565</v>
      </c>
      <c r="D87" s="97">
        <v>46539</v>
      </c>
    </row>
    <row r="88" spans="2:4">
      <c r="B88" s="77" t="s">
        <v>2596</v>
      </c>
      <c r="C88" s="84">
        <v>262.24453000000005</v>
      </c>
      <c r="D88" s="97">
        <v>44611</v>
      </c>
    </row>
    <row r="89" spans="2:4">
      <c r="B89" s="77" t="s">
        <v>2568</v>
      </c>
      <c r="C89" s="84">
        <v>1303.3251771499999</v>
      </c>
      <c r="D89" s="97">
        <v>48446</v>
      </c>
    </row>
    <row r="90" spans="2:4">
      <c r="B90" s="77" t="s">
        <v>2091</v>
      </c>
      <c r="C90" s="84">
        <v>71.451013400000008</v>
      </c>
      <c r="D90" s="97">
        <v>46827</v>
      </c>
    </row>
    <row r="91" spans="2:4">
      <c r="B91" s="77" t="s">
        <v>2569</v>
      </c>
      <c r="C91" s="84">
        <v>458.27950224999995</v>
      </c>
      <c r="D91" s="97">
        <v>48723</v>
      </c>
    </row>
    <row r="92" spans="2:4">
      <c r="B92" s="77" t="s">
        <v>2570</v>
      </c>
      <c r="C92" s="84">
        <v>18.727024371369399</v>
      </c>
      <c r="D92" s="97">
        <v>47031</v>
      </c>
    </row>
    <row r="93" spans="2:4">
      <c r="B93" s="77" t="s">
        <v>2571</v>
      </c>
      <c r="C93" s="84">
        <v>437.13660892387787</v>
      </c>
      <c r="D93" s="97">
        <v>45869</v>
      </c>
    </row>
    <row r="94" spans="2:4">
      <c r="B94" s="77" t="s">
        <v>2597</v>
      </c>
      <c r="C94" s="84">
        <v>578.56752000000006</v>
      </c>
      <c r="D94" s="97">
        <v>45602</v>
      </c>
    </row>
    <row r="95" spans="2:4">
      <c r="B95" s="77" t="s">
        <v>2093</v>
      </c>
      <c r="C95" s="84">
        <v>783.55706443730787</v>
      </c>
      <c r="D95" s="97">
        <v>47107</v>
      </c>
    </row>
    <row r="96" spans="2:4">
      <c r="B96" s="77" t="s">
        <v>2094</v>
      </c>
      <c r="C96" s="84">
        <v>47.378921300000009</v>
      </c>
      <c r="D96" s="97">
        <v>46734</v>
      </c>
    </row>
    <row r="97" spans="2:4">
      <c r="B97" s="77" t="s">
        <v>2572</v>
      </c>
      <c r="C97" s="84">
        <v>591.83417035000002</v>
      </c>
      <c r="D97" s="97">
        <v>46637</v>
      </c>
    </row>
    <row r="98" spans="2:4">
      <c r="B98" s="77" t="s">
        <v>2598</v>
      </c>
      <c r="C98" s="84">
        <v>1875.2982299999999</v>
      </c>
      <c r="D98" s="97">
        <v>46325</v>
      </c>
    </row>
    <row r="99" spans="2:4">
      <c r="B99" s="77" t="s">
        <v>2573</v>
      </c>
      <c r="C99" s="84">
        <v>692.93484977853211</v>
      </c>
      <c r="D99" s="97">
        <v>48069</v>
      </c>
    </row>
    <row r="100" spans="2:4">
      <c r="B100" s="77" t="s">
        <v>2574</v>
      </c>
      <c r="C100" s="84">
        <v>191.92870503190773</v>
      </c>
      <c r="D100" s="97">
        <v>48214</v>
      </c>
    </row>
    <row r="101" spans="2:4">
      <c r="B101" s="77" t="s">
        <v>2599</v>
      </c>
      <c r="C101" s="84">
        <v>2690.5743773066774</v>
      </c>
      <c r="D101" s="97">
        <v>44104</v>
      </c>
    </row>
    <row r="102" spans="2:4">
      <c r="B102" s="77" t="s">
        <v>2575</v>
      </c>
      <c r="C102" s="84">
        <v>6.1028213228300583</v>
      </c>
      <c r="D102" s="97">
        <v>47102</v>
      </c>
    </row>
    <row r="103" spans="2:4">
      <c r="B103" s="77" t="s">
        <v>2096</v>
      </c>
      <c r="C103" s="84">
        <v>671.88289425000005</v>
      </c>
      <c r="D103" s="97">
        <v>48004</v>
      </c>
    </row>
    <row r="104" spans="2:4">
      <c r="B104" s="77" t="s">
        <v>2576</v>
      </c>
      <c r="C104" s="84">
        <v>170.81157102227689</v>
      </c>
      <c r="D104" s="97">
        <v>46482</v>
      </c>
    </row>
    <row r="105" spans="2:4">
      <c r="B105" s="77" t="s">
        <v>2577</v>
      </c>
      <c r="C105" s="84">
        <v>2375.4814586499997</v>
      </c>
      <c r="D105" s="97">
        <v>46643</v>
      </c>
    </row>
    <row r="106" spans="2:4">
      <c r="B106" s="77"/>
      <c r="C106" s="84"/>
      <c r="D106" s="97"/>
    </row>
    <row r="107" spans="2:4">
      <c r="B107" s="77"/>
      <c r="C107" s="84"/>
      <c r="D107" s="97"/>
    </row>
    <row r="108" spans="2:4">
      <c r="B108" s="91"/>
      <c r="C108" s="91"/>
      <c r="D108" s="91"/>
    </row>
    <row r="109" spans="2:4">
      <c r="B109" s="91"/>
      <c r="C109" s="91"/>
      <c r="D109" s="91"/>
    </row>
    <row r="110" spans="2:4">
      <c r="B110" s="91"/>
      <c r="C110" s="91"/>
      <c r="D110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1:XFD1048576 D28:AF30 AH28:XFD3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8803</v>
      </c>
    </row>
    <row r="6" spans="2:18" ht="26.25" customHeight="1">
      <c r="B6" s="137" t="s">
        <v>218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245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8803</v>
      </c>
    </row>
    <row r="6" spans="2:18" ht="26.25" customHeight="1">
      <c r="B6" s="137" t="s">
        <v>219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35" workbookViewId="0">
      <selection activeCell="R57" sqref="B1:BA878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8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178</v>
      </c>
      <c r="C1" s="68" t="s" vm="1">
        <v>265</v>
      </c>
    </row>
    <row r="2" spans="2:53">
      <c r="B2" s="47" t="s">
        <v>177</v>
      </c>
      <c r="C2" s="68" t="s">
        <v>266</v>
      </c>
    </row>
    <row r="3" spans="2:53">
      <c r="B3" s="47" t="s">
        <v>179</v>
      </c>
      <c r="C3" s="68" t="s">
        <v>267</v>
      </c>
    </row>
    <row r="4" spans="2:53">
      <c r="B4" s="47" t="s">
        <v>180</v>
      </c>
      <c r="C4" s="68">
        <v>8803</v>
      </c>
    </row>
    <row r="6" spans="2:53" ht="21.75" customHeight="1">
      <c r="B6" s="140" t="s">
        <v>208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53" ht="27.7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AU7" s="3"/>
      <c r="AV7" s="3"/>
    </row>
    <row r="8" spans="2:53" s="3" customFormat="1" ht="66" customHeight="1">
      <c r="B8" s="22" t="s">
        <v>114</v>
      </c>
      <c r="C8" s="30" t="s">
        <v>45</v>
      </c>
      <c r="D8" s="30" t="s">
        <v>118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255</v>
      </c>
      <c r="O8" s="30" t="s">
        <v>62</v>
      </c>
      <c r="P8" s="30" t="s">
        <v>242</v>
      </c>
      <c r="Q8" s="30" t="s">
        <v>181</v>
      </c>
      <c r="R8" s="60" t="s">
        <v>183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16" t="s">
        <v>243</v>
      </c>
      <c r="O9" s="32" t="s">
        <v>248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27</v>
      </c>
      <c r="C11" s="70"/>
      <c r="D11" s="70"/>
      <c r="E11" s="70"/>
      <c r="F11" s="70"/>
      <c r="G11" s="70"/>
      <c r="H11" s="78">
        <v>8.3072508370331448</v>
      </c>
      <c r="I11" s="70"/>
      <c r="J11" s="70"/>
      <c r="K11" s="79">
        <v>7.9137075626690735E-3</v>
      </c>
      <c r="L11" s="78"/>
      <c r="M11" s="80"/>
      <c r="N11" s="70"/>
      <c r="O11" s="78">
        <v>86904.385266614001</v>
      </c>
      <c r="P11" s="70"/>
      <c r="Q11" s="79">
        <v>1</v>
      </c>
      <c r="R11" s="79">
        <f>O11/'סכום נכסי הקרן'!$C$42</f>
        <v>9.1412256114536378E-2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233</v>
      </c>
      <c r="C12" s="72"/>
      <c r="D12" s="72"/>
      <c r="E12" s="72"/>
      <c r="F12" s="72"/>
      <c r="G12" s="72"/>
      <c r="H12" s="81">
        <v>8.2141520460845516</v>
      </c>
      <c r="I12" s="72"/>
      <c r="J12" s="72"/>
      <c r="K12" s="82">
        <v>7.6731204185278724E-3</v>
      </c>
      <c r="L12" s="81"/>
      <c r="M12" s="83"/>
      <c r="N12" s="72"/>
      <c r="O12" s="81">
        <v>86136.46480763999</v>
      </c>
      <c r="P12" s="72"/>
      <c r="Q12" s="82">
        <v>0.99116361669646347</v>
      </c>
      <c r="R12" s="82">
        <f>O12/'סכום נכסי הקרן'!$C$42</f>
        <v>9.0604502380867286E-2</v>
      </c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6.7247845305993206</v>
      </c>
      <c r="I13" s="74"/>
      <c r="J13" s="74"/>
      <c r="K13" s="85">
        <v>2.050834858288888E-3</v>
      </c>
      <c r="L13" s="84"/>
      <c r="M13" s="86"/>
      <c r="N13" s="74"/>
      <c r="O13" s="84">
        <v>35655.743111262003</v>
      </c>
      <c r="P13" s="74"/>
      <c r="Q13" s="85">
        <v>0.41028704134864696</v>
      </c>
      <c r="R13" s="85">
        <f>O13/'סכום נכסי הקרן'!$C$42</f>
        <v>3.7505264104237893E-2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6.7247845305993206</v>
      </c>
      <c r="I14" s="72"/>
      <c r="J14" s="72"/>
      <c r="K14" s="82">
        <v>2.050834858288888E-3</v>
      </c>
      <c r="L14" s="81"/>
      <c r="M14" s="83"/>
      <c r="N14" s="72"/>
      <c r="O14" s="81">
        <v>35655.743111262003</v>
      </c>
      <c r="P14" s="72"/>
      <c r="Q14" s="82">
        <v>0.41028704134864696</v>
      </c>
      <c r="R14" s="82">
        <f>O14/'סכום נכסי הקרן'!$C$42</f>
        <v>3.7505264104237893E-2</v>
      </c>
    </row>
    <row r="15" spans="2:53">
      <c r="B15" s="76" t="s">
        <v>268</v>
      </c>
      <c r="C15" s="74" t="s">
        <v>269</v>
      </c>
      <c r="D15" s="87" t="s">
        <v>119</v>
      </c>
      <c r="E15" s="74" t="s">
        <v>270</v>
      </c>
      <c r="F15" s="74"/>
      <c r="G15" s="74"/>
      <c r="H15" s="84">
        <v>1.2900000000000145</v>
      </c>
      <c r="I15" s="87" t="s">
        <v>163</v>
      </c>
      <c r="J15" s="88">
        <v>0.04</v>
      </c>
      <c r="K15" s="85">
        <v>9.300000000000393E-3</v>
      </c>
      <c r="L15" s="84">
        <v>3479305.5914369998</v>
      </c>
      <c r="M15" s="86">
        <v>139.44999999999999</v>
      </c>
      <c r="N15" s="74"/>
      <c r="O15" s="84">
        <v>4851.8918206169992</v>
      </c>
      <c r="P15" s="85">
        <v>2.2378111533266396E-4</v>
      </c>
      <c r="Q15" s="85">
        <v>5.5830230036515167E-2</v>
      </c>
      <c r="R15" s="85">
        <f>O15/'סכום נכסי הקרן'!$C$42</f>
        <v>5.1035672870314063E-3</v>
      </c>
    </row>
    <row r="16" spans="2:53" ht="20.25">
      <c r="B16" s="76" t="s">
        <v>271</v>
      </c>
      <c r="C16" s="74" t="s">
        <v>272</v>
      </c>
      <c r="D16" s="87" t="s">
        <v>119</v>
      </c>
      <c r="E16" s="74" t="s">
        <v>270</v>
      </c>
      <c r="F16" s="74"/>
      <c r="G16" s="74"/>
      <c r="H16" s="84">
        <v>3.9999999999995706</v>
      </c>
      <c r="I16" s="87" t="s">
        <v>163</v>
      </c>
      <c r="J16" s="88">
        <v>0.04</v>
      </c>
      <c r="K16" s="85">
        <v>-9.0000000000008584E-4</v>
      </c>
      <c r="L16" s="84">
        <v>3125304.524489</v>
      </c>
      <c r="M16" s="86">
        <v>149</v>
      </c>
      <c r="N16" s="74"/>
      <c r="O16" s="84">
        <v>4656.7038954440004</v>
      </c>
      <c r="P16" s="85">
        <v>2.6900783605780874E-4</v>
      </c>
      <c r="Q16" s="85">
        <v>5.3584222259414144E-2</v>
      </c>
      <c r="R16" s="85">
        <f>O16/'סכום נכסי הקרן'!$C$42</f>
        <v>4.8982546488758067E-3</v>
      </c>
      <c r="AU16" s="4"/>
    </row>
    <row r="17" spans="2:48" ht="20.25">
      <c r="B17" s="76" t="s">
        <v>273</v>
      </c>
      <c r="C17" s="74" t="s">
        <v>274</v>
      </c>
      <c r="D17" s="87" t="s">
        <v>119</v>
      </c>
      <c r="E17" s="74" t="s">
        <v>270</v>
      </c>
      <c r="F17" s="74"/>
      <c r="G17" s="74"/>
      <c r="H17" s="84">
        <v>6.970000000001761</v>
      </c>
      <c r="I17" s="87" t="s">
        <v>163</v>
      </c>
      <c r="J17" s="88">
        <v>7.4999999999999997E-3</v>
      </c>
      <c r="K17" s="85">
        <v>-6.0000000000134078E-4</v>
      </c>
      <c r="L17" s="84">
        <v>1523541.1570069999</v>
      </c>
      <c r="M17" s="86">
        <v>107.7</v>
      </c>
      <c r="N17" s="74"/>
      <c r="O17" s="84">
        <v>1640.8537181629999</v>
      </c>
      <c r="P17" s="85">
        <v>1.0747291480117989E-4</v>
      </c>
      <c r="Q17" s="85">
        <v>1.888113831228452E-2</v>
      </c>
      <c r="R17" s="85">
        <f>O17/'סכום נכסי הקרן'!$C$42</f>
        <v>1.7259674511365375E-3</v>
      </c>
      <c r="AV17" s="4"/>
    </row>
    <row r="18" spans="2:48">
      <c r="B18" s="76" t="s">
        <v>275</v>
      </c>
      <c r="C18" s="74" t="s">
        <v>276</v>
      </c>
      <c r="D18" s="87" t="s">
        <v>119</v>
      </c>
      <c r="E18" s="74" t="s">
        <v>270</v>
      </c>
      <c r="F18" s="74"/>
      <c r="G18" s="74"/>
      <c r="H18" s="84">
        <v>12.899999999998135</v>
      </c>
      <c r="I18" s="87" t="s">
        <v>163</v>
      </c>
      <c r="J18" s="88">
        <v>0.04</v>
      </c>
      <c r="K18" s="85">
        <v>1.3999999999993518E-3</v>
      </c>
      <c r="L18" s="84">
        <v>1256167.1113239999</v>
      </c>
      <c r="M18" s="86">
        <v>196.5</v>
      </c>
      <c r="N18" s="74"/>
      <c r="O18" s="84">
        <v>2468.368371394</v>
      </c>
      <c r="P18" s="85">
        <v>7.743791481791288E-5</v>
      </c>
      <c r="Q18" s="85">
        <v>2.8403266001149327E-2</v>
      </c>
      <c r="R18" s="85">
        <f>O18/'סכום נכסי הקרן'!$C$42</f>
        <v>2.5964066261863657E-3</v>
      </c>
      <c r="AU18" s="3"/>
    </row>
    <row r="19" spans="2:48">
      <c r="B19" s="76" t="s">
        <v>277</v>
      </c>
      <c r="C19" s="74" t="s">
        <v>278</v>
      </c>
      <c r="D19" s="87" t="s">
        <v>119</v>
      </c>
      <c r="E19" s="74" t="s">
        <v>270</v>
      </c>
      <c r="F19" s="74"/>
      <c r="G19" s="74"/>
      <c r="H19" s="84">
        <v>17.340000000001925</v>
      </c>
      <c r="I19" s="87" t="s">
        <v>163</v>
      </c>
      <c r="J19" s="88">
        <v>2.75E-2</v>
      </c>
      <c r="K19" s="85">
        <v>2.9999999999993404E-3</v>
      </c>
      <c r="L19" s="84">
        <v>1855342.4011619999</v>
      </c>
      <c r="M19" s="86">
        <v>163.28</v>
      </c>
      <c r="N19" s="74"/>
      <c r="O19" s="84">
        <v>3029.4031885739996</v>
      </c>
      <c r="P19" s="85">
        <v>1.0496946920551983E-4</v>
      </c>
      <c r="Q19" s="85">
        <v>3.4859037081731749E-2</v>
      </c>
      <c r="R19" s="85">
        <f>O19/'סכום נכסי הקרן'!$C$42</f>
        <v>3.1865432256213831E-3</v>
      </c>
      <c r="AV19" s="3"/>
    </row>
    <row r="20" spans="2:48">
      <c r="B20" s="76" t="s">
        <v>279</v>
      </c>
      <c r="C20" s="74" t="s">
        <v>280</v>
      </c>
      <c r="D20" s="87" t="s">
        <v>119</v>
      </c>
      <c r="E20" s="74" t="s">
        <v>270</v>
      </c>
      <c r="F20" s="74"/>
      <c r="G20" s="74"/>
      <c r="H20" s="84">
        <v>3.3999999999999644</v>
      </c>
      <c r="I20" s="87" t="s">
        <v>163</v>
      </c>
      <c r="J20" s="88">
        <v>1.7500000000000002E-2</v>
      </c>
      <c r="K20" s="85">
        <v>5.9999999999913985E-4</v>
      </c>
      <c r="L20" s="84">
        <v>5129451.7017310001</v>
      </c>
      <c r="M20" s="86">
        <v>108.8</v>
      </c>
      <c r="N20" s="74"/>
      <c r="O20" s="84">
        <v>5580.843028708</v>
      </c>
      <c r="P20" s="85">
        <v>3.0582454739424837E-4</v>
      </c>
      <c r="Q20" s="85">
        <v>6.4218198098824689E-2</v>
      </c>
      <c r="R20" s="85">
        <f>O20/'סכום נכסי הקרן'!$C$42</f>
        <v>5.8703303718237957E-3</v>
      </c>
    </row>
    <row r="21" spans="2:48">
      <c r="B21" s="76" t="s">
        <v>281</v>
      </c>
      <c r="C21" s="74" t="s">
        <v>282</v>
      </c>
      <c r="D21" s="87" t="s">
        <v>119</v>
      </c>
      <c r="E21" s="74" t="s">
        <v>270</v>
      </c>
      <c r="F21" s="74"/>
      <c r="G21" s="74"/>
      <c r="H21" s="84">
        <v>0.58000000001766561</v>
      </c>
      <c r="I21" s="87" t="s">
        <v>163</v>
      </c>
      <c r="J21" s="88">
        <v>1E-3</v>
      </c>
      <c r="K21" s="85">
        <v>1.4999999999999998E-2</v>
      </c>
      <c r="L21" s="84">
        <v>11295.44526</v>
      </c>
      <c r="M21" s="86">
        <v>100.23</v>
      </c>
      <c r="N21" s="74"/>
      <c r="O21" s="84">
        <v>11.321423910000002</v>
      </c>
      <c r="P21" s="85">
        <v>7.4530637218756911E-7</v>
      </c>
      <c r="Q21" s="85">
        <v>1.302744835633668E-4</v>
      </c>
      <c r="R21" s="85">
        <f>O21/'סכום נכסי הקרן'!$C$42</f>
        <v>1.1908684456683446E-5</v>
      </c>
    </row>
    <row r="22" spans="2:48">
      <c r="B22" s="76" t="s">
        <v>283</v>
      </c>
      <c r="C22" s="74" t="s">
        <v>284</v>
      </c>
      <c r="D22" s="87" t="s">
        <v>119</v>
      </c>
      <c r="E22" s="74" t="s">
        <v>270</v>
      </c>
      <c r="F22" s="74"/>
      <c r="G22" s="74"/>
      <c r="H22" s="84">
        <v>5.4799999999992259</v>
      </c>
      <c r="I22" s="87" t="s">
        <v>163</v>
      </c>
      <c r="J22" s="88">
        <v>7.4999999999999997E-3</v>
      </c>
      <c r="K22" s="85">
        <v>-8.9999999999971917E-4</v>
      </c>
      <c r="L22" s="84">
        <v>3033959.013605</v>
      </c>
      <c r="M22" s="86">
        <v>105.65</v>
      </c>
      <c r="N22" s="74"/>
      <c r="O22" s="84">
        <v>3205.3779432009997</v>
      </c>
      <c r="P22" s="85">
        <v>2.220213192613442E-4</v>
      </c>
      <c r="Q22" s="85">
        <v>3.688396084233516E-2</v>
      </c>
      <c r="R22" s="85">
        <f>O22/'סכום נכסי הקרן'!$C$42</f>
        <v>3.3716460750380724E-3</v>
      </c>
    </row>
    <row r="23" spans="2:48">
      <c r="B23" s="76" t="s">
        <v>285</v>
      </c>
      <c r="C23" s="74" t="s">
        <v>286</v>
      </c>
      <c r="D23" s="87" t="s">
        <v>119</v>
      </c>
      <c r="E23" s="74" t="s">
        <v>270</v>
      </c>
      <c r="F23" s="74"/>
      <c r="G23" s="74"/>
      <c r="H23" s="84">
        <v>8.9599999999989013</v>
      </c>
      <c r="I23" s="87" t="s">
        <v>163</v>
      </c>
      <c r="J23" s="88">
        <v>5.0000000000000001E-3</v>
      </c>
      <c r="K23" s="85">
        <v>-8.0000000000084452E-4</v>
      </c>
      <c r="L23" s="84">
        <v>1787346.1472479999</v>
      </c>
      <c r="M23" s="86">
        <v>106</v>
      </c>
      <c r="N23" s="74"/>
      <c r="O23" s="84">
        <v>1894.586968073</v>
      </c>
      <c r="P23" s="85">
        <v>1.6773884686982691E-4</v>
      </c>
      <c r="Q23" s="85">
        <v>2.1800821238889104E-2</v>
      </c>
      <c r="R23" s="85">
        <f>O23/'סכום נכסי הקרן'!$C$42</f>
        <v>1.992862254596555E-3</v>
      </c>
    </row>
    <row r="24" spans="2:48">
      <c r="B24" s="76" t="s">
        <v>287</v>
      </c>
      <c r="C24" s="74" t="s">
        <v>288</v>
      </c>
      <c r="D24" s="87" t="s">
        <v>119</v>
      </c>
      <c r="E24" s="74" t="s">
        <v>270</v>
      </c>
      <c r="F24" s="74"/>
      <c r="G24" s="74"/>
      <c r="H24" s="84">
        <v>22.369999999999266</v>
      </c>
      <c r="I24" s="87" t="s">
        <v>163</v>
      </c>
      <c r="J24" s="88">
        <v>0.01</v>
      </c>
      <c r="K24" s="85">
        <v>5.9999999999982446E-3</v>
      </c>
      <c r="L24" s="84">
        <v>2045844.490828</v>
      </c>
      <c r="M24" s="86">
        <v>111.32</v>
      </c>
      <c r="N24" s="74"/>
      <c r="O24" s="84">
        <v>2277.433906064</v>
      </c>
      <c r="P24" s="85">
        <v>1.3131876727801077E-4</v>
      </c>
      <c r="Q24" s="85">
        <v>2.6206202357649266E-2</v>
      </c>
      <c r="R24" s="85">
        <f>O24/'סכום נכסי הקרן'!$C$42</f>
        <v>2.3955680817068017E-3</v>
      </c>
    </row>
    <row r="25" spans="2:48">
      <c r="B25" s="76" t="s">
        <v>289</v>
      </c>
      <c r="C25" s="74" t="s">
        <v>290</v>
      </c>
      <c r="D25" s="87" t="s">
        <v>119</v>
      </c>
      <c r="E25" s="74" t="s">
        <v>270</v>
      </c>
      <c r="F25" s="74"/>
      <c r="G25" s="74"/>
      <c r="H25" s="84">
        <v>2.4200000000000199</v>
      </c>
      <c r="I25" s="87" t="s">
        <v>163</v>
      </c>
      <c r="J25" s="88">
        <v>2.75E-2</v>
      </c>
      <c r="K25" s="85">
        <v>1.3000000000002981E-3</v>
      </c>
      <c r="L25" s="84">
        <v>5392408.8353469996</v>
      </c>
      <c r="M25" s="86">
        <v>111.99</v>
      </c>
      <c r="N25" s="74"/>
      <c r="O25" s="84">
        <v>6038.9588471139996</v>
      </c>
      <c r="P25" s="85">
        <v>3.2521143384614174E-4</v>
      </c>
      <c r="Q25" s="85">
        <v>6.9489690636290388E-2</v>
      </c>
      <c r="R25" s="85">
        <f>O25/'סכום נכסי הקרן'!$C$42</f>
        <v>6.3522093977644769E-3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46</v>
      </c>
      <c r="C27" s="74"/>
      <c r="D27" s="74"/>
      <c r="E27" s="74"/>
      <c r="F27" s="74"/>
      <c r="G27" s="74"/>
      <c r="H27" s="84">
        <v>9.2661280033579629</v>
      </c>
      <c r="I27" s="74"/>
      <c r="J27" s="74"/>
      <c r="K27" s="85">
        <v>1.1644275403984876E-2</v>
      </c>
      <c r="L27" s="84"/>
      <c r="M27" s="86"/>
      <c r="N27" s="74"/>
      <c r="O27" s="84">
        <v>50480.721696377987</v>
      </c>
      <c r="P27" s="74"/>
      <c r="Q27" s="85">
        <v>0.58087657534781656</v>
      </c>
      <c r="R27" s="85">
        <f>O27/'סכום נכסי הקרן'!$C$42</f>
        <v>5.3099238276629393E-2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0.49639997627568505</v>
      </c>
      <c r="I28" s="72"/>
      <c r="J28" s="72"/>
      <c r="K28" s="82">
        <v>2.4906622071357511E-3</v>
      </c>
      <c r="L28" s="81"/>
      <c r="M28" s="83"/>
      <c r="N28" s="72"/>
      <c r="O28" s="81">
        <v>329.53603916199995</v>
      </c>
      <c r="P28" s="72"/>
      <c r="Q28" s="82">
        <v>3.7919379804714826E-3</v>
      </c>
      <c r="R28" s="82">
        <f>O28/'סכום נכסי הקרן'!$C$42</f>
        <v>3.4662960584129699E-4</v>
      </c>
    </row>
    <row r="29" spans="2:48">
      <c r="B29" s="76" t="s">
        <v>291</v>
      </c>
      <c r="C29" s="74" t="s">
        <v>292</v>
      </c>
      <c r="D29" s="87" t="s">
        <v>119</v>
      </c>
      <c r="E29" s="74" t="s">
        <v>270</v>
      </c>
      <c r="F29" s="74"/>
      <c r="G29" s="74"/>
      <c r="H29" s="84">
        <v>0.54000000000120796</v>
      </c>
      <c r="I29" s="87" t="s">
        <v>163</v>
      </c>
      <c r="J29" s="88">
        <v>0</v>
      </c>
      <c r="K29" s="85">
        <v>2.2000000000362372E-3</v>
      </c>
      <c r="L29" s="84">
        <v>82886.533674999999</v>
      </c>
      <c r="M29" s="86">
        <v>99.88</v>
      </c>
      <c r="N29" s="74"/>
      <c r="O29" s="84">
        <v>82.787069834999997</v>
      </c>
      <c r="P29" s="85">
        <v>9.2096148527777778E-6</v>
      </c>
      <c r="Q29" s="85">
        <v>9.5262246641544628E-4</v>
      </c>
      <c r="R29" s="85">
        <f>O29/'סכום נכסי הקרן'!$C$42</f>
        <v>8.7081368880430096E-5</v>
      </c>
    </row>
    <row r="30" spans="2:48">
      <c r="B30" s="76" t="s">
        <v>293</v>
      </c>
      <c r="C30" s="74" t="s">
        <v>294</v>
      </c>
      <c r="D30" s="87" t="s">
        <v>119</v>
      </c>
      <c r="E30" s="74" t="s">
        <v>270</v>
      </c>
      <c r="F30" s="74"/>
      <c r="G30" s="74"/>
      <c r="H30" s="84">
        <v>0.76999999998404778</v>
      </c>
      <c r="I30" s="87" t="s">
        <v>163</v>
      </c>
      <c r="J30" s="88">
        <v>0</v>
      </c>
      <c r="K30" s="85">
        <v>2.6000000000736267E-3</v>
      </c>
      <c r="L30" s="84">
        <v>32662.342961999999</v>
      </c>
      <c r="M30" s="86">
        <v>99.8</v>
      </c>
      <c r="N30" s="74"/>
      <c r="O30" s="84">
        <v>32.597018276</v>
      </c>
      <c r="P30" s="85">
        <v>4.0827928702499999E-6</v>
      </c>
      <c r="Q30" s="85">
        <v>3.7509060303453725E-4</v>
      </c>
      <c r="R30" s="85">
        <f>O30/'סכום נכסי הקרן'!$C$42</f>
        <v>3.4287878270749014E-5</v>
      </c>
    </row>
    <row r="31" spans="2:48">
      <c r="B31" s="76" t="s">
        <v>295</v>
      </c>
      <c r="C31" s="74" t="s">
        <v>296</v>
      </c>
      <c r="D31" s="87" t="s">
        <v>119</v>
      </c>
      <c r="E31" s="74" t="s">
        <v>270</v>
      </c>
      <c r="F31" s="74"/>
      <c r="G31" s="74"/>
      <c r="H31" s="84">
        <v>0.58999999999804487</v>
      </c>
      <c r="I31" s="87" t="s">
        <v>163</v>
      </c>
      <c r="J31" s="88">
        <v>0</v>
      </c>
      <c r="K31" s="85">
        <v>2.2000000000391047E-3</v>
      </c>
      <c r="L31" s="84">
        <v>51211.754671999995</v>
      </c>
      <c r="M31" s="86">
        <v>99.87</v>
      </c>
      <c r="N31" s="74"/>
      <c r="O31" s="84">
        <v>51.145179389999988</v>
      </c>
      <c r="P31" s="85">
        <v>5.6901949635555551E-6</v>
      </c>
      <c r="Q31" s="85">
        <v>5.8852242304104302E-4</v>
      </c>
      <c r="R31" s="85">
        <f>O31/'סכום נכסי הקרן'!$C$42</f>
        <v>5.3798162464175341E-5</v>
      </c>
    </row>
    <row r="32" spans="2:48">
      <c r="B32" s="76" t="s">
        <v>297</v>
      </c>
      <c r="C32" s="74" t="s">
        <v>298</v>
      </c>
      <c r="D32" s="87" t="s">
        <v>119</v>
      </c>
      <c r="E32" s="74" t="s">
        <v>270</v>
      </c>
      <c r="F32" s="74"/>
      <c r="G32" s="74"/>
      <c r="H32" s="84">
        <v>0.66999999997867266</v>
      </c>
      <c r="I32" s="87" t="s">
        <v>163</v>
      </c>
      <c r="J32" s="88">
        <v>0</v>
      </c>
      <c r="K32" s="85">
        <v>2.1999999998459697E-3</v>
      </c>
      <c r="L32" s="84">
        <v>33810.321899000002</v>
      </c>
      <c r="M32" s="86">
        <v>99.85</v>
      </c>
      <c r="N32" s="74"/>
      <c r="O32" s="84">
        <v>33.759606416000004</v>
      </c>
      <c r="P32" s="85">
        <v>3.7567024332222223E-6</v>
      </c>
      <c r="Q32" s="85">
        <v>3.8846838755522971E-4</v>
      </c>
      <c r="R32" s="85">
        <f>O32/'סכום נכסי הקרן'!$C$42</f>
        <v>3.5510771735599637E-5</v>
      </c>
    </row>
    <row r="33" spans="2:18">
      <c r="B33" s="76" t="s">
        <v>299</v>
      </c>
      <c r="C33" s="74" t="s">
        <v>300</v>
      </c>
      <c r="D33" s="87" t="s">
        <v>119</v>
      </c>
      <c r="E33" s="74" t="s">
        <v>270</v>
      </c>
      <c r="F33" s="74"/>
      <c r="G33" s="74"/>
      <c r="H33" s="84">
        <v>0.83999999994350893</v>
      </c>
      <c r="I33" s="87" t="s">
        <v>163</v>
      </c>
      <c r="J33" s="88">
        <v>0</v>
      </c>
      <c r="K33" s="85">
        <v>2.099999999466474E-3</v>
      </c>
      <c r="L33" s="84">
        <v>6384.1865900000003</v>
      </c>
      <c r="M33" s="86">
        <v>99.82</v>
      </c>
      <c r="N33" s="74"/>
      <c r="O33" s="84">
        <v>6.3726950539999994</v>
      </c>
      <c r="P33" s="85">
        <v>9.1202665571428577E-7</v>
      </c>
      <c r="Q33" s="85">
        <v>7.3329959523322154E-5</v>
      </c>
      <c r="R33" s="85">
        <f>O33/'סכום נכסי הקרן'!$C$42</f>
        <v>6.703257040814511E-6</v>
      </c>
    </row>
    <row r="34" spans="2:18">
      <c r="B34" s="76" t="s">
        <v>301</v>
      </c>
      <c r="C34" s="74" t="s">
        <v>302</v>
      </c>
      <c r="D34" s="87" t="s">
        <v>119</v>
      </c>
      <c r="E34" s="74" t="s">
        <v>270</v>
      </c>
      <c r="F34" s="74"/>
      <c r="G34" s="74"/>
      <c r="H34" s="84">
        <v>1.9999999999325276E-2</v>
      </c>
      <c r="I34" s="87" t="s">
        <v>163</v>
      </c>
      <c r="J34" s="88">
        <v>0</v>
      </c>
      <c r="K34" s="85">
        <v>5.2000000001619336E-3</v>
      </c>
      <c r="L34" s="84">
        <v>29644.698871000001</v>
      </c>
      <c r="M34" s="86">
        <v>99.99</v>
      </c>
      <c r="N34" s="74"/>
      <c r="O34" s="84">
        <v>29.641734401000001</v>
      </c>
      <c r="P34" s="85">
        <v>2.4703915725833334E-6</v>
      </c>
      <c r="Q34" s="85">
        <v>3.4108444942176523E-4</v>
      </c>
      <c r="R34" s="85">
        <f>O34/'סכום נכסי הקרן'!$C$42</f>
        <v>3.1179299047228028E-5</v>
      </c>
    </row>
    <row r="35" spans="2:18">
      <c r="B35" s="76" t="s">
        <v>303</v>
      </c>
      <c r="C35" s="74" t="s">
        <v>304</v>
      </c>
      <c r="D35" s="87" t="s">
        <v>119</v>
      </c>
      <c r="E35" s="74" t="s">
        <v>270</v>
      </c>
      <c r="F35" s="74"/>
      <c r="G35" s="74"/>
      <c r="H35" s="84">
        <v>9.999999986667843E-2</v>
      </c>
      <c r="I35" s="87" t="s">
        <v>163</v>
      </c>
      <c r="J35" s="88">
        <v>0</v>
      </c>
      <c r="K35" s="85">
        <v>2.0999999998666786E-3</v>
      </c>
      <c r="L35" s="84">
        <v>3751.0809220000001</v>
      </c>
      <c r="M35" s="86">
        <v>99.98</v>
      </c>
      <c r="N35" s="74"/>
      <c r="O35" s="84">
        <v>3.7503307049999997</v>
      </c>
      <c r="P35" s="85">
        <v>3.1259007683333333E-7</v>
      </c>
      <c r="Q35" s="85">
        <v>4.3154677332960336E-5</v>
      </c>
      <c r="R35" s="85">
        <f>O35/'סכום נכסי הקרן'!$C$42</f>
        <v>3.9448664169007478E-6</v>
      </c>
    </row>
    <row r="36" spans="2:18">
      <c r="B36" s="76" t="s">
        <v>305</v>
      </c>
      <c r="C36" s="74" t="s">
        <v>306</v>
      </c>
      <c r="D36" s="87" t="s">
        <v>119</v>
      </c>
      <c r="E36" s="74" t="s">
        <v>270</v>
      </c>
      <c r="F36" s="74"/>
      <c r="G36" s="74"/>
      <c r="H36" s="84">
        <v>0.17000000000112631</v>
      </c>
      <c r="I36" s="87" t="s">
        <v>163</v>
      </c>
      <c r="J36" s="88">
        <v>0</v>
      </c>
      <c r="K36" s="85">
        <v>2.3000000002140037E-3</v>
      </c>
      <c r="L36" s="84">
        <v>8881.8965059999991</v>
      </c>
      <c r="M36" s="86">
        <v>99.96</v>
      </c>
      <c r="N36" s="74"/>
      <c r="O36" s="84">
        <v>8.8783437470000006</v>
      </c>
      <c r="P36" s="85">
        <v>7.4015804216666662E-7</v>
      </c>
      <c r="Q36" s="85">
        <v>1.0216220642677727E-4</v>
      </c>
      <c r="R36" s="85">
        <f>O36/'סכום נכסי הקרן'!$C$42</f>
        <v>9.3388777791106967E-6</v>
      </c>
    </row>
    <row r="37" spans="2:18">
      <c r="B37" s="76" t="s">
        <v>307</v>
      </c>
      <c r="C37" s="74" t="s">
        <v>308</v>
      </c>
      <c r="D37" s="87" t="s">
        <v>119</v>
      </c>
      <c r="E37" s="74" t="s">
        <v>270</v>
      </c>
      <c r="F37" s="74"/>
      <c r="G37" s="74"/>
      <c r="H37" s="84">
        <v>0.35</v>
      </c>
      <c r="I37" s="87" t="s">
        <v>163</v>
      </c>
      <c r="J37" s="88">
        <v>0</v>
      </c>
      <c r="K37" s="85">
        <v>2.2999999998004526E-3</v>
      </c>
      <c r="L37" s="84">
        <v>10030.706006</v>
      </c>
      <c r="M37" s="86">
        <v>99.92</v>
      </c>
      <c r="N37" s="74"/>
      <c r="O37" s="84">
        <v>10.022681439999999</v>
      </c>
      <c r="P37" s="85">
        <v>1.1145228895555556E-6</v>
      </c>
      <c r="Q37" s="85">
        <v>1.1532998489375894E-4</v>
      </c>
      <c r="R37" s="85">
        <f>O37/'סכום נכסי הקרן'!$C$42</f>
        <v>1.0542574116793902E-5</v>
      </c>
    </row>
    <row r="38" spans="2:18">
      <c r="B38" s="76" t="s">
        <v>309</v>
      </c>
      <c r="C38" s="74" t="s">
        <v>310</v>
      </c>
      <c r="D38" s="87" t="s">
        <v>119</v>
      </c>
      <c r="E38" s="74" t="s">
        <v>270</v>
      </c>
      <c r="F38" s="74"/>
      <c r="G38" s="74"/>
      <c r="H38" s="84">
        <v>0.41999999999773313</v>
      </c>
      <c r="I38" s="87" t="s">
        <v>163</v>
      </c>
      <c r="J38" s="88">
        <v>0</v>
      </c>
      <c r="K38" s="85">
        <v>2.1000000000595057E-3</v>
      </c>
      <c r="L38" s="84">
        <v>70644.960361999998</v>
      </c>
      <c r="M38" s="86">
        <v>99.91</v>
      </c>
      <c r="N38" s="74"/>
      <c r="O38" s="84">
        <v>70.581379897999994</v>
      </c>
      <c r="P38" s="85">
        <v>7.8494400402222226E-6</v>
      </c>
      <c r="Q38" s="85">
        <v>8.1217282282664276E-4</v>
      </c>
      <c r="R38" s="85">
        <f>O38/'סכום נכסי הקרן'!$C$42</f>
        <v>7.4242550089495044E-5</v>
      </c>
    </row>
    <row r="39" spans="2:18">
      <c r="B39" s="77"/>
      <c r="C39" s="74"/>
      <c r="D39" s="74"/>
      <c r="E39" s="74"/>
      <c r="F39" s="74"/>
      <c r="G39" s="74"/>
      <c r="H39" s="74"/>
      <c r="I39" s="74"/>
      <c r="J39" s="74"/>
      <c r="K39" s="85"/>
      <c r="L39" s="84"/>
      <c r="M39" s="86"/>
      <c r="N39" s="74"/>
      <c r="O39" s="74"/>
      <c r="P39" s="74"/>
      <c r="Q39" s="85"/>
      <c r="R39" s="74"/>
    </row>
    <row r="40" spans="2:18">
      <c r="B40" s="75" t="s">
        <v>23</v>
      </c>
      <c r="C40" s="72"/>
      <c r="D40" s="72"/>
      <c r="E40" s="72"/>
      <c r="F40" s="72"/>
      <c r="G40" s="72"/>
      <c r="H40" s="81">
        <v>9.3237525919035971</v>
      </c>
      <c r="I40" s="72"/>
      <c r="J40" s="72"/>
      <c r="K40" s="82">
        <v>1.1704422445323603E-2</v>
      </c>
      <c r="L40" s="81"/>
      <c r="M40" s="83"/>
      <c r="N40" s="72"/>
      <c r="O40" s="81">
        <v>50151.185657215981</v>
      </c>
      <c r="P40" s="72"/>
      <c r="Q40" s="82">
        <v>0.57708463736734505</v>
      </c>
      <c r="R40" s="82">
        <f>O40/'סכום נכסי הקרן'!$C$42</f>
        <v>5.2752608670788091E-2</v>
      </c>
    </row>
    <row r="41" spans="2:18">
      <c r="B41" s="76" t="s">
        <v>311</v>
      </c>
      <c r="C41" s="74" t="s">
        <v>312</v>
      </c>
      <c r="D41" s="87" t="s">
        <v>119</v>
      </c>
      <c r="E41" s="74" t="s">
        <v>270</v>
      </c>
      <c r="F41" s="74"/>
      <c r="G41" s="74"/>
      <c r="H41" s="84">
        <v>5.6400000000009545</v>
      </c>
      <c r="I41" s="87" t="s">
        <v>163</v>
      </c>
      <c r="J41" s="88">
        <v>6.25E-2</v>
      </c>
      <c r="K41" s="85">
        <v>8.3000000000016533E-3</v>
      </c>
      <c r="L41" s="84">
        <v>1984878.25095</v>
      </c>
      <c r="M41" s="86">
        <v>137.18</v>
      </c>
      <c r="N41" s="74"/>
      <c r="O41" s="84">
        <v>2722.856044485</v>
      </c>
      <c r="P41" s="85">
        <v>1.2052699230894899E-4</v>
      </c>
      <c r="Q41" s="85">
        <v>3.133162999924053E-2</v>
      </c>
      <c r="R41" s="85">
        <f>O41/'סכום נכסי הקרן'!$C$42</f>
        <v>2.8640949859764665E-3</v>
      </c>
    </row>
    <row r="42" spans="2:18">
      <c r="B42" s="76" t="s">
        <v>313</v>
      </c>
      <c r="C42" s="74" t="s">
        <v>314</v>
      </c>
      <c r="D42" s="87" t="s">
        <v>119</v>
      </c>
      <c r="E42" s="74" t="s">
        <v>270</v>
      </c>
      <c r="F42" s="74"/>
      <c r="G42" s="74"/>
      <c r="H42" s="84">
        <v>3.7999999999999328</v>
      </c>
      <c r="I42" s="87" t="s">
        <v>163</v>
      </c>
      <c r="J42" s="88">
        <v>3.7499999999999999E-2</v>
      </c>
      <c r="K42" s="85">
        <v>5.4999999999993309E-3</v>
      </c>
      <c r="L42" s="84">
        <v>2656411.5079680001</v>
      </c>
      <c r="M42" s="86">
        <v>112.64</v>
      </c>
      <c r="N42" s="74"/>
      <c r="O42" s="84">
        <v>2992.1819225839999</v>
      </c>
      <c r="P42" s="85">
        <v>1.6370332161302168E-4</v>
      </c>
      <c r="Q42" s="85">
        <v>3.4430735726445609E-2</v>
      </c>
      <c r="R42" s="85">
        <f>O42/'סכום נכסי הקרן'!$C$42</f>
        <v>3.1473912324377633E-3</v>
      </c>
    </row>
    <row r="43" spans="2:18">
      <c r="B43" s="76" t="s">
        <v>315</v>
      </c>
      <c r="C43" s="74" t="s">
        <v>316</v>
      </c>
      <c r="D43" s="87" t="s">
        <v>119</v>
      </c>
      <c r="E43" s="74" t="s">
        <v>270</v>
      </c>
      <c r="F43" s="74"/>
      <c r="G43" s="74"/>
      <c r="H43" s="84">
        <v>18.809999999999569</v>
      </c>
      <c r="I43" s="87" t="s">
        <v>163</v>
      </c>
      <c r="J43" s="88">
        <v>3.7499999999999999E-2</v>
      </c>
      <c r="K43" s="85">
        <v>2.1299999999999056E-2</v>
      </c>
      <c r="L43" s="84">
        <v>8419799.0097889993</v>
      </c>
      <c r="M43" s="86">
        <v>132.96</v>
      </c>
      <c r="N43" s="74"/>
      <c r="O43" s="84">
        <v>11194.964763385</v>
      </c>
      <c r="P43" s="85">
        <v>5.3199179384895391E-4</v>
      </c>
      <c r="Q43" s="85">
        <v>0.12881933091224296</v>
      </c>
      <c r="R43" s="85">
        <f>O43/'סכום נכסי הקרן'!$C$42</f>
        <v>1.1775665669853165E-2</v>
      </c>
    </row>
    <row r="44" spans="2:18">
      <c r="B44" s="76" t="s">
        <v>317</v>
      </c>
      <c r="C44" s="74" t="s">
        <v>318</v>
      </c>
      <c r="D44" s="87" t="s">
        <v>119</v>
      </c>
      <c r="E44" s="74" t="s">
        <v>270</v>
      </c>
      <c r="F44" s="74"/>
      <c r="G44" s="74"/>
      <c r="H44" s="84">
        <v>2.6300000000005479</v>
      </c>
      <c r="I44" s="87" t="s">
        <v>163</v>
      </c>
      <c r="J44" s="88">
        <v>1.2500000000000001E-2</v>
      </c>
      <c r="K44" s="85">
        <v>4.3999999999980843E-3</v>
      </c>
      <c r="L44" s="84">
        <v>1832503.8435120001</v>
      </c>
      <c r="M44" s="86">
        <v>102.56</v>
      </c>
      <c r="N44" s="74"/>
      <c r="O44" s="84">
        <v>1879.415909219</v>
      </c>
      <c r="P44" s="85">
        <v>1.5772670386759156E-4</v>
      </c>
      <c r="Q44" s="85">
        <v>2.1626249394125961E-2</v>
      </c>
      <c r="R44" s="85">
        <f>O44/'סכום נכסי הקרן'!$C$42</f>
        <v>1.9769042484126791E-3</v>
      </c>
    </row>
    <row r="45" spans="2:18">
      <c r="B45" s="76" t="s">
        <v>319</v>
      </c>
      <c r="C45" s="74" t="s">
        <v>320</v>
      </c>
      <c r="D45" s="87" t="s">
        <v>119</v>
      </c>
      <c r="E45" s="74" t="s">
        <v>270</v>
      </c>
      <c r="F45" s="74"/>
      <c r="G45" s="74"/>
      <c r="H45" s="84">
        <v>3.5800000000002585</v>
      </c>
      <c r="I45" s="87" t="s">
        <v>163</v>
      </c>
      <c r="J45" s="88">
        <v>1.4999999999999999E-2</v>
      </c>
      <c r="K45" s="85">
        <v>5.1999999999998246E-3</v>
      </c>
      <c r="L45" s="84">
        <v>4389401.7467560004</v>
      </c>
      <c r="M45" s="86">
        <v>104.07</v>
      </c>
      <c r="N45" s="74"/>
      <c r="O45" s="84">
        <v>4568.0503917790002</v>
      </c>
      <c r="P45" s="85">
        <v>2.6100726660947511E-4</v>
      </c>
      <c r="Q45" s="85">
        <v>5.2564095330341232E-2</v>
      </c>
      <c r="R45" s="85">
        <f>O45/'סכום נכסי הקרן'!$C$42</f>
        <v>4.8050025447660578E-3</v>
      </c>
    </row>
    <row r="46" spans="2:18">
      <c r="B46" s="76" t="s">
        <v>321</v>
      </c>
      <c r="C46" s="74" t="s">
        <v>322</v>
      </c>
      <c r="D46" s="87" t="s">
        <v>119</v>
      </c>
      <c r="E46" s="74" t="s">
        <v>270</v>
      </c>
      <c r="F46" s="74"/>
      <c r="G46" s="74"/>
      <c r="H46" s="84">
        <v>0.83999999999999986</v>
      </c>
      <c r="I46" s="87" t="s">
        <v>163</v>
      </c>
      <c r="J46" s="88">
        <v>5.0000000000000001E-3</v>
      </c>
      <c r="K46" s="85">
        <v>2.3999999999999998E-3</v>
      </c>
      <c r="L46" s="84">
        <v>236365.28557599999</v>
      </c>
      <c r="M46" s="86">
        <v>100.3</v>
      </c>
      <c r="N46" s="74"/>
      <c r="O46" s="84">
        <v>237.07438560000003</v>
      </c>
      <c r="P46" s="85">
        <v>1.5109173777309974E-5</v>
      </c>
      <c r="Q46" s="85">
        <v>2.7279910544523089E-3</v>
      </c>
      <c r="R46" s="85">
        <f>O46/'סכום נכסי הקרן'!$C$42</f>
        <v>2.493718169477586E-4</v>
      </c>
    </row>
    <row r="47" spans="2:18">
      <c r="B47" s="76" t="s">
        <v>323</v>
      </c>
      <c r="C47" s="74" t="s">
        <v>324</v>
      </c>
      <c r="D47" s="87" t="s">
        <v>119</v>
      </c>
      <c r="E47" s="74" t="s">
        <v>270</v>
      </c>
      <c r="F47" s="74"/>
      <c r="G47" s="74"/>
      <c r="H47" s="84">
        <v>1.7899999999998215</v>
      </c>
      <c r="I47" s="87" t="s">
        <v>163</v>
      </c>
      <c r="J47" s="88">
        <v>5.5E-2</v>
      </c>
      <c r="K47" s="85">
        <v>3.6000000000011006E-3</v>
      </c>
      <c r="L47" s="84">
        <v>1977232.9854270003</v>
      </c>
      <c r="M47" s="86">
        <v>110.31</v>
      </c>
      <c r="N47" s="74"/>
      <c r="O47" s="84">
        <v>2181.0856981409997</v>
      </c>
      <c r="P47" s="85">
        <v>1.1157232564595826E-4</v>
      </c>
      <c r="Q47" s="85">
        <v>2.5097533242420922E-2</v>
      </c>
      <c r="R47" s="85">
        <f>O47/'סכום נכסי הקרן'!$C$42</f>
        <v>2.2942221365992717E-3</v>
      </c>
    </row>
    <row r="48" spans="2:18">
      <c r="B48" s="76" t="s">
        <v>325</v>
      </c>
      <c r="C48" s="74" t="s">
        <v>326</v>
      </c>
      <c r="D48" s="87" t="s">
        <v>119</v>
      </c>
      <c r="E48" s="74" t="s">
        <v>270</v>
      </c>
      <c r="F48" s="74"/>
      <c r="G48" s="74"/>
      <c r="H48" s="84">
        <v>15.119999999999731</v>
      </c>
      <c r="I48" s="87" t="s">
        <v>163</v>
      </c>
      <c r="J48" s="88">
        <v>5.5E-2</v>
      </c>
      <c r="K48" s="85">
        <v>1.8899999999999664E-2</v>
      </c>
      <c r="L48" s="84">
        <v>4878330.1302739996</v>
      </c>
      <c r="M48" s="86">
        <v>165.1</v>
      </c>
      <c r="N48" s="74"/>
      <c r="O48" s="84">
        <v>8054.1230250429999</v>
      </c>
      <c r="P48" s="85">
        <v>2.6681415000908462E-4</v>
      </c>
      <c r="Q48" s="85">
        <v>9.2677981673004783E-2</v>
      </c>
      <c r="R48" s="85">
        <f>O48/'סכום נכסי הקרן'!$C$42</f>
        <v>8.4719033968710215E-3</v>
      </c>
    </row>
    <row r="49" spans="2:18">
      <c r="B49" s="76" t="s">
        <v>327</v>
      </c>
      <c r="C49" s="74" t="s">
        <v>328</v>
      </c>
      <c r="D49" s="87" t="s">
        <v>119</v>
      </c>
      <c r="E49" s="74" t="s">
        <v>270</v>
      </c>
      <c r="F49" s="74"/>
      <c r="G49" s="74"/>
      <c r="H49" s="84">
        <v>2.8799999999999213</v>
      </c>
      <c r="I49" s="87" t="s">
        <v>163</v>
      </c>
      <c r="J49" s="88">
        <v>4.2500000000000003E-2</v>
      </c>
      <c r="K49" s="85">
        <v>4.9000000000007544E-3</v>
      </c>
      <c r="L49" s="84">
        <v>2741829.7248849999</v>
      </c>
      <c r="M49" s="86">
        <v>111.16</v>
      </c>
      <c r="N49" s="74"/>
      <c r="O49" s="84">
        <v>3047.8179221729997</v>
      </c>
      <c r="P49" s="85">
        <v>1.6203529614359642E-4</v>
      </c>
      <c r="Q49" s="85">
        <v>3.5070933564774642E-2</v>
      </c>
      <c r="R49" s="85">
        <f>O49/'סכום נכסי הקרן'!$C$42</f>
        <v>3.2059131611990696E-3</v>
      </c>
    </row>
    <row r="50" spans="2:18">
      <c r="B50" s="76" t="s">
        <v>329</v>
      </c>
      <c r="C50" s="74" t="s">
        <v>330</v>
      </c>
      <c r="D50" s="87" t="s">
        <v>119</v>
      </c>
      <c r="E50" s="74" t="s">
        <v>270</v>
      </c>
      <c r="F50" s="74"/>
      <c r="G50" s="74"/>
      <c r="H50" s="84">
        <v>6.6200000000002799</v>
      </c>
      <c r="I50" s="87" t="s">
        <v>163</v>
      </c>
      <c r="J50" s="88">
        <v>0.02</v>
      </c>
      <c r="K50" s="85">
        <v>8.9000000000018994E-3</v>
      </c>
      <c r="L50" s="84">
        <v>2253354.3677079999</v>
      </c>
      <c r="M50" s="86">
        <v>107.5</v>
      </c>
      <c r="N50" s="74"/>
      <c r="O50" s="84">
        <v>2422.355945286</v>
      </c>
      <c r="P50" s="85">
        <v>1.3836505537581249E-4</v>
      </c>
      <c r="Q50" s="85">
        <v>2.7873805652665895E-2</v>
      </c>
      <c r="R50" s="85">
        <f>O50/'סכום נכסי הקרן'!$C$42</f>
        <v>2.5480074612083065E-3</v>
      </c>
    </row>
    <row r="51" spans="2:18">
      <c r="B51" s="76" t="s">
        <v>331</v>
      </c>
      <c r="C51" s="74" t="s">
        <v>332</v>
      </c>
      <c r="D51" s="87" t="s">
        <v>119</v>
      </c>
      <c r="E51" s="74" t="s">
        <v>270</v>
      </c>
      <c r="F51" s="74"/>
      <c r="G51" s="74"/>
      <c r="H51" s="84">
        <v>9.5699999999979788</v>
      </c>
      <c r="I51" s="87" t="s">
        <v>163</v>
      </c>
      <c r="J51" s="88">
        <v>0.01</v>
      </c>
      <c r="K51" s="85">
        <v>1.0699999999998162E-2</v>
      </c>
      <c r="L51" s="84">
        <v>1370188.5312000001</v>
      </c>
      <c r="M51" s="86">
        <v>99.3</v>
      </c>
      <c r="N51" s="74"/>
      <c r="O51" s="84">
        <v>1360.597207775</v>
      </c>
      <c r="P51" s="85">
        <v>2.5381523148654132E-4</v>
      </c>
      <c r="Q51" s="85">
        <v>1.5656254901301278E-2</v>
      </c>
      <c r="R51" s="85">
        <f>O51/'סכום נכסי הקרן'!$C$42</f>
        <v>1.4311735828322178E-3</v>
      </c>
    </row>
    <row r="52" spans="2:18">
      <c r="B52" s="76" t="s">
        <v>333</v>
      </c>
      <c r="C52" s="74" t="s">
        <v>334</v>
      </c>
      <c r="D52" s="87" t="s">
        <v>119</v>
      </c>
      <c r="E52" s="74" t="s">
        <v>270</v>
      </c>
      <c r="F52" s="74"/>
      <c r="G52" s="74"/>
      <c r="H52" s="84">
        <v>1.0700000000148449</v>
      </c>
      <c r="I52" s="87" t="s">
        <v>163</v>
      </c>
      <c r="J52" s="88">
        <v>0.01</v>
      </c>
      <c r="K52" s="85">
        <v>2.5000000000469772E-3</v>
      </c>
      <c r="L52" s="84">
        <v>52311.416080000003</v>
      </c>
      <c r="M52" s="86">
        <v>101.73</v>
      </c>
      <c r="N52" s="74"/>
      <c r="O52" s="84">
        <v>53.216405903000009</v>
      </c>
      <c r="P52" s="85">
        <v>3.5413574181542765E-6</v>
      </c>
      <c r="Q52" s="85">
        <v>6.1235581771549707E-4</v>
      </c>
      <c r="R52" s="85">
        <f>O52/'סכום נכסי הקרן'!$C$42</f>
        <v>5.5976826842235366E-5</v>
      </c>
    </row>
    <row r="53" spans="2:18">
      <c r="B53" s="76" t="s">
        <v>335</v>
      </c>
      <c r="C53" s="74" t="s">
        <v>336</v>
      </c>
      <c r="D53" s="87" t="s">
        <v>119</v>
      </c>
      <c r="E53" s="74" t="s">
        <v>270</v>
      </c>
      <c r="F53" s="74"/>
      <c r="G53" s="74"/>
      <c r="H53" s="84">
        <v>2.3100000000001266</v>
      </c>
      <c r="I53" s="87" t="s">
        <v>163</v>
      </c>
      <c r="J53" s="88">
        <v>7.4999999999999997E-3</v>
      </c>
      <c r="K53" s="85">
        <v>4.1000000000005988E-3</v>
      </c>
      <c r="L53" s="84">
        <v>1484164.0464860001</v>
      </c>
      <c r="M53" s="86">
        <v>101.3</v>
      </c>
      <c r="N53" s="74"/>
      <c r="O53" s="84">
        <v>1503.4581770510001</v>
      </c>
      <c r="P53" s="85">
        <v>1.4333769220589905E-4</v>
      </c>
      <c r="Q53" s="85">
        <v>1.7300141672235987E-2</v>
      </c>
      <c r="R53" s="85">
        <f>O53/'סכום נכסי הקרן'!$C$42</f>
        <v>1.5814449813601997E-3</v>
      </c>
    </row>
    <row r="54" spans="2:18">
      <c r="B54" s="76" t="s">
        <v>337</v>
      </c>
      <c r="C54" s="74" t="s">
        <v>338</v>
      </c>
      <c r="D54" s="87" t="s">
        <v>119</v>
      </c>
      <c r="E54" s="74" t="s">
        <v>270</v>
      </c>
      <c r="F54" s="74"/>
      <c r="G54" s="74"/>
      <c r="H54" s="84">
        <v>5.1700000000000816</v>
      </c>
      <c r="I54" s="87" t="s">
        <v>163</v>
      </c>
      <c r="J54" s="88">
        <v>1.7500000000000002E-2</v>
      </c>
      <c r="K54" s="85">
        <v>7.3999999999998182E-3</v>
      </c>
      <c r="L54" s="84">
        <v>7195071.5168669997</v>
      </c>
      <c r="M54" s="86">
        <v>106.39</v>
      </c>
      <c r="N54" s="74"/>
      <c r="O54" s="84">
        <v>7654.8367247609995</v>
      </c>
      <c r="P54" s="85">
        <v>3.6885571773313526E-4</v>
      </c>
      <c r="Q54" s="85">
        <v>8.8083434469695895E-2</v>
      </c>
      <c r="R54" s="85">
        <f>O54/'סכום נכסי הקרן'!$C$42</f>
        <v>8.0519054711918215E-3</v>
      </c>
    </row>
    <row r="55" spans="2:18">
      <c r="B55" s="76" t="s">
        <v>339</v>
      </c>
      <c r="C55" s="74" t="s">
        <v>340</v>
      </c>
      <c r="D55" s="87" t="s">
        <v>119</v>
      </c>
      <c r="E55" s="74" t="s">
        <v>270</v>
      </c>
      <c r="F55" s="74"/>
      <c r="G55" s="74"/>
      <c r="H55" s="84">
        <v>7.7900000000125731</v>
      </c>
      <c r="I55" s="87" t="s">
        <v>163</v>
      </c>
      <c r="J55" s="88">
        <v>2.2499999999999999E-2</v>
      </c>
      <c r="K55" s="85">
        <v>1.0100000000024716E-2</v>
      </c>
      <c r="L55" s="84">
        <v>251057.77738099999</v>
      </c>
      <c r="M55" s="86">
        <v>111.19</v>
      </c>
      <c r="N55" s="74"/>
      <c r="O55" s="84">
        <v>279.15113403100003</v>
      </c>
      <c r="P55" s="85">
        <v>1.6119994625828984E-5</v>
      </c>
      <c r="Q55" s="85">
        <v>3.212163956681727E-3</v>
      </c>
      <c r="R55" s="85">
        <f>O55/'סכום נכסי הקרן'!$C$42</f>
        <v>2.9363115429007256E-4</v>
      </c>
    </row>
    <row r="56" spans="2:18">
      <c r="B56" s="77"/>
      <c r="C56" s="74"/>
      <c r="D56" s="74"/>
      <c r="E56" s="74"/>
      <c r="F56" s="74"/>
      <c r="G56" s="74"/>
      <c r="H56" s="74"/>
      <c r="I56" s="74"/>
      <c r="J56" s="74"/>
      <c r="K56" s="85"/>
      <c r="L56" s="84"/>
      <c r="M56" s="86"/>
      <c r="N56" s="74"/>
      <c r="O56" s="74"/>
      <c r="P56" s="74"/>
      <c r="Q56" s="85"/>
      <c r="R56" s="74"/>
    </row>
    <row r="57" spans="2:18">
      <c r="B57" s="71" t="s">
        <v>232</v>
      </c>
      <c r="C57" s="72"/>
      <c r="D57" s="72"/>
      <c r="E57" s="72"/>
      <c r="F57" s="72"/>
      <c r="G57" s="72"/>
      <c r="H57" s="81">
        <v>18.750000000001954</v>
      </c>
      <c r="I57" s="72"/>
      <c r="J57" s="72"/>
      <c r="K57" s="82">
        <v>3.4900000000009632E-2</v>
      </c>
      <c r="L57" s="81"/>
      <c r="M57" s="83"/>
      <c r="N57" s="72"/>
      <c r="O57" s="81">
        <v>767.92045897399998</v>
      </c>
      <c r="P57" s="72"/>
      <c r="Q57" s="82">
        <v>8.8363833035363694E-3</v>
      </c>
      <c r="R57" s="82">
        <f>O57/'סכום נכסי הקרן'!$C$42</f>
        <v>8.0775373366907951E-4</v>
      </c>
    </row>
    <row r="58" spans="2:18">
      <c r="B58" s="73" t="s">
        <v>63</v>
      </c>
      <c r="C58" s="74"/>
      <c r="D58" s="74"/>
      <c r="E58" s="74"/>
      <c r="F58" s="74"/>
      <c r="G58" s="74"/>
      <c r="H58" s="84">
        <v>18.750000000001954</v>
      </c>
      <c r="I58" s="74"/>
      <c r="J58" s="74"/>
      <c r="K58" s="85">
        <v>3.4900000000009632E-2</v>
      </c>
      <c r="L58" s="84"/>
      <c r="M58" s="86"/>
      <c r="N58" s="74"/>
      <c r="O58" s="84">
        <v>767.92045897399998</v>
      </c>
      <c r="P58" s="74"/>
      <c r="Q58" s="85">
        <v>8.8363833035363694E-3</v>
      </c>
      <c r="R58" s="85">
        <f>O58/'סכום נכסי הקרן'!$C$42</f>
        <v>8.0775373366907951E-4</v>
      </c>
    </row>
    <row r="59" spans="2:18">
      <c r="B59" s="75" t="s">
        <v>63</v>
      </c>
      <c r="C59" s="72"/>
      <c r="D59" s="72"/>
      <c r="E59" s="72"/>
      <c r="F59" s="72"/>
      <c r="G59" s="72"/>
      <c r="H59" s="81">
        <v>18.750000000001954</v>
      </c>
      <c r="I59" s="72"/>
      <c r="J59" s="72"/>
      <c r="K59" s="82">
        <v>3.4900000000009632E-2</v>
      </c>
      <c r="L59" s="81"/>
      <c r="M59" s="83"/>
      <c r="N59" s="72"/>
      <c r="O59" s="81">
        <v>767.92045897399998</v>
      </c>
      <c r="P59" s="72"/>
      <c r="Q59" s="82">
        <v>8.8363833035363694E-3</v>
      </c>
      <c r="R59" s="82">
        <f>O59/'סכום נכסי הקרן'!$C$42</f>
        <v>8.0775373366907951E-4</v>
      </c>
    </row>
    <row r="60" spans="2:18">
      <c r="B60" s="76" t="s">
        <v>341</v>
      </c>
      <c r="C60" s="74" t="s">
        <v>342</v>
      </c>
      <c r="D60" s="87" t="s">
        <v>28</v>
      </c>
      <c r="E60" s="74" t="s">
        <v>343</v>
      </c>
      <c r="F60" s="74" t="s">
        <v>344</v>
      </c>
      <c r="G60" s="74"/>
      <c r="H60" s="84">
        <v>18.750000000001954</v>
      </c>
      <c r="I60" s="87" t="s">
        <v>162</v>
      </c>
      <c r="J60" s="88">
        <v>3.3750000000000002E-2</v>
      </c>
      <c r="K60" s="85">
        <v>3.4900000000009632E-2</v>
      </c>
      <c r="L60" s="84">
        <v>219531.1728</v>
      </c>
      <c r="M60" s="86">
        <v>98.120699999999999</v>
      </c>
      <c r="N60" s="74"/>
      <c r="O60" s="84">
        <v>767.92045897399998</v>
      </c>
      <c r="P60" s="85">
        <v>1.097655864E-4</v>
      </c>
      <c r="Q60" s="85">
        <v>8.8363833035363694E-3</v>
      </c>
      <c r="R60" s="85">
        <f>O60/'סכום נכסי הקרן'!$C$42</f>
        <v>8.0775373366907951E-4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111</v>
      </c>
      <c r="C64" s="90"/>
      <c r="D64" s="90"/>
    </row>
    <row r="65" spans="2:4">
      <c r="B65" s="89" t="s">
        <v>238</v>
      </c>
      <c r="C65" s="90"/>
      <c r="D65" s="90"/>
    </row>
    <row r="66" spans="2:4">
      <c r="B66" s="146" t="s">
        <v>246</v>
      </c>
      <c r="C66" s="146"/>
      <c r="D66" s="146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B67:B1048576 J1:M1048576 E1:I30 B64:B66 D1:D29 R1:AF1048576 AJ1:XFD1048576 AG1:AI27 AG31:AI1048576 C64:D65 A1:A1048576 B1:B63 E32:I1048576 C32:D63 C6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S28" sqref="S2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8803</v>
      </c>
    </row>
    <row r="6" spans="2:18" ht="26.25" customHeight="1">
      <c r="B6" s="137" t="s">
        <v>221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178</v>
      </c>
      <c r="C1" s="68" t="s" vm="1">
        <v>265</v>
      </c>
    </row>
    <row r="2" spans="2:67">
      <c r="B2" s="47" t="s">
        <v>177</v>
      </c>
      <c r="C2" s="68" t="s">
        <v>266</v>
      </c>
    </row>
    <row r="3" spans="2:67">
      <c r="B3" s="47" t="s">
        <v>179</v>
      </c>
      <c r="C3" s="68" t="s">
        <v>267</v>
      </c>
    </row>
    <row r="4" spans="2:67">
      <c r="B4" s="47" t="s">
        <v>180</v>
      </c>
      <c r="C4" s="68">
        <v>8803</v>
      </c>
    </row>
    <row r="6" spans="2:67" ht="26.25" customHeight="1">
      <c r="B6" s="143" t="s">
        <v>208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BO6" s="3"/>
    </row>
    <row r="7" spans="2:67" ht="26.25" customHeight="1">
      <c r="B7" s="143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AZ7" s="42"/>
      <c r="BJ7" s="3"/>
      <c r="BO7" s="3"/>
    </row>
    <row r="8" spans="2:67" s="3" customFormat="1" ht="78.75">
      <c r="B8" s="37" t="s">
        <v>114</v>
      </c>
      <c r="C8" s="13" t="s">
        <v>45</v>
      </c>
      <c r="D8" s="13" t="s">
        <v>118</v>
      </c>
      <c r="E8" s="13" t="s">
        <v>224</v>
      </c>
      <c r="F8" s="13" t="s">
        <v>116</v>
      </c>
      <c r="G8" s="13" t="s">
        <v>66</v>
      </c>
      <c r="H8" s="13" t="s">
        <v>14</v>
      </c>
      <c r="I8" s="13" t="s">
        <v>67</v>
      </c>
      <c r="J8" s="13" t="s">
        <v>103</v>
      </c>
      <c r="K8" s="13" t="s">
        <v>17</v>
      </c>
      <c r="L8" s="13" t="s">
        <v>102</v>
      </c>
      <c r="M8" s="13" t="s">
        <v>16</v>
      </c>
      <c r="N8" s="13" t="s">
        <v>18</v>
      </c>
      <c r="O8" s="13" t="s">
        <v>240</v>
      </c>
      <c r="P8" s="13" t="s">
        <v>239</v>
      </c>
      <c r="Q8" s="13" t="s">
        <v>62</v>
      </c>
      <c r="R8" s="13" t="s">
        <v>59</v>
      </c>
      <c r="S8" s="13" t="s">
        <v>181</v>
      </c>
      <c r="T8" s="38" t="s">
        <v>183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247</v>
      </c>
      <c r="P9" s="16"/>
      <c r="Q9" s="16" t="s">
        <v>243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4" t="s">
        <v>184</v>
      </c>
      <c r="T10" s="61" t="s">
        <v>225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G833"/>
  <sheetViews>
    <sheetView rightToLeft="1" topLeftCell="A12" zoomScale="80" zoomScaleNormal="80" workbookViewId="0">
      <selection activeCell="R12" sqref="R12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8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7.85546875" style="1" bestFit="1" customWidth="1"/>
    <col min="12" max="12" width="12.28515625" style="1" bestFit="1" customWidth="1"/>
    <col min="13" max="13" width="7.42578125" style="1" bestFit="1" customWidth="1"/>
    <col min="14" max="14" width="8" style="1" bestFit="1" customWidth="1"/>
    <col min="15" max="15" width="14.28515625" style="1" bestFit="1" customWidth="1"/>
    <col min="16" max="16" width="8" style="1" bestFit="1" customWidth="1"/>
    <col min="17" max="17" width="8.85546875" style="1" bestFit="1" customWidth="1"/>
    <col min="18" max="18" width="12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59">
      <c r="B1" s="47" t="s">
        <v>178</v>
      </c>
      <c r="C1" s="68" t="s" vm="1">
        <v>265</v>
      </c>
    </row>
    <row r="2" spans="2:59">
      <c r="B2" s="47" t="s">
        <v>177</v>
      </c>
      <c r="C2" s="68" t="s">
        <v>266</v>
      </c>
    </row>
    <row r="3" spans="2:59">
      <c r="B3" s="47" t="s">
        <v>179</v>
      </c>
      <c r="C3" s="68" t="s">
        <v>267</v>
      </c>
    </row>
    <row r="4" spans="2:59">
      <c r="B4" s="47" t="s">
        <v>180</v>
      </c>
      <c r="C4" s="68">
        <v>8803</v>
      </c>
    </row>
    <row r="6" spans="2:59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59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G7" s="3"/>
    </row>
    <row r="8" spans="2:59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14</v>
      </c>
      <c r="I8" s="30" t="s">
        <v>67</v>
      </c>
      <c r="J8" s="30" t="s">
        <v>103</v>
      </c>
      <c r="K8" s="30" t="s">
        <v>17</v>
      </c>
      <c r="L8" s="30" t="s">
        <v>102</v>
      </c>
      <c r="M8" s="30" t="s">
        <v>16</v>
      </c>
      <c r="N8" s="30" t="s">
        <v>18</v>
      </c>
      <c r="O8" s="13" t="s">
        <v>240</v>
      </c>
      <c r="P8" s="30" t="s">
        <v>239</v>
      </c>
      <c r="Q8" s="30" t="s">
        <v>255</v>
      </c>
      <c r="R8" s="30" t="s">
        <v>62</v>
      </c>
      <c r="S8" s="13" t="s">
        <v>59</v>
      </c>
      <c r="T8" s="30" t="s">
        <v>181</v>
      </c>
      <c r="U8" s="14" t="s">
        <v>183</v>
      </c>
      <c r="BC8" s="1"/>
      <c r="BD8" s="1"/>
    </row>
    <row r="9" spans="2:59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247</v>
      </c>
      <c r="P9" s="32"/>
      <c r="Q9" s="16" t="s">
        <v>243</v>
      </c>
      <c r="R9" s="32" t="s">
        <v>243</v>
      </c>
      <c r="S9" s="16" t="s">
        <v>19</v>
      </c>
      <c r="T9" s="32" t="s">
        <v>243</v>
      </c>
      <c r="U9" s="17" t="s">
        <v>19</v>
      </c>
      <c r="BB9" s="1"/>
      <c r="BC9" s="1"/>
      <c r="BD9" s="1"/>
      <c r="BG9" s="4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112</v>
      </c>
      <c r="R10" s="19" t="s">
        <v>113</v>
      </c>
      <c r="S10" s="19" t="s">
        <v>184</v>
      </c>
      <c r="T10" s="19" t="s">
        <v>225</v>
      </c>
      <c r="U10" s="20" t="s">
        <v>249</v>
      </c>
      <c r="BB10" s="1"/>
      <c r="BC10" s="3"/>
      <c r="BD10" s="1"/>
    </row>
    <row r="11" spans="2:59" s="4" customFormat="1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8">
        <v>4.614029562898609</v>
      </c>
      <c r="L11" s="70"/>
      <c r="M11" s="70"/>
      <c r="N11" s="93">
        <v>3.2501122378383346E-2</v>
      </c>
      <c r="O11" s="78">
        <v>261390.39538193599</v>
      </c>
      <c r="P11" s="80"/>
      <c r="Q11" s="78">
        <f>Q12</f>
        <v>565.65161131572995</v>
      </c>
      <c r="R11" s="78">
        <f>R12+R265</f>
        <v>261390.39066666411</v>
      </c>
      <c r="S11" s="70"/>
      <c r="T11" s="79">
        <f>R11/$R$11</f>
        <v>1</v>
      </c>
      <c r="U11" s="79">
        <f>R11/'סכום נכסי הקרן'!$C$42</f>
        <v>0.27494913247696912</v>
      </c>
      <c r="BB11" s="1"/>
      <c r="BC11" s="3"/>
      <c r="BD11" s="1"/>
      <c r="BG11" s="1"/>
    </row>
    <row r="12" spans="2:59">
      <c r="B12" s="71" t="s">
        <v>233</v>
      </c>
      <c r="C12" s="72"/>
      <c r="D12" s="72"/>
      <c r="E12" s="72"/>
      <c r="F12" s="72"/>
      <c r="G12" s="72"/>
      <c r="H12" s="72"/>
      <c r="I12" s="72"/>
      <c r="J12" s="72"/>
      <c r="K12" s="81">
        <v>4.3694548361916752</v>
      </c>
      <c r="L12" s="72"/>
      <c r="M12" s="72"/>
      <c r="N12" s="94">
        <v>3.0819792236155195E-2</v>
      </c>
      <c r="O12" s="81">
        <v>243752.97081255598</v>
      </c>
      <c r="P12" s="83"/>
      <c r="Q12" s="81">
        <f>Q13+Q167</f>
        <v>565.65161131572995</v>
      </c>
      <c r="R12" s="81">
        <f>R13+R167+R257</f>
        <v>243330.72066166811</v>
      </c>
      <c r="S12" s="72"/>
      <c r="T12" s="82">
        <f t="shared" ref="T12:T74" si="0">R12/$R$11</f>
        <v>0.93090920458500537</v>
      </c>
      <c r="U12" s="82">
        <f>R12/'סכום נכסי הקרן'!$C$42</f>
        <v>0.25595267821547263</v>
      </c>
      <c r="BC12" s="3"/>
    </row>
    <row r="13" spans="2:59" s="128" customFormat="1" ht="20.25">
      <c r="B13" s="92" t="s">
        <v>32</v>
      </c>
      <c r="C13" s="72"/>
      <c r="D13" s="72"/>
      <c r="E13" s="72"/>
      <c r="F13" s="72"/>
      <c r="G13" s="72"/>
      <c r="H13" s="72"/>
      <c r="I13" s="72"/>
      <c r="J13" s="72"/>
      <c r="K13" s="81">
        <v>4.3426772207690822</v>
      </c>
      <c r="L13" s="72"/>
      <c r="M13" s="72"/>
      <c r="N13" s="94">
        <v>2.5570000319015997E-2</v>
      </c>
      <c r="O13" s="81">
        <v>187601.06762085803</v>
      </c>
      <c r="P13" s="83"/>
      <c r="Q13" s="81">
        <f>SUM(Q14:Q164)</f>
        <v>526.21272261000001</v>
      </c>
      <c r="R13" s="81">
        <f>SUM(R14:R165)</f>
        <v>187601.06762085811</v>
      </c>
      <c r="S13" s="72"/>
      <c r="T13" s="82">
        <f t="shared" si="0"/>
        <v>0.71770453053913064</v>
      </c>
      <c r="U13" s="82">
        <f>R13/'סכום נכסי הקרן'!$C$42</f>
        <v>0.19733223804652436</v>
      </c>
      <c r="BC13" s="129"/>
    </row>
    <row r="14" spans="2:59" s="128" customFormat="1">
      <c r="B14" s="77" t="s">
        <v>345</v>
      </c>
      <c r="C14" s="74" t="s">
        <v>346</v>
      </c>
      <c r="D14" s="87" t="s">
        <v>119</v>
      </c>
      <c r="E14" s="87" t="s">
        <v>347</v>
      </c>
      <c r="F14" s="74" t="s">
        <v>348</v>
      </c>
      <c r="G14" s="87" t="s">
        <v>349</v>
      </c>
      <c r="H14" s="74" t="s">
        <v>350</v>
      </c>
      <c r="I14" s="74" t="s">
        <v>351</v>
      </c>
      <c r="J14" s="74"/>
      <c r="K14" s="84">
        <v>2.5699999999998964</v>
      </c>
      <c r="L14" s="87" t="s">
        <v>163</v>
      </c>
      <c r="M14" s="88">
        <v>6.1999999999999998E-3</v>
      </c>
      <c r="N14" s="88">
        <v>1.5999999999999036E-2</v>
      </c>
      <c r="O14" s="84">
        <v>4203681.163346</v>
      </c>
      <c r="P14" s="86">
        <v>98.76</v>
      </c>
      <c r="Q14" s="74"/>
      <c r="R14" s="84">
        <v>4151.5557308990001</v>
      </c>
      <c r="S14" s="85">
        <v>8.4881577046191882E-4</v>
      </c>
      <c r="T14" s="85">
        <f t="shared" si="0"/>
        <v>1.5882587421483435E-2</v>
      </c>
      <c r="U14" s="85">
        <f>R14/'סכום נכסי הקרן'!$C$42</f>
        <v>4.3669036330264924E-3</v>
      </c>
    </row>
    <row r="15" spans="2:59" s="128" customFormat="1">
      <c r="B15" s="77" t="s">
        <v>352</v>
      </c>
      <c r="C15" s="74" t="s">
        <v>353</v>
      </c>
      <c r="D15" s="87" t="s">
        <v>119</v>
      </c>
      <c r="E15" s="87" t="s">
        <v>347</v>
      </c>
      <c r="F15" s="74" t="s">
        <v>348</v>
      </c>
      <c r="G15" s="87" t="s">
        <v>349</v>
      </c>
      <c r="H15" s="74" t="s">
        <v>350</v>
      </c>
      <c r="I15" s="74" t="s">
        <v>351</v>
      </c>
      <c r="J15" s="74"/>
      <c r="K15" s="84">
        <v>5.7300000000006461</v>
      </c>
      <c r="L15" s="87" t="s">
        <v>163</v>
      </c>
      <c r="M15" s="88">
        <v>5.0000000000000001E-4</v>
      </c>
      <c r="N15" s="88">
        <v>1.3200000000001804E-2</v>
      </c>
      <c r="O15" s="84">
        <v>1436834.0179339999</v>
      </c>
      <c r="P15" s="86">
        <v>92.5</v>
      </c>
      <c r="Q15" s="74"/>
      <c r="R15" s="84">
        <v>1329.0714304180001</v>
      </c>
      <c r="S15" s="85">
        <v>1.8020749683741323E-3</v>
      </c>
      <c r="T15" s="85">
        <f t="shared" si="0"/>
        <v>5.0846223804488942E-3</v>
      </c>
      <c r="U15" s="85">
        <f>R15/'סכום נכסי הקרן'!$C$42</f>
        <v>1.3980125124774053E-3</v>
      </c>
    </row>
    <row r="16" spans="2:59" s="128" customFormat="1">
      <c r="B16" s="77" t="s">
        <v>354</v>
      </c>
      <c r="C16" s="74" t="s">
        <v>355</v>
      </c>
      <c r="D16" s="87" t="s">
        <v>119</v>
      </c>
      <c r="E16" s="87" t="s">
        <v>347</v>
      </c>
      <c r="F16" s="74" t="s">
        <v>356</v>
      </c>
      <c r="G16" s="87" t="s">
        <v>357</v>
      </c>
      <c r="H16" s="74" t="s">
        <v>350</v>
      </c>
      <c r="I16" s="74" t="s">
        <v>351</v>
      </c>
      <c r="J16" s="74"/>
      <c r="K16" s="84">
        <v>1.7699999999991121</v>
      </c>
      <c r="L16" s="87" t="s">
        <v>163</v>
      </c>
      <c r="M16" s="88">
        <v>3.5499999999999997E-2</v>
      </c>
      <c r="N16" s="88">
        <v>1.7399999999986909E-2</v>
      </c>
      <c r="O16" s="84">
        <v>375210.63179999997</v>
      </c>
      <c r="P16" s="86">
        <v>114.04</v>
      </c>
      <c r="Q16" s="74"/>
      <c r="R16" s="84">
        <v>427.89018159400001</v>
      </c>
      <c r="S16" s="85">
        <v>1.3160967605364555E-3</v>
      </c>
      <c r="T16" s="85">
        <f t="shared" si="0"/>
        <v>1.6369774745838433E-3</v>
      </c>
      <c r="U16" s="85">
        <f>R16/'סכום נכסי הקרן'!$C$42</f>
        <v>4.5008553652116747E-4</v>
      </c>
    </row>
    <row r="17" spans="2:54" s="128" customFormat="1" ht="20.25">
      <c r="B17" s="77" t="s">
        <v>358</v>
      </c>
      <c r="C17" s="74" t="s">
        <v>359</v>
      </c>
      <c r="D17" s="87" t="s">
        <v>119</v>
      </c>
      <c r="E17" s="87" t="s">
        <v>347</v>
      </c>
      <c r="F17" s="74" t="s">
        <v>356</v>
      </c>
      <c r="G17" s="87" t="s">
        <v>357</v>
      </c>
      <c r="H17" s="74" t="s">
        <v>350</v>
      </c>
      <c r="I17" s="74" t="s">
        <v>351</v>
      </c>
      <c r="J17" s="74"/>
      <c r="K17" s="84">
        <v>0.6899999999990738</v>
      </c>
      <c r="L17" s="87" t="s">
        <v>163</v>
      </c>
      <c r="M17" s="88">
        <v>4.6500000000000007E-2</v>
      </c>
      <c r="N17" s="88">
        <v>1.4399999999957664E-2</v>
      </c>
      <c r="O17" s="84">
        <v>121105.690682</v>
      </c>
      <c r="P17" s="86">
        <v>124.83</v>
      </c>
      <c r="Q17" s="74"/>
      <c r="R17" s="84">
        <v>151.176223806</v>
      </c>
      <c r="S17" s="85">
        <v>6.0972941898794378E-4</v>
      </c>
      <c r="T17" s="85">
        <f t="shared" si="0"/>
        <v>5.7835417522592177E-4</v>
      </c>
      <c r="U17" s="85">
        <f>R17/'סכום נכסי הקרן'!$C$42</f>
        <v>1.5901797874280017E-4</v>
      </c>
      <c r="BB17" s="129"/>
    </row>
    <row r="18" spans="2:54" s="128" customFormat="1">
      <c r="B18" s="77" t="s">
        <v>360</v>
      </c>
      <c r="C18" s="74" t="s">
        <v>361</v>
      </c>
      <c r="D18" s="87" t="s">
        <v>119</v>
      </c>
      <c r="E18" s="87" t="s">
        <v>347</v>
      </c>
      <c r="F18" s="74" t="s">
        <v>356</v>
      </c>
      <c r="G18" s="87" t="s">
        <v>357</v>
      </c>
      <c r="H18" s="74" t="s">
        <v>350</v>
      </c>
      <c r="I18" s="74" t="s">
        <v>351</v>
      </c>
      <c r="J18" s="74"/>
      <c r="K18" s="84">
        <v>5.1499999999987232</v>
      </c>
      <c r="L18" s="87" t="s">
        <v>163</v>
      </c>
      <c r="M18" s="88">
        <v>1.4999999999999999E-2</v>
      </c>
      <c r="N18" s="88">
        <v>9.4999999999947956E-3</v>
      </c>
      <c r="O18" s="84">
        <v>1023681.43045</v>
      </c>
      <c r="P18" s="86">
        <v>103.19</v>
      </c>
      <c r="Q18" s="74"/>
      <c r="R18" s="84">
        <v>1056.3368312289999</v>
      </c>
      <c r="S18" s="85">
        <v>2.2025599246429839E-3</v>
      </c>
      <c r="T18" s="85">
        <f t="shared" si="0"/>
        <v>4.0412228947470548E-3</v>
      </c>
      <c r="U18" s="85">
        <f>R18/'סכום נכסי הקרן'!$C$42</f>
        <v>1.1111307290567686E-3</v>
      </c>
    </row>
    <row r="19" spans="2:54" s="128" customFormat="1">
      <c r="B19" s="77" t="s">
        <v>362</v>
      </c>
      <c r="C19" s="74" t="s">
        <v>363</v>
      </c>
      <c r="D19" s="87" t="s">
        <v>119</v>
      </c>
      <c r="E19" s="87" t="s">
        <v>347</v>
      </c>
      <c r="F19" s="74" t="s">
        <v>364</v>
      </c>
      <c r="G19" s="87" t="s">
        <v>357</v>
      </c>
      <c r="H19" s="74" t="s">
        <v>365</v>
      </c>
      <c r="I19" s="74" t="s">
        <v>159</v>
      </c>
      <c r="J19" s="74"/>
      <c r="K19" s="84">
        <v>5.4299999999995352</v>
      </c>
      <c r="L19" s="87" t="s">
        <v>163</v>
      </c>
      <c r="M19" s="88">
        <v>1E-3</v>
      </c>
      <c r="N19" s="88">
        <v>7.4999999999984905E-3</v>
      </c>
      <c r="O19" s="84">
        <v>1723558.0124629999</v>
      </c>
      <c r="P19" s="86">
        <v>96.1</v>
      </c>
      <c r="Q19" s="74"/>
      <c r="R19" s="84">
        <v>1656.3393558390001</v>
      </c>
      <c r="S19" s="85">
        <v>1.1490386749753332E-3</v>
      </c>
      <c r="T19" s="85">
        <f t="shared" si="0"/>
        <v>6.3366497582967116E-3</v>
      </c>
      <c r="U19" s="85">
        <f>R19/'סכום נכסי הקרן'!$C$42</f>
        <v>1.7422563538540769E-3</v>
      </c>
      <c r="BB19" s="130"/>
    </row>
    <row r="20" spans="2:54" s="128" customFormat="1">
      <c r="B20" s="77" t="s">
        <v>366</v>
      </c>
      <c r="C20" s="74" t="s">
        <v>367</v>
      </c>
      <c r="D20" s="87" t="s">
        <v>119</v>
      </c>
      <c r="E20" s="87" t="s">
        <v>347</v>
      </c>
      <c r="F20" s="74" t="s">
        <v>364</v>
      </c>
      <c r="G20" s="87" t="s">
        <v>357</v>
      </c>
      <c r="H20" s="74" t="s">
        <v>365</v>
      </c>
      <c r="I20" s="74" t="s">
        <v>159</v>
      </c>
      <c r="J20" s="74"/>
      <c r="K20" s="84">
        <v>0.99000000000114785</v>
      </c>
      <c r="L20" s="87" t="s">
        <v>163</v>
      </c>
      <c r="M20" s="88">
        <v>8.0000000000000002E-3</v>
      </c>
      <c r="N20" s="88">
        <v>1.5999999999995584E-2</v>
      </c>
      <c r="O20" s="84">
        <v>448901.61591499997</v>
      </c>
      <c r="P20" s="86">
        <v>100.92</v>
      </c>
      <c r="Q20" s="74"/>
      <c r="R20" s="84">
        <v>453.03151335199999</v>
      </c>
      <c r="S20" s="85">
        <v>2.0894004353449579E-3</v>
      </c>
      <c r="T20" s="85">
        <f t="shared" si="0"/>
        <v>1.7331605503804637E-3</v>
      </c>
      <c r="U20" s="85">
        <f>R20/'סכום נכסי הקרן'!$C$42</f>
        <v>4.7653098977041484E-4</v>
      </c>
    </row>
    <row r="21" spans="2:54" s="128" customFormat="1">
      <c r="B21" s="77" t="s">
        <v>368</v>
      </c>
      <c r="C21" s="74" t="s">
        <v>369</v>
      </c>
      <c r="D21" s="87" t="s">
        <v>119</v>
      </c>
      <c r="E21" s="87" t="s">
        <v>347</v>
      </c>
      <c r="F21" s="74" t="s">
        <v>370</v>
      </c>
      <c r="G21" s="87" t="s">
        <v>357</v>
      </c>
      <c r="H21" s="74" t="s">
        <v>365</v>
      </c>
      <c r="I21" s="74" t="s">
        <v>159</v>
      </c>
      <c r="J21" s="74"/>
      <c r="K21" s="84">
        <v>0.24999999999986719</v>
      </c>
      <c r="L21" s="87" t="s">
        <v>163</v>
      </c>
      <c r="M21" s="88">
        <v>5.8999999999999999E-3</v>
      </c>
      <c r="N21" s="88">
        <v>4.2800000000011905E-2</v>
      </c>
      <c r="O21" s="84">
        <v>1890775.9142720001</v>
      </c>
      <c r="P21" s="86">
        <v>99.55</v>
      </c>
      <c r="Q21" s="74"/>
      <c r="R21" s="84">
        <v>1882.2673405170001</v>
      </c>
      <c r="S21" s="85">
        <v>3.5420053015960024E-4</v>
      </c>
      <c r="T21" s="85">
        <f t="shared" si="0"/>
        <v>7.2009813968920752E-3</v>
      </c>
      <c r="U21" s="85">
        <f>R21/'סכום נכסי הקרן'!$C$42</f>
        <v>1.9799035880582695E-3</v>
      </c>
    </row>
    <row r="22" spans="2:54" s="128" customFormat="1">
      <c r="B22" s="77" t="s">
        <v>371</v>
      </c>
      <c r="C22" s="74" t="s">
        <v>372</v>
      </c>
      <c r="D22" s="87" t="s">
        <v>119</v>
      </c>
      <c r="E22" s="87" t="s">
        <v>347</v>
      </c>
      <c r="F22" s="74" t="s">
        <v>370</v>
      </c>
      <c r="G22" s="87" t="s">
        <v>357</v>
      </c>
      <c r="H22" s="74" t="s">
        <v>365</v>
      </c>
      <c r="I22" s="74" t="s">
        <v>159</v>
      </c>
      <c r="J22" s="74"/>
      <c r="K22" s="84">
        <v>5.1200000000013919</v>
      </c>
      <c r="L22" s="87" t="s">
        <v>163</v>
      </c>
      <c r="M22" s="88">
        <v>8.3000000000000001E-3</v>
      </c>
      <c r="N22" s="88">
        <v>8.3000000000043647E-3</v>
      </c>
      <c r="O22" s="84">
        <v>1683119.5524289999</v>
      </c>
      <c r="P22" s="86">
        <v>100.72</v>
      </c>
      <c r="Q22" s="74"/>
      <c r="R22" s="84">
        <v>1695.238080522</v>
      </c>
      <c r="S22" s="85">
        <v>1.3088326729464917E-3</v>
      </c>
      <c r="T22" s="85">
        <f t="shared" si="0"/>
        <v>6.4854644281236717E-3</v>
      </c>
      <c r="U22" s="85">
        <f>R22/'סכום נכסי הקרן'!$C$42</f>
        <v>1.7831728182228464E-3</v>
      </c>
    </row>
    <row r="23" spans="2:54" s="128" customFormat="1">
      <c r="B23" s="77" t="s">
        <v>373</v>
      </c>
      <c r="C23" s="74" t="s">
        <v>374</v>
      </c>
      <c r="D23" s="87" t="s">
        <v>119</v>
      </c>
      <c r="E23" s="87" t="s">
        <v>347</v>
      </c>
      <c r="F23" s="74" t="s">
        <v>375</v>
      </c>
      <c r="G23" s="87" t="s">
        <v>357</v>
      </c>
      <c r="H23" s="74" t="s">
        <v>365</v>
      </c>
      <c r="I23" s="74" t="s">
        <v>159</v>
      </c>
      <c r="J23" s="74"/>
      <c r="K23" s="84">
        <v>0.93999999999817729</v>
      </c>
      <c r="L23" s="87" t="s">
        <v>163</v>
      </c>
      <c r="M23" s="88">
        <v>4.0999999999999995E-3</v>
      </c>
      <c r="N23" s="88">
        <v>1.3799999999996093E-2</v>
      </c>
      <c r="O23" s="84">
        <v>309940.61006799998</v>
      </c>
      <c r="P23" s="86">
        <v>99.12</v>
      </c>
      <c r="Q23" s="74"/>
      <c r="R23" s="84">
        <v>307.21314632399998</v>
      </c>
      <c r="S23" s="85">
        <v>3.7708454786604178E-4</v>
      </c>
      <c r="T23" s="85">
        <f t="shared" si="0"/>
        <v>1.1753039028728908E-3</v>
      </c>
      <c r="U23" s="85">
        <f>R23/'סכום נכסי הקרן'!$C$42</f>
        <v>3.2314878849169733E-4</v>
      </c>
    </row>
    <row r="24" spans="2:54" s="128" customFormat="1">
      <c r="B24" s="77" t="s">
        <v>376</v>
      </c>
      <c r="C24" s="74" t="s">
        <v>377</v>
      </c>
      <c r="D24" s="87" t="s">
        <v>119</v>
      </c>
      <c r="E24" s="87" t="s">
        <v>347</v>
      </c>
      <c r="F24" s="74" t="s">
        <v>375</v>
      </c>
      <c r="G24" s="87" t="s">
        <v>357</v>
      </c>
      <c r="H24" s="74" t="s">
        <v>365</v>
      </c>
      <c r="I24" s="74" t="s">
        <v>159</v>
      </c>
      <c r="J24" s="74"/>
      <c r="K24" s="84">
        <v>1.3000000000001728</v>
      </c>
      <c r="L24" s="87" t="s">
        <v>163</v>
      </c>
      <c r="M24" s="88">
        <v>0.04</v>
      </c>
      <c r="N24" s="88">
        <v>2.1499999999998701E-2</v>
      </c>
      <c r="O24" s="84">
        <v>2165462.039818</v>
      </c>
      <c r="P24" s="86">
        <v>106.76</v>
      </c>
      <c r="Q24" s="74"/>
      <c r="R24" s="84">
        <v>2311.8472967019998</v>
      </c>
      <c r="S24" s="85">
        <v>1.045260520760768E-3</v>
      </c>
      <c r="T24" s="85">
        <f t="shared" si="0"/>
        <v>8.8444234342576252E-3</v>
      </c>
      <c r="U24" s="85">
        <f>R24/'סכום נכסי הקרן'!$C$42</f>
        <v>2.4317665505081102E-3</v>
      </c>
    </row>
    <row r="25" spans="2:54" s="128" customFormat="1">
      <c r="B25" s="77" t="s">
        <v>378</v>
      </c>
      <c r="C25" s="74" t="s">
        <v>379</v>
      </c>
      <c r="D25" s="87" t="s">
        <v>119</v>
      </c>
      <c r="E25" s="87" t="s">
        <v>347</v>
      </c>
      <c r="F25" s="74" t="s">
        <v>375</v>
      </c>
      <c r="G25" s="87" t="s">
        <v>357</v>
      </c>
      <c r="H25" s="74" t="s">
        <v>365</v>
      </c>
      <c r="I25" s="74" t="s">
        <v>159</v>
      </c>
      <c r="J25" s="74"/>
      <c r="K25" s="84">
        <v>2.4599999999997704</v>
      </c>
      <c r="L25" s="87" t="s">
        <v>163</v>
      </c>
      <c r="M25" s="88">
        <v>9.8999999999999991E-3</v>
      </c>
      <c r="N25" s="88">
        <v>1.2899999999998919E-2</v>
      </c>
      <c r="O25" s="84">
        <v>2929788.2018090002</v>
      </c>
      <c r="P25" s="86">
        <v>100.78</v>
      </c>
      <c r="Q25" s="74"/>
      <c r="R25" s="84">
        <v>2952.6404880079995</v>
      </c>
      <c r="S25" s="85">
        <v>9.7210042682905793E-4</v>
      </c>
      <c r="T25" s="85">
        <f t="shared" si="0"/>
        <v>1.1295902961380586E-2</v>
      </c>
      <c r="U25" s="85">
        <f>R25/'סכום נכסי הקרן'!$C$42</f>
        <v>3.1057987197756188E-3</v>
      </c>
    </row>
    <row r="26" spans="2:54" s="128" customFormat="1">
      <c r="B26" s="77" t="s">
        <v>380</v>
      </c>
      <c r="C26" s="74" t="s">
        <v>381</v>
      </c>
      <c r="D26" s="87" t="s">
        <v>119</v>
      </c>
      <c r="E26" s="87" t="s">
        <v>347</v>
      </c>
      <c r="F26" s="74" t="s">
        <v>375</v>
      </c>
      <c r="G26" s="87" t="s">
        <v>357</v>
      </c>
      <c r="H26" s="74" t="s">
        <v>365</v>
      </c>
      <c r="I26" s="74" t="s">
        <v>159</v>
      </c>
      <c r="J26" s="74"/>
      <c r="K26" s="84">
        <v>4.4100000000005872</v>
      </c>
      <c r="L26" s="87" t="s">
        <v>163</v>
      </c>
      <c r="M26" s="88">
        <v>8.6E-3</v>
      </c>
      <c r="N26" s="88">
        <v>1.1600000000002372E-2</v>
      </c>
      <c r="O26" s="84">
        <v>2858635.0411780002</v>
      </c>
      <c r="P26" s="86">
        <v>100.2</v>
      </c>
      <c r="Q26" s="74"/>
      <c r="R26" s="84">
        <v>2864.3521351519998</v>
      </c>
      <c r="S26" s="85">
        <v>1.1428364276656895E-3</v>
      </c>
      <c r="T26" s="85">
        <f t="shared" si="0"/>
        <v>1.0958138621112284E-2</v>
      </c>
      <c r="U26" s="85">
        <f>R26/'סכום נכסי הקרן'!$C$42</f>
        <v>3.0129307074371931E-3</v>
      </c>
    </row>
    <row r="27" spans="2:54" s="128" customFormat="1">
      <c r="B27" s="77" t="s">
        <v>382</v>
      </c>
      <c r="C27" s="74" t="s">
        <v>383</v>
      </c>
      <c r="D27" s="87" t="s">
        <v>119</v>
      </c>
      <c r="E27" s="87" t="s">
        <v>347</v>
      </c>
      <c r="F27" s="74" t="s">
        <v>375</v>
      </c>
      <c r="G27" s="87" t="s">
        <v>357</v>
      </c>
      <c r="H27" s="74" t="s">
        <v>365</v>
      </c>
      <c r="I27" s="74" t="s">
        <v>159</v>
      </c>
      <c r="J27" s="74"/>
      <c r="K27" s="84">
        <v>7.1700000000298401</v>
      </c>
      <c r="L27" s="87" t="s">
        <v>163</v>
      </c>
      <c r="M27" s="88">
        <v>1.2199999999999999E-2</v>
      </c>
      <c r="N27" s="88">
        <v>1.1000000000008857E-2</v>
      </c>
      <c r="O27" s="84">
        <v>110080.283236</v>
      </c>
      <c r="P27" s="86">
        <v>102.59</v>
      </c>
      <c r="Q27" s="74"/>
      <c r="R27" s="84">
        <v>112.93135893899999</v>
      </c>
      <c r="S27" s="85">
        <v>1.3732433213740382E-4</v>
      </c>
      <c r="T27" s="85">
        <f t="shared" si="0"/>
        <v>4.3204097385131021E-4</v>
      </c>
      <c r="U27" s="85">
        <f>R27/'סכום נכסי הקרן'!$C$42</f>
        <v>1.1878929095492265E-4</v>
      </c>
    </row>
    <row r="28" spans="2:54" s="128" customFormat="1">
      <c r="B28" s="77" t="s">
        <v>384</v>
      </c>
      <c r="C28" s="74" t="s">
        <v>385</v>
      </c>
      <c r="D28" s="87" t="s">
        <v>119</v>
      </c>
      <c r="E28" s="87" t="s">
        <v>347</v>
      </c>
      <c r="F28" s="74" t="s">
        <v>375</v>
      </c>
      <c r="G28" s="87" t="s">
        <v>357</v>
      </c>
      <c r="H28" s="74" t="s">
        <v>365</v>
      </c>
      <c r="I28" s="74" t="s">
        <v>159</v>
      </c>
      <c r="J28" s="74"/>
      <c r="K28" s="84">
        <v>6.150000000000083</v>
      </c>
      <c r="L28" s="87" t="s">
        <v>163</v>
      </c>
      <c r="M28" s="88">
        <v>3.8E-3</v>
      </c>
      <c r="N28" s="88">
        <v>1.0299999999999613E-2</v>
      </c>
      <c r="O28" s="84">
        <v>3809320.0139540001</v>
      </c>
      <c r="P28" s="86">
        <v>95.06</v>
      </c>
      <c r="Q28" s="74"/>
      <c r="R28" s="84">
        <v>3621.1397480380001</v>
      </c>
      <c r="S28" s="85">
        <v>1.2697733379846666E-3</v>
      </c>
      <c r="T28" s="85">
        <f t="shared" si="0"/>
        <v>1.3853377466564286E-2</v>
      </c>
      <c r="U28" s="85">
        <f>R28/'סכום נכסי הקרן'!$C$42</f>
        <v>3.8089741163078428E-3</v>
      </c>
    </row>
    <row r="29" spans="2:54" s="128" customFormat="1">
      <c r="B29" s="77" t="s">
        <v>386</v>
      </c>
      <c r="C29" s="74" t="s">
        <v>387</v>
      </c>
      <c r="D29" s="87" t="s">
        <v>119</v>
      </c>
      <c r="E29" s="87" t="s">
        <v>347</v>
      </c>
      <c r="F29" s="74" t="s">
        <v>375</v>
      </c>
      <c r="G29" s="87" t="s">
        <v>357</v>
      </c>
      <c r="H29" s="74" t="s">
        <v>365</v>
      </c>
      <c r="I29" s="74" t="s">
        <v>159</v>
      </c>
      <c r="J29" s="74"/>
      <c r="K29" s="84">
        <v>3.5700000000010155</v>
      </c>
      <c r="L29" s="87" t="s">
        <v>163</v>
      </c>
      <c r="M29" s="88">
        <v>1E-3</v>
      </c>
      <c r="N29" s="88">
        <v>1.2300000000002656E-2</v>
      </c>
      <c r="O29" s="84">
        <v>1142904.891751</v>
      </c>
      <c r="P29" s="86">
        <v>95.65</v>
      </c>
      <c r="Q29" s="74"/>
      <c r="R29" s="84">
        <v>1093.1885588769999</v>
      </c>
      <c r="S29" s="85">
        <v>4.4924941657612796E-4</v>
      </c>
      <c r="T29" s="85">
        <f t="shared" si="0"/>
        <v>4.182206377552262E-3</v>
      </c>
      <c r="U29" s="85">
        <f>R29/'סכום נכסי הקרן'!$C$42</f>
        <v>1.149894015347642E-3</v>
      </c>
    </row>
    <row r="30" spans="2:54" s="128" customFormat="1">
      <c r="B30" s="77" t="s">
        <v>388</v>
      </c>
      <c r="C30" s="74" t="s">
        <v>389</v>
      </c>
      <c r="D30" s="87" t="s">
        <v>119</v>
      </c>
      <c r="E30" s="87" t="s">
        <v>347</v>
      </c>
      <c r="F30" s="74" t="s">
        <v>375</v>
      </c>
      <c r="G30" s="87" t="s">
        <v>357</v>
      </c>
      <c r="H30" s="74" t="s">
        <v>365</v>
      </c>
      <c r="I30" s="74" t="s">
        <v>159</v>
      </c>
      <c r="J30" s="74"/>
      <c r="K30" s="84">
        <v>9.6600000000020767</v>
      </c>
      <c r="L30" s="87" t="s">
        <v>163</v>
      </c>
      <c r="M30" s="88">
        <v>1.09E-2</v>
      </c>
      <c r="N30" s="88">
        <v>1.6400000000010205E-2</v>
      </c>
      <c r="O30" s="84">
        <v>571987.24293199996</v>
      </c>
      <c r="P30" s="86">
        <v>95.93</v>
      </c>
      <c r="Q30" s="74"/>
      <c r="R30" s="84">
        <v>548.70737812100003</v>
      </c>
      <c r="S30" s="85">
        <v>8.1488138073047476E-4</v>
      </c>
      <c r="T30" s="85">
        <f t="shared" si="0"/>
        <v>2.0991872605628202E-3</v>
      </c>
      <c r="U30" s="85">
        <f>R30/'סכום נכסי הקרן'!$C$42</f>
        <v>5.7716971619845286E-4</v>
      </c>
    </row>
    <row r="31" spans="2:54" s="128" customFormat="1">
      <c r="B31" s="77" t="s">
        <v>393</v>
      </c>
      <c r="C31" s="74" t="s">
        <v>394</v>
      </c>
      <c r="D31" s="87" t="s">
        <v>119</v>
      </c>
      <c r="E31" s="87" t="s">
        <v>347</v>
      </c>
      <c r="F31" s="74" t="s">
        <v>395</v>
      </c>
      <c r="G31" s="87" t="s">
        <v>155</v>
      </c>
      <c r="H31" s="74" t="s">
        <v>350</v>
      </c>
      <c r="I31" s="74" t="s">
        <v>351</v>
      </c>
      <c r="J31" s="74"/>
      <c r="K31" s="84">
        <v>5.7200000000093958</v>
      </c>
      <c r="L31" s="87" t="s">
        <v>163</v>
      </c>
      <c r="M31" s="88">
        <v>1E-3</v>
      </c>
      <c r="N31" s="88">
        <v>6.9000000000411076E-3</v>
      </c>
      <c r="O31" s="84">
        <v>89267.843912000011</v>
      </c>
      <c r="P31" s="86">
        <v>95.38</v>
      </c>
      <c r="Q31" s="74"/>
      <c r="R31" s="84">
        <v>85.143669685000006</v>
      </c>
      <c r="S31" s="85">
        <v>1.7008258342764601E-4</v>
      </c>
      <c r="T31" s="85">
        <f t="shared" si="0"/>
        <v>3.2573374050914807E-4</v>
      </c>
      <c r="U31" s="85">
        <f>R31/'סכום נכסי הקרן'!$C$42</f>
        <v>8.9560209371468435E-5</v>
      </c>
    </row>
    <row r="32" spans="2:54" s="128" customFormat="1">
      <c r="B32" s="77" t="s">
        <v>396</v>
      </c>
      <c r="C32" s="74" t="s">
        <v>397</v>
      </c>
      <c r="D32" s="87" t="s">
        <v>119</v>
      </c>
      <c r="E32" s="87" t="s">
        <v>347</v>
      </c>
      <c r="F32" s="74" t="s">
        <v>395</v>
      </c>
      <c r="G32" s="87" t="s">
        <v>155</v>
      </c>
      <c r="H32" s="74" t="s">
        <v>350</v>
      </c>
      <c r="I32" s="74" t="s">
        <v>351</v>
      </c>
      <c r="J32" s="74"/>
      <c r="K32" s="84">
        <v>15.009999999999877</v>
      </c>
      <c r="L32" s="87" t="s">
        <v>163</v>
      </c>
      <c r="M32" s="88">
        <v>2.07E-2</v>
      </c>
      <c r="N32" s="88">
        <v>1.3099999999998769E-2</v>
      </c>
      <c r="O32" s="84">
        <v>2928471.9626520001</v>
      </c>
      <c r="P32" s="86">
        <v>110.8</v>
      </c>
      <c r="Q32" s="74"/>
      <c r="R32" s="84">
        <v>3244.7469346399998</v>
      </c>
      <c r="S32" s="85">
        <v>1.9806913464582589E-3</v>
      </c>
      <c r="T32" s="85">
        <f t="shared" si="0"/>
        <v>1.2413413233609784E-2</v>
      </c>
      <c r="U32" s="85">
        <f>R32/'סכום נכסי הקרן'!$C$42</f>
        <v>3.4130571996591383E-3</v>
      </c>
    </row>
    <row r="33" spans="2:21" s="128" customFormat="1">
      <c r="B33" s="77" t="s">
        <v>398</v>
      </c>
      <c r="C33" s="74" t="s">
        <v>399</v>
      </c>
      <c r="D33" s="87" t="s">
        <v>119</v>
      </c>
      <c r="E33" s="87" t="s">
        <v>347</v>
      </c>
      <c r="F33" s="74" t="s">
        <v>400</v>
      </c>
      <c r="G33" s="87" t="s">
        <v>357</v>
      </c>
      <c r="H33" s="74" t="s">
        <v>365</v>
      </c>
      <c r="I33" s="74" t="s">
        <v>159</v>
      </c>
      <c r="J33" s="74"/>
      <c r="K33" s="84">
        <v>2.2500000000000662</v>
      </c>
      <c r="L33" s="87" t="s">
        <v>163</v>
      </c>
      <c r="M33" s="88">
        <v>0.05</v>
      </c>
      <c r="N33" s="88">
        <v>1.5200000000001476E-2</v>
      </c>
      <c r="O33" s="84">
        <v>3368422.8781170007</v>
      </c>
      <c r="P33" s="86">
        <v>112.4</v>
      </c>
      <c r="Q33" s="74"/>
      <c r="R33" s="84">
        <v>3786.1072963470001</v>
      </c>
      <c r="S33" s="85">
        <v>1.0687953409536787E-3</v>
      </c>
      <c r="T33" s="85">
        <f t="shared" si="0"/>
        <v>1.4484493047700447E-2</v>
      </c>
      <c r="U33" s="85">
        <f>R33/'סכום נכסי הקרן'!$C$42</f>
        <v>3.9824987978339284E-3</v>
      </c>
    </row>
    <row r="34" spans="2:21" s="128" customFormat="1">
      <c r="B34" s="77" t="s">
        <v>401</v>
      </c>
      <c r="C34" s="74" t="s">
        <v>402</v>
      </c>
      <c r="D34" s="87" t="s">
        <v>119</v>
      </c>
      <c r="E34" s="87" t="s">
        <v>347</v>
      </c>
      <c r="F34" s="74" t="s">
        <v>400</v>
      </c>
      <c r="G34" s="87" t="s">
        <v>357</v>
      </c>
      <c r="H34" s="74" t="s">
        <v>365</v>
      </c>
      <c r="I34" s="74" t="s">
        <v>159</v>
      </c>
      <c r="J34" s="74"/>
      <c r="K34" s="84">
        <v>0.46000000197036595</v>
      </c>
      <c r="L34" s="87" t="s">
        <v>163</v>
      </c>
      <c r="M34" s="88">
        <v>1.6E-2</v>
      </c>
      <c r="N34" s="88">
        <v>1.8400000078814639E-2</v>
      </c>
      <c r="O34" s="84">
        <v>70.664002999999994</v>
      </c>
      <c r="P34" s="86">
        <v>100.55</v>
      </c>
      <c r="Q34" s="74"/>
      <c r="R34" s="84">
        <v>7.1052791000000004E-2</v>
      </c>
      <c r="S34" s="85">
        <v>6.7324279063579862E-8</v>
      </c>
      <c r="T34" s="85">
        <f t="shared" si="0"/>
        <v>2.718263315601738E-7</v>
      </c>
      <c r="U34" s="85">
        <f>R34/'סכום נכסי הקרן'!$C$42</f>
        <v>7.4738414046866767E-8</v>
      </c>
    </row>
    <row r="35" spans="2:21" s="128" customFormat="1">
      <c r="B35" s="77" t="s">
        <v>403</v>
      </c>
      <c r="C35" s="74" t="s">
        <v>404</v>
      </c>
      <c r="D35" s="87" t="s">
        <v>119</v>
      </c>
      <c r="E35" s="87" t="s">
        <v>347</v>
      </c>
      <c r="F35" s="74" t="s">
        <v>400</v>
      </c>
      <c r="G35" s="87" t="s">
        <v>357</v>
      </c>
      <c r="H35" s="74" t="s">
        <v>365</v>
      </c>
      <c r="I35" s="74" t="s">
        <v>159</v>
      </c>
      <c r="J35" s="74"/>
      <c r="K35" s="84">
        <v>1.9700000000011402</v>
      </c>
      <c r="L35" s="87" t="s">
        <v>163</v>
      </c>
      <c r="M35" s="88">
        <v>6.9999999999999993E-3</v>
      </c>
      <c r="N35" s="88">
        <v>1.6800000000005949E-2</v>
      </c>
      <c r="O35" s="84">
        <v>1212460.8533689999</v>
      </c>
      <c r="P35" s="86">
        <v>99.8</v>
      </c>
      <c r="Q35" s="74"/>
      <c r="R35" s="84">
        <v>1210.0359138460001</v>
      </c>
      <c r="S35" s="85">
        <v>5.6865250549282588E-4</v>
      </c>
      <c r="T35" s="85">
        <f t="shared" si="0"/>
        <v>4.6292287591745791E-3</v>
      </c>
      <c r="U35" s="85">
        <f>R35/'סכום נכסי הקרן'!$C$42</f>
        <v>1.272802431372487E-3</v>
      </c>
    </row>
    <row r="36" spans="2:21" s="128" customFormat="1">
      <c r="B36" s="77" t="s">
        <v>405</v>
      </c>
      <c r="C36" s="74" t="s">
        <v>406</v>
      </c>
      <c r="D36" s="87" t="s">
        <v>119</v>
      </c>
      <c r="E36" s="87" t="s">
        <v>347</v>
      </c>
      <c r="F36" s="74" t="s">
        <v>400</v>
      </c>
      <c r="G36" s="87" t="s">
        <v>357</v>
      </c>
      <c r="H36" s="74" t="s">
        <v>365</v>
      </c>
      <c r="I36" s="74" t="s">
        <v>159</v>
      </c>
      <c r="J36" s="74"/>
      <c r="K36" s="84">
        <v>3.990000000000467</v>
      </c>
      <c r="L36" s="87" t="s">
        <v>163</v>
      </c>
      <c r="M36" s="88">
        <v>6.0000000000000001E-3</v>
      </c>
      <c r="N36" s="88">
        <v>8.4000000000004262E-3</v>
      </c>
      <c r="O36" s="84">
        <v>1871226.4951170001</v>
      </c>
      <c r="P36" s="86">
        <v>100.6</v>
      </c>
      <c r="Q36" s="74"/>
      <c r="R36" s="84">
        <v>1882.453730188</v>
      </c>
      <c r="S36" s="85">
        <v>9.3480440804443962E-4</v>
      </c>
      <c r="T36" s="85">
        <f t="shared" si="0"/>
        <v>7.201694466988204E-3</v>
      </c>
      <c r="U36" s="85">
        <f>R36/'סכום נכסי הקרן'!$C$42</f>
        <v>1.9800996460625953E-3</v>
      </c>
    </row>
    <row r="37" spans="2:21" s="128" customFormat="1">
      <c r="B37" s="77" t="s">
        <v>407</v>
      </c>
      <c r="C37" s="74" t="s">
        <v>408</v>
      </c>
      <c r="D37" s="87" t="s">
        <v>119</v>
      </c>
      <c r="E37" s="87" t="s">
        <v>347</v>
      </c>
      <c r="F37" s="74" t="s">
        <v>400</v>
      </c>
      <c r="G37" s="87" t="s">
        <v>357</v>
      </c>
      <c r="H37" s="74" t="s">
        <v>365</v>
      </c>
      <c r="I37" s="74" t="s">
        <v>159</v>
      </c>
      <c r="J37" s="74"/>
      <c r="K37" s="84">
        <v>5.409999999999564</v>
      </c>
      <c r="L37" s="87" t="s">
        <v>163</v>
      </c>
      <c r="M37" s="88">
        <v>1.7500000000000002E-2</v>
      </c>
      <c r="N37" s="88">
        <v>1.0499999999999678E-2</v>
      </c>
      <c r="O37" s="84">
        <v>4479502.2512360001</v>
      </c>
      <c r="P37" s="86">
        <v>103.87</v>
      </c>
      <c r="Q37" s="74"/>
      <c r="R37" s="84">
        <v>4652.858992083</v>
      </c>
      <c r="S37" s="85">
        <v>1.1296513472630919E-3</v>
      </c>
      <c r="T37" s="85">
        <f t="shared" si="0"/>
        <v>1.7800420972691834E-2</v>
      </c>
      <c r="U37" s="85">
        <f>R37/'סכום נכסי הקרן'!$C$42</f>
        <v>4.8942103041664667E-3</v>
      </c>
    </row>
    <row r="38" spans="2:21" s="128" customFormat="1">
      <c r="B38" s="77" t="s">
        <v>409</v>
      </c>
      <c r="C38" s="74" t="s">
        <v>410</v>
      </c>
      <c r="D38" s="87" t="s">
        <v>119</v>
      </c>
      <c r="E38" s="87" t="s">
        <v>347</v>
      </c>
      <c r="F38" s="74" t="s">
        <v>364</v>
      </c>
      <c r="G38" s="87" t="s">
        <v>357</v>
      </c>
      <c r="H38" s="74" t="s">
        <v>411</v>
      </c>
      <c r="I38" s="74" t="s">
        <v>159</v>
      </c>
      <c r="J38" s="74"/>
      <c r="K38" s="84">
        <v>0.83000000000101426</v>
      </c>
      <c r="L38" s="87" t="s">
        <v>163</v>
      </c>
      <c r="M38" s="88">
        <v>3.1E-2</v>
      </c>
      <c r="N38" s="88">
        <v>2.5599999999974817E-2</v>
      </c>
      <c r="O38" s="84">
        <v>267131.53707399999</v>
      </c>
      <c r="P38" s="86">
        <v>107.03</v>
      </c>
      <c r="Q38" s="74"/>
      <c r="R38" s="84">
        <v>285.91086913700002</v>
      </c>
      <c r="S38" s="85">
        <v>1.5529332327659875E-3</v>
      </c>
      <c r="T38" s="85">
        <f t="shared" si="0"/>
        <v>1.0938078802659791E-3</v>
      </c>
      <c r="U38" s="85">
        <f>R38/'סכום נכסי הקרן'!$C$42</f>
        <v>3.0074152777560348E-4</v>
      </c>
    </row>
    <row r="39" spans="2:21" s="128" customFormat="1">
      <c r="B39" s="77" t="s">
        <v>412</v>
      </c>
      <c r="C39" s="74" t="s">
        <v>413</v>
      </c>
      <c r="D39" s="87" t="s">
        <v>119</v>
      </c>
      <c r="E39" s="87" t="s">
        <v>347</v>
      </c>
      <c r="F39" s="74" t="s">
        <v>364</v>
      </c>
      <c r="G39" s="87" t="s">
        <v>357</v>
      </c>
      <c r="H39" s="74" t="s">
        <v>411</v>
      </c>
      <c r="I39" s="74" t="s">
        <v>159</v>
      </c>
      <c r="J39" s="74"/>
      <c r="K39" s="84">
        <v>0.96000000000408126</v>
      </c>
      <c r="L39" s="87" t="s">
        <v>163</v>
      </c>
      <c r="M39" s="88">
        <v>4.2000000000000003E-2</v>
      </c>
      <c r="N39" s="88">
        <v>-9.9999999862258461E-5</v>
      </c>
      <c r="O39" s="84">
        <v>15485.807138</v>
      </c>
      <c r="P39" s="86">
        <v>126.58</v>
      </c>
      <c r="Q39" s="74"/>
      <c r="R39" s="84">
        <v>19.601933827</v>
      </c>
      <c r="S39" s="85">
        <v>5.9371265337576195E-4</v>
      </c>
      <c r="T39" s="85">
        <f t="shared" si="0"/>
        <v>7.4991026934869998E-5</v>
      </c>
      <c r="U39" s="85">
        <f>R39/'סכום נכסי הקרן'!$C$42</f>
        <v>2.0618717799299533E-5</v>
      </c>
    </row>
    <row r="40" spans="2:21" s="128" customFormat="1">
      <c r="B40" s="77" t="s">
        <v>414</v>
      </c>
      <c r="C40" s="74" t="s">
        <v>415</v>
      </c>
      <c r="D40" s="87" t="s">
        <v>119</v>
      </c>
      <c r="E40" s="87" t="s">
        <v>347</v>
      </c>
      <c r="F40" s="74" t="s">
        <v>416</v>
      </c>
      <c r="G40" s="87" t="s">
        <v>357</v>
      </c>
      <c r="H40" s="74" t="s">
        <v>411</v>
      </c>
      <c r="I40" s="74" t="s">
        <v>159</v>
      </c>
      <c r="J40" s="74"/>
      <c r="K40" s="84">
        <v>1.1700000000010815</v>
      </c>
      <c r="L40" s="87" t="s">
        <v>163</v>
      </c>
      <c r="M40" s="88">
        <v>3.85E-2</v>
      </c>
      <c r="N40" s="88">
        <v>1.6700000000010814E-2</v>
      </c>
      <c r="O40" s="84">
        <v>297008.50272500003</v>
      </c>
      <c r="P40" s="86">
        <v>112.06</v>
      </c>
      <c r="Q40" s="74"/>
      <c r="R40" s="84">
        <v>332.82773929199999</v>
      </c>
      <c r="S40" s="85">
        <v>9.297503057210094E-4</v>
      </c>
      <c r="T40" s="85">
        <f t="shared" si="0"/>
        <v>1.2732975318761267E-3</v>
      </c>
      <c r="U40" s="85">
        <f>R40/'סכום נכסי הקרן'!$C$42</f>
        <v>3.5009205177440701E-4</v>
      </c>
    </row>
    <row r="41" spans="2:21" s="128" customFormat="1">
      <c r="B41" s="77" t="s">
        <v>417</v>
      </c>
      <c r="C41" s="74" t="s">
        <v>418</v>
      </c>
      <c r="D41" s="87" t="s">
        <v>119</v>
      </c>
      <c r="E41" s="87" t="s">
        <v>347</v>
      </c>
      <c r="F41" s="74" t="s">
        <v>416</v>
      </c>
      <c r="G41" s="87" t="s">
        <v>357</v>
      </c>
      <c r="H41" s="74" t="s">
        <v>411</v>
      </c>
      <c r="I41" s="74" t="s">
        <v>159</v>
      </c>
      <c r="J41" s="74"/>
      <c r="K41" s="84">
        <v>1.5399999999999197</v>
      </c>
      <c r="L41" s="87" t="s">
        <v>163</v>
      </c>
      <c r="M41" s="88">
        <v>4.7500000000000001E-2</v>
      </c>
      <c r="N41" s="88">
        <v>1.1500000000022078E-2</v>
      </c>
      <c r="O41" s="84">
        <v>195862.13577199998</v>
      </c>
      <c r="P41" s="86">
        <v>127.2</v>
      </c>
      <c r="Q41" s="74"/>
      <c r="R41" s="84">
        <v>249.13663096299999</v>
      </c>
      <c r="S41" s="85">
        <v>8.9977464888452759E-4</v>
      </c>
      <c r="T41" s="85">
        <f t="shared" si="0"/>
        <v>9.5312084858050264E-4</v>
      </c>
      <c r="U41" s="85">
        <f>R41/'סכום נכסי הקרן'!$C$42</f>
        <v>2.6205975046292187E-4</v>
      </c>
    </row>
    <row r="42" spans="2:21" s="128" customFormat="1">
      <c r="B42" s="77" t="s">
        <v>419</v>
      </c>
      <c r="C42" s="74" t="s">
        <v>420</v>
      </c>
      <c r="D42" s="87" t="s">
        <v>119</v>
      </c>
      <c r="E42" s="87" t="s">
        <v>347</v>
      </c>
      <c r="F42" s="74" t="s">
        <v>421</v>
      </c>
      <c r="G42" s="87" t="s">
        <v>2579</v>
      </c>
      <c r="H42" s="74" t="s">
        <v>422</v>
      </c>
      <c r="I42" s="74" t="s">
        <v>351</v>
      </c>
      <c r="J42" s="74"/>
      <c r="K42" s="84">
        <v>1.4000000000034316</v>
      </c>
      <c r="L42" s="87" t="s">
        <v>163</v>
      </c>
      <c r="M42" s="88">
        <v>3.6400000000000002E-2</v>
      </c>
      <c r="N42" s="88">
        <v>1.8599999999979411E-2</v>
      </c>
      <c r="O42" s="84">
        <v>51964.247583999997</v>
      </c>
      <c r="P42" s="86">
        <v>112.16</v>
      </c>
      <c r="Q42" s="74"/>
      <c r="R42" s="84">
        <v>58.283097741999995</v>
      </c>
      <c r="S42" s="85">
        <v>9.4266208769160998E-4</v>
      </c>
      <c r="T42" s="85">
        <f t="shared" si="0"/>
        <v>2.2297337554510574E-4</v>
      </c>
      <c r="U42" s="85">
        <f>R42/'סכום נכסי הקרן'!$C$42</f>
        <v>6.130633617158826E-5</v>
      </c>
    </row>
    <row r="43" spans="2:21" s="128" customFormat="1">
      <c r="B43" s="77" t="s">
        <v>423</v>
      </c>
      <c r="C43" s="74" t="s">
        <v>424</v>
      </c>
      <c r="D43" s="87" t="s">
        <v>119</v>
      </c>
      <c r="E43" s="87" t="s">
        <v>347</v>
      </c>
      <c r="F43" s="74" t="s">
        <v>370</v>
      </c>
      <c r="G43" s="87" t="s">
        <v>357</v>
      </c>
      <c r="H43" s="74" t="s">
        <v>411</v>
      </c>
      <c r="I43" s="74" t="s">
        <v>159</v>
      </c>
      <c r="J43" s="74"/>
      <c r="K43" s="84">
        <v>0.6100000000007777</v>
      </c>
      <c r="L43" s="87" t="s">
        <v>163</v>
      </c>
      <c r="M43" s="88">
        <v>3.4000000000000002E-2</v>
      </c>
      <c r="N43" s="88">
        <v>3.2500000000019839E-2</v>
      </c>
      <c r="O43" s="84">
        <v>601062.57699500001</v>
      </c>
      <c r="P43" s="86">
        <v>104.82</v>
      </c>
      <c r="Q43" s="74"/>
      <c r="R43" s="84">
        <v>630.033739191</v>
      </c>
      <c r="S43" s="85">
        <v>6.7244691941736141E-4</v>
      </c>
      <c r="T43" s="85">
        <f t="shared" si="0"/>
        <v>2.4103171412848349E-3</v>
      </c>
      <c r="U43" s="85">
        <f>R43/'סכום נכסי הקרן'!$C$42</f>
        <v>6.6271460699063355E-4</v>
      </c>
    </row>
    <row r="44" spans="2:21" s="128" customFormat="1">
      <c r="B44" s="77" t="s">
        <v>425</v>
      </c>
      <c r="C44" s="74" t="s">
        <v>426</v>
      </c>
      <c r="D44" s="87" t="s">
        <v>119</v>
      </c>
      <c r="E44" s="87" t="s">
        <v>347</v>
      </c>
      <c r="F44" s="74" t="s">
        <v>427</v>
      </c>
      <c r="G44" s="87" t="s">
        <v>2579</v>
      </c>
      <c r="H44" s="74" t="s">
        <v>411</v>
      </c>
      <c r="I44" s="74" t="s">
        <v>159</v>
      </c>
      <c r="J44" s="74"/>
      <c r="K44" s="84">
        <v>5.2500000000000817</v>
      </c>
      <c r="L44" s="87" t="s">
        <v>163</v>
      </c>
      <c r="M44" s="88">
        <v>8.3000000000000001E-3</v>
      </c>
      <c r="N44" s="88">
        <v>1.0200000000001243E-2</v>
      </c>
      <c r="O44" s="84">
        <v>3050745.6800060002</v>
      </c>
      <c r="P44" s="86">
        <v>100.2</v>
      </c>
      <c r="Q44" s="74"/>
      <c r="R44" s="84">
        <v>3056.847337231</v>
      </c>
      <c r="S44" s="85">
        <v>1.9920999437163631E-3</v>
      </c>
      <c r="T44" s="85">
        <f t="shared" si="0"/>
        <v>1.1694566619050731E-2</v>
      </c>
      <c r="U44" s="85">
        <f>R44/'סכום נכסי הקרן'!$C$42</f>
        <v>3.2154109466021206E-3</v>
      </c>
    </row>
    <row r="45" spans="2:21" s="128" customFormat="1">
      <c r="B45" s="77" t="s">
        <v>428</v>
      </c>
      <c r="C45" s="74" t="s">
        <v>429</v>
      </c>
      <c r="D45" s="87" t="s">
        <v>119</v>
      </c>
      <c r="E45" s="87" t="s">
        <v>347</v>
      </c>
      <c r="F45" s="74" t="s">
        <v>427</v>
      </c>
      <c r="G45" s="87" t="s">
        <v>2579</v>
      </c>
      <c r="H45" s="74" t="s">
        <v>411</v>
      </c>
      <c r="I45" s="74" t="s">
        <v>159</v>
      </c>
      <c r="J45" s="74"/>
      <c r="K45" s="84">
        <v>9.0200000000011595</v>
      </c>
      <c r="L45" s="87" t="s">
        <v>163</v>
      </c>
      <c r="M45" s="88">
        <v>1.6500000000000001E-2</v>
      </c>
      <c r="N45" s="88">
        <v>1.4100000000005159E-2</v>
      </c>
      <c r="O45" s="84">
        <v>1514004.261523</v>
      </c>
      <c r="P45" s="86">
        <v>103.69</v>
      </c>
      <c r="Q45" s="74"/>
      <c r="R45" s="84">
        <v>1569.8710896590001</v>
      </c>
      <c r="S45" s="85">
        <v>1.0369679126613837E-3</v>
      </c>
      <c r="T45" s="85">
        <f t="shared" si="0"/>
        <v>6.0058485151466981E-3</v>
      </c>
      <c r="U45" s="85">
        <f>R45/'סכום נכסי הקרן'!$C$42</f>
        <v>1.651302839027678E-3</v>
      </c>
    </row>
    <row r="46" spans="2:21" s="128" customFormat="1">
      <c r="B46" s="77" t="s">
        <v>430</v>
      </c>
      <c r="C46" s="74" t="s">
        <v>431</v>
      </c>
      <c r="D46" s="87" t="s">
        <v>119</v>
      </c>
      <c r="E46" s="87" t="s">
        <v>347</v>
      </c>
      <c r="F46" s="74" t="s">
        <v>432</v>
      </c>
      <c r="G46" s="87" t="s">
        <v>155</v>
      </c>
      <c r="H46" s="74" t="s">
        <v>411</v>
      </c>
      <c r="I46" s="74" t="s">
        <v>159</v>
      </c>
      <c r="J46" s="74"/>
      <c r="K46" s="84">
        <v>8.8600000000015751</v>
      </c>
      <c r="L46" s="87" t="s">
        <v>163</v>
      </c>
      <c r="M46" s="88">
        <v>2.6499999999999999E-2</v>
      </c>
      <c r="N46" s="88">
        <v>1.2799999999993905E-2</v>
      </c>
      <c r="O46" s="84">
        <v>344789.48080199992</v>
      </c>
      <c r="P46" s="86">
        <v>114.21</v>
      </c>
      <c r="Q46" s="74"/>
      <c r="R46" s="84">
        <v>393.78406478299996</v>
      </c>
      <c r="S46" s="85">
        <v>2.96519978025548E-4</v>
      </c>
      <c r="T46" s="85">
        <f t="shared" si="0"/>
        <v>1.5064978623685128E-3</v>
      </c>
      <c r="U46" s="85">
        <f>R46/'סכום נכסי הקרן'!$C$42</f>
        <v>4.1421028033663106E-4</v>
      </c>
    </row>
    <row r="47" spans="2:21" s="128" customFormat="1">
      <c r="B47" s="77" t="s">
        <v>433</v>
      </c>
      <c r="C47" s="74" t="s">
        <v>434</v>
      </c>
      <c r="D47" s="87" t="s">
        <v>119</v>
      </c>
      <c r="E47" s="87" t="s">
        <v>347</v>
      </c>
      <c r="F47" s="74" t="s">
        <v>435</v>
      </c>
      <c r="G47" s="87" t="s">
        <v>2579</v>
      </c>
      <c r="H47" s="74" t="s">
        <v>422</v>
      </c>
      <c r="I47" s="74" t="s">
        <v>351</v>
      </c>
      <c r="J47" s="74"/>
      <c r="K47" s="84">
        <v>2.9600000000013242</v>
      </c>
      <c r="L47" s="87" t="s">
        <v>163</v>
      </c>
      <c r="M47" s="88">
        <v>6.5000000000000006E-3</v>
      </c>
      <c r="N47" s="88">
        <v>1.3700000000005414E-2</v>
      </c>
      <c r="O47" s="84">
        <v>842042.229055</v>
      </c>
      <c r="P47" s="86">
        <v>98</v>
      </c>
      <c r="Q47" s="84">
        <v>171.84779524499999</v>
      </c>
      <c r="R47" s="84">
        <v>997.04917975799992</v>
      </c>
      <c r="S47" s="85">
        <v>1.3386675253784603E-3</v>
      </c>
      <c r="T47" s="85">
        <f t="shared" si="0"/>
        <v>3.8144064026801906E-3</v>
      </c>
      <c r="U47" s="85">
        <f>R47/'סכום נכסי הקרן'!$C$42</f>
        <v>1.048767731331515E-3</v>
      </c>
    </row>
    <row r="48" spans="2:21" s="128" customFormat="1">
      <c r="B48" s="77" t="s">
        <v>436</v>
      </c>
      <c r="C48" s="74" t="s">
        <v>437</v>
      </c>
      <c r="D48" s="87" t="s">
        <v>119</v>
      </c>
      <c r="E48" s="87" t="s">
        <v>347</v>
      </c>
      <c r="F48" s="74" t="s">
        <v>435</v>
      </c>
      <c r="G48" s="87" t="s">
        <v>2579</v>
      </c>
      <c r="H48" s="74" t="s">
        <v>411</v>
      </c>
      <c r="I48" s="74" t="s">
        <v>159</v>
      </c>
      <c r="J48" s="74"/>
      <c r="K48" s="84">
        <v>5.0199999999998113</v>
      </c>
      <c r="L48" s="87" t="s">
        <v>163</v>
      </c>
      <c r="M48" s="88">
        <v>1.34E-2</v>
      </c>
      <c r="N48" s="88">
        <v>1.4899999999999467E-2</v>
      </c>
      <c r="O48" s="84">
        <v>6712594.4432539996</v>
      </c>
      <c r="P48" s="86">
        <v>101</v>
      </c>
      <c r="Q48" s="74"/>
      <c r="R48" s="84">
        <v>6779.7204075640002</v>
      </c>
      <c r="S48" s="85">
        <v>1.7583399523793911E-3</v>
      </c>
      <c r="T48" s="85">
        <f t="shared" si="0"/>
        <v>2.593714478283856E-2</v>
      </c>
      <c r="U48" s="85">
        <f>R48/'סכום נכסי הקרן'!$C$42</f>
        <v>7.1313954569710084E-3</v>
      </c>
    </row>
    <row r="49" spans="2:21" s="128" customFormat="1">
      <c r="B49" s="77" t="s">
        <v>438</v>
      </c>
      <c r="C49" s="74" t="s">
        <v>439</v>
      </c>
      <c r="D49" s="87" t="s">
        <v>119</v>
      </c>
      <c r="E49" s="87" t="s">
        <v>347</v>
      </c>
      <c r="F49" s="74" t="s">
        <v>435</v>
      </c>
      <c r="G49" s="87" t="s">
        <v>2579</v>
      </c>
      <c r="H49" s="74" t="s">
        <v>411</v>
      </c>
      <c r="I49" s="74" t="s">
        <v>159</v>
      </c>
      <c r="J49" s="74"/>
      <c r="K49" s="84">
        <v>5.9700000000007458</v>
      </c>
      <c r="L49" s="87" t="s">
        <v>163</v>
      </c>
      <c r="M49" s="88">
        <v>1.77E-2</v>
      </c>
      <c r="N49" s="88">
        <v>1.5300000000002104E-2</v>
      </c>
      <c r="O49" s="84">
        <v>3075897.5170450001</v>
      </c>
      <c r="P49" s="86">
        <v>102</v>
      </c>
      <c r="Q49" s="74"/>
      <c r="R49" s="84">
        <v>3137.415479278</v>
      </c>
      <c r="S49" s="85">
        <v>1.2644116352128999E-3</v>
      </c>
      <c r="T49" s="85">
        <f t="shared" si="0"/>
        <v>1.2002795784788288E-2</v>
      </c>
      <c r="U49" s="85">
        <f>R49/'סכום נכסי הקרן'!$C$42</f>
        <v>3.3001582883257618E-3</v>
      </c>
    </row>
    <row r="50" spans="2:21" s="128" customFormat="1">
      <c r="B50" s="77" t="s">
        <v>440</v>
      </c>
      <c r="C50" s="74" t="s">
        <v>441</v>
      </c>
      <c r="D50" s="87" t="s">
        <v>119</v>
      </c>
      <c r="E50" s="87" t="s">
        <v>347</v>
      </c>
      <c r="F50" s="74" t="s">
        <v>435</v>
      </c>
      <c r="G50" s="87" t="s">
        <v>2579</v>
      </c>
      <c r="H50" s="74" t="s">
        <v>411</v>
      </c>
      <c r="I50" s="74" t="s">
        <v>159</v>
      </c>
      <c r="J50" s="74"/>
      <c r="K50" s="84">
        <v>9.2700000000029679</v>
      </c>
      <c r="L50" s="87" t="s">
        <v>163</v>
      </c>
      <c r="M50" s="88">
        <v>2.4799999999999999E-2</v>
      </c>
      <c r="N50" s="88">
        <v>1.5900000000005889E-2</v>
      </c>
      <c r="O50" s="84">
        <v>1523004.8188679998</v>
      </c>
      <c r="P50" s="86">
        <v>109.3</v>
      </c>
      <c r="Q50" s="74"/>
      <c r="R50" s="84">
        <v>1664.6442878779999</v>
      </c>
      <c r="S50" s="85">
        <v>1.2733493906402845E-3</v>
      </c>
      <c r="T50" s="85">
        <f t="shared" si="0"/>
        <v>6.3684218981133987E-3</v>
      </c>
      <c r="U50" s="85">
        <f>R50/'סכום נכסי הקרן'!$C$42</f>
        <v>1.750992076133612E-3</v>
      </c>
    </row>
    <row r="51" spans="2:21" s="128" customFormat="1">
      <c r="B51" s="77" t="s">
        <v>442</v>
      </c>
      <c r="C51" s="74" t="s">
        <v>443</v>
      </c>
      <c r="D51" s="87" t="s">
        <v>119</v>
      </c>
      <c r="E51" s="87" t="s">
        <v>347</v>
      </c>
      <c r="F51" s="74" t="s">
        <v>400</v>
      </c>
      <c r="G51" s="87" t="s">
        <v>357</v>
      </c>
      <c r="H51" s="74" t="s">
        <v>411</v>
      </c>
      <c r="I51" s="74" t="s">
        <v>159</v>
      </c>
      <c r="J51" s="74"/>
      <c r="K51" s="84">
        <v>0.99000000000009747</v>
      </c>
      <c r="L51" s="87" t="s">
        <v>163</v>
      </c>
      <c r="M51" s="88">
        <v>4.0999999999999995E-2</v>
      </c>
      <c r="N51" s="88">
        <v>1.9499999999994043E-2</v>
      </c>
      <c r="O51" s="84">
        <v>744248.78857099998</v>
      </c>
      <c r="P51" s="86">
        <v>124.05</v>
      </c>
      <c r="Q51" s="74"/>
      <c r="R51" s="84">
        <v>923.24059160900003</v>
      </c>
      <c r="S51" s="85">
        <v>9.5525336758132409E-4</v>
      </c>
      <c r="T51" s="85">
        <f t="shared" si="0"/>
        <v>3.5320372308037707E-3</v>
      </c>
      <c r="U51" s="85">
        <f>R51/'סכום נכסי הקרן'!$C$42</f>
        <v>9.7113057248585306E-4</v>
      </c>
    </row>
    <row r="52" spans="2:21" s="128" customFormat="1">
      <c r="B52" s="77" t="s">
        <v>444</v>
      </c>
      <c r="C52" s="74" t="s">
        <v>445</v>
      </c>
      <c r="D52" s="87" t="s">
        <v>119</v>
      </c>
      <c r="E52" s="87" t="s">
        <v>347</v>
      </c>
      <c r="F52" s="74" t="s">
        <v>400</v>
      </c>
      <c r="G52" s="87" t="s">
        <v>357</v>
      </c>
      <c r="H52" s="74" t="s">
        <v>411</v>
      </c>
      <c r="I52" s="74" t="s">
        <v>159</v>
      </c>
      <c r="J52" s="74"/>
      <c r="K52" s="84">
        <v>2.0499999999976679</v>
      </c>
      <c r="L52" s="87" t="s">
        <v>163</v>
      </c>
      <c r="M52" s="88">
        <v>4.2000000000000003E-2</v>
      </c>
      <c r="N52" s="88">
        <v>1.8499999999992228E-2</v>
      </c>
      <c r="O52" s="84">
        <v>464824.18417400005</v>
      </c>
      <c r="P52" s="86">
        <v>110.7</v>
      </c>
      <c r="Q52" s="74"/>
      <c r="R52" s="84">
        <v>514.56036382399998</v>
      </c>
      <c r="S52" s="85">
        <v>4.6587986795478562E-4</v>
      </c>
      <c r="T52" s="85">
        <f t="shared" si="0"/>
        <v>1.9685511870258026E-3</v>
      </c>
      <c r="U52" s="85">
        <f>R52/'סכום נכסי הקרן'!$C$42</f>
        <v>5.4125144110925229E-4</v>
      </c>
    </row>
    <row r="53" spans="2:21" s="128" customFormat="1">
      <c r="B53" s="77" t="s">
        <v>446</v>
      </c>
      <c r="C53" s="74" t="s">
        <v>447</v>
      </c>
      <c r="D53" s="87" t="s">
        <v>119</v>
      </c>
      <c r="E53" s="87" t="s">
        <v>347</v>
      </c>
      <c r="F53" s="74" t="s">
        <v>400</v>
      </c>
      <c r="G53" s="87" t="s">
        <v>357</v>
      </c>
      <c r="H53" s="74" t="s">
        <v>411</v>
      </c>
      <c r="I53" s="74" t="s">
        <v>159</v>
      </c>
      <c r="J53" s="74"/>
      <c r="K53" s="84">
        <v>1.6200000000001145</v>
      </c>
      <c r="L53" s="87" t="s">
        <v>163</v>
      </c>
      <c r="M53" s="88">
        <v>0.04</v>
      </c>
      <c r="N53" s="88">
        <v>2.1400000000001772E-2</v>
      </c>
      <c r="O53" s="84">
        <v>1733838.0897329999</v>
      </c>
      <c r="P53" s="86">
        <v>110.7</v>
      </c>
      <c r="Q53" s="74"/>
      <c r="R53" s="84">
        <v>1919.358641669</v>
      </c>
      <c r="S53" s="85">
        <v>7.9588665806349442E-4</v>
      </c>
      <c r="T53" s="85">
        <f t="shared" si="0"/>
        <v>7.3428814149355858E-3</v>
      </c>
      <c r="U53" s="85">
        <f>R53/'סכום נכסי הקרן'!$C$42</f>
        <v>2.018918874917799E-3</v>
      </c>
    </row>
    <row r="54" spans="2:21" s="128" customFormat="1">
      <c r="B54" s="77" t="s">
        <v>448</v>
      </c>
      <c r="C54" s="74" t="s">
        <v>449</v>
      </c>
      <c r="D54" s="87" t="s">
        <v>119</v>
      </c>
      <c r="E54" s="87" t="s">
        <v>347</v>
      </c>
      <c r="F54" s="74" t="s">
        <v>450</v>
      </c>
      <c r="G54" s="87" t="s">
        <v>2579</v>
      </c>
      <c r="H54" s="74" t="s">
        <v>451</v>
      </c>
      <c r="I54" s="74" t="s">
        <v>351</v>
      </c>
      <c r="J54" s="74"/>
      <c r="K54" s="84">
        <v>4.4300000000003665</v>
      </c>
      <c r="L54" s="87" t="s">
        <v>163</v>
      </c>
      <c r="M54" s="88">
        <v>2.3399999999999997E-2</v>
      </c>
      <c r="N54" s="88">
        <v>1.6300000000002254E-2</v>
      </c>
      <c r="O54" s="84">
        <v>4125650.448537</v>
      </c>
      <c r="P54" s="86">
        <v>103.2</v>
      </c>
      <c r="Q54" s="74"/>
      <c r="R54" s="84">
        <v>4257.6712911080003</v>
      </c>
      <c r="S54" s="85">
        <v>1.2915023469584489E-3</v>
      </c>
      <c r="T54" s="85">
        <f t="shared" si="0"/>
        <v>1.6288553225881817E-2</v>
      </c>
      <c r="U54" s="85">
        <f>R54/'סכום נכסי הקרן'!$C$42</f>
        <v>4.4785235787611431E-3</v>
      </c>
    </row>
    <row r="55" spans="2:21" s="128" customFormat="1">
      <c r="B55" s="77" t="s">
        <v>452</v>
      </c>
      <c r="C55" s="74" t="s">
        <v>453</v>
      </c>
      <c r="D55" s="87" t="s">
        <v>119</v>
      </c>
      <c r="E55" s="87" t="s">
        <v>347</v>
      </c>
      <c r="F55" s="74" t="s">
        <v>450</v>
      </c>
      <c r="G55" s="87" t="s">
        <v>2579</v>
      </c>
      <c r="H55" s="74" t="s">
        <v>451</v>
      </c>
      <c r="I55" s="74" t="s">
        <v>351</v>
      </c>
      <c r="J55" s="74"/>
      <c r="K55" s="84">
        <v>1.570000000000294</v>
      </c>
      <c r="L55" s="87" t="s">
        <v>163</v>
      </c>
      <c r="M55" s="88">
        <v>0.03</v>
      </c>
      <c r="N55" s="88">
        <v>2.2099999999997514E-2</v>
      </c>
      <c r="O55" s="84">
        <v>859129.80629400001</v>
      </c>
      <c r="P55" s="86">
        <v>103</v>
      </c>
      <c r="Q55" s="74"/>
      <c r="R55" s="84">
        <v>884.90367748199992</v>
      </c>
      <c r="S55" s="85">
        <v>2.380508774171675E-3</v>
      </c>
      <c r="T55" s="85">
        <f t="shared" si="0"/>
        <v>3.3853718770039481E-3</v>
      </c>
      <c r="U55" s="85">
        <f>R55/'סכום נכסי הקרן'!$C$42</f>
        <v>9.3080506069416415E-4</v>
      </c>
    </row>
    <row r="56" spans="2:21" s="128" customFormat="1">
      <c r="B56" s="77" t="s">
        <v>454</v>
      </c>
      <c r="C56" s="74" t="s">
        <v>455</v>
      </c>
      <c r="D56" s="87" t="s">
        <v>119</v>
      </c>
      <c r="E56" s="87" t="s">
        <v>347</v>
      </c>
      <c r="F56" s="74" t="s">
        <v>450</v>
      </c>
      <c r="G56" s="87" t="s">
        <v>2579</v>
      </c>
      <c r="H56" s="74" t="s">
        <v>451</v>
      </c>
      <c r="I56" s="74" t="s">
        <v>351</v>
      </c>
      <c r="J56" s="74"/>
      <c r="K56" s="84">
        <v>8.0000000000053788</v>
      </c>
      <c r="L56" s="87" t="s">
        <v>163</v>
      </c>
      <c r="M56" s="88">
        <v>6.5000000000000006E-3</v>
      </c>
      <c r="N56" s="88">
        <v>1.9900000000022053E-2</v>
      </c>
      <c r="O56" s="84">
        <v>624002.34050399996</v>
      </c>
      <c r="P56" s="86">
        <v>89.4</v>
      </c>
      <c r="Q56" s="74"/>
      <c r="R56" s="84">
        <v>557.85811322299992</v>
      </c>
      <c r="S56" s="85">
        <v>2.0800078016799998E-3</v>
      </c>
      <c r="T56" s="85">
        <f t="shared" si="0"/>
        <v>2.1341951852178213E-3</v>
      </c>
      <c r="U56" s="85">
        <f>R56/'סכום נכסי הקרן'!$C$42</f>
        <v>5.8679511471216445E-4</v>
      </c>
    </row>
    <row r="57" spans="2:21" s="128" customFormat="1">
      <c r="B57" s="77" t="s">
        <v>456</v>
      </c>
      <c r="C57" s="74" t="s">
        <v>457</v>
      </c>
      <c r="D57" s="87" t="s">
        <v>119</v>
      </c>
      <c r="E57" s="87" t="s">
        <v>347</v>
      </c>
      <c r="F57" s="74" t="s">
        <v>458</v>
      </c>
      <c r="G57" s="87" t="s">
        <v>2579</v>
      </c>
      <c r="H57" s="74" t="s">
        <v>459</v>
      </c>
      <c r="I57" s="74" t="s">
        <v>159</v>
      </c>
      <c r="J57" s="74"/>
      <c r="K57" s="84">
        <v>1.200000000000061</v>
      </c>
      <c r="L57" s="87" t="s">
        <v>163</v>
      </c>
      <c r="M57" s="88">
        <v>4.8000000000000001E-2</v>
      </c>
      <c r="N57" s="88">
        <v>3.1199999999999145E-2</v>
      </c>
      <c r="O57" s="84">
        <v>3040535.1615860001</v>
      </c>
      <c r="P57" s="86">
        <v>107.8</v>
      </c>
      <c r="Q57" s="74"/>
      <c r="R57" s="84">
        <v>3277.6968104440002</v>
      </c>
      <c r="S57" s="85">
        <v>2.4849268812987737E-3</v>
      </c>
      <c r="T57" s="85">
        <f t="shared" si="0"/>
        <v>1.2539469419990483E-2</v>
      </c>
      <c r="U57" s="85">
        <f>R57/'סכום נכסי הקרן'!$C$42</f>
        <v>3.4477162387478665E-3</v>
      </c>
    </row>
    <row r="58" spans="2:21" s="128" customFormat="1">
      <c r="B58" s="77" t="s">
        <v>460</v>
      </c>
      <c r="C58" s="74" t="s">
        <v>461</v>
      </c>
      <c r="D58" s="87" t="s">
        <v>119</v>
      </c>
      <c r="E58" s="87" t="s">
        <v>347</v>
      </c>
      <c r="F58" s="74" t="s">
        <v>458</v>
      </c>
      <c r="G58" s="87" t="s">
        <v>2579</v>
      </c>
      <c r="H58" s="74" t="s">
        <v>459</v>
      </c>
      <c r="I58" s="74" t="s">
        <v>159</v>
      </c>
      <c r="J58" s="74"/>
      <c r="K58" s="84">
        <v>0.74999999999885847</v>
      </c>
      <c r="L58" s="87" t="s">
        <v>163</v>
      </c>
      <c r="M58" s="88">
        <v>4.9000000000000002E-2</v>
      </c>
      <c r="N58" s="88">
        <v>2.0800000000009134E-2</v>
      </c>
      <c r="O58" s="84">
        <v>195532.23371599999</v>
      </c>
      <c r="P58" s="86">
        <v>112</v>
      </c>
      <c r="Q58" s="74"/>
      <c r="R58" s="84">
        <v>218.99610343500001</v>
      </c>
      <c r="S58" s="85">
        <v>1.9740388708679147E-3</v>
      </c>
      <c r="T58" s="85">
        <f t="shared" si="0"/>
        <v>8.3781237281317254E-4</v>
      </c>
      <c r="U58" s="85">
        <f>R58/'סכום נכסי הקרן'!$C$42</f>
        <v>2.3035578508345282E-4</v>
      </c>
    </row>
    <row r="59" spans="2:21" s="128" customFormat="1">
      <c r="B59" s="77" t="s">
        <v>462</v>
      </c>
      <c r="C59" s="74" t="s">
        <v>463</v>
      </c>
      <c r="D59" s="87" t="s">
        <v>119</v>
      </c>
      <c r="E59" s="87" t="s">
        <v>347</v>
      </c>
      <c r="F59" s="74" t="s">
        <v>458</v>
      </c>
      <c r="G59" s="87" t="s">
        <v>2579</v>
      </c>
      <c r="H59" s="74" t="s">
        <v>459</v>
      </c>
      <c r="I59" s="74" t="s">
        <v>159</v>
      </c>
      <c r="J59" s="74"/>
      <c r="K59" s="84">
        <v>5.0799999999997452</v>
      </c>
      <c r="L59" s="87" t="s">
        <v>163</v>
      </c>
      <c r="M59" s="88">
        <v>3.2000000000000001E-2</v>
      </c>
      <c r="N59" s="88">
        <v>1.6600000000000444E-2</v>
      </c>
      <c r="O59" s="84">
        <v>3272936.1633859999</v>
      </c>
      <c r="P59" s="86">
        <v>110.35</v>
      </c>
      <c r="Q59" s="74"/>
      <c r="R59" s="84">
        <v>3611.6852087239999</v>
      </c>
      <c r="S59" s="85">
        <v>1.9840594195170268E-3</v>
      </c>
      <c r="T59" s="85">
        <f t="shared" si="0"/>
        <v>1.3817207279550575E-2</v>
      </c>
      <c r="U59" s="85">
        <f>R59/'סכום נכסי הקרן'!$C$42</f>
        <v>3.7990291547668931E-3</v>
      </c>
    </row>
    <row r="60" spans="2:21" s="128" customFormat="1">
      <c r="B60" s="77" t="s">
        <v>464</v>
      </c>
      <c r="C60" s="74" t="s">
        <v>465</v>
      </c>
      <c r="D60" s="87" t="s">
        <v>119</v>
      </c>
      <c r="E60" s="87" t="s">
        <v>347</v>
      </c>
      <c r="F60" s="74" t="s">
        <v>458</v>
      </c>
      <c r="G60" s="87" t="s">
        <v>2579</v>
      </c>
      <c r="H60" s="74" t="s">
        <v>459</v>
      </c>
      <c r="I60" s="74" t="s">
        <v>159</v>
      </c>
      <c r="J60" s="74"/>
      <c r="K60" s="84">
        <v>7.5400000000015277</v>
      </c>
      <c r="L60" s="87" t="s">
        <v>163</v>
      </c>
      <c r="M60" s="88">
        <v>1.1399999999999999E-2</v>
      </c>
      <c r="N60" s="88">
        <v>1.8700000000003672E-2</v>
      </c>
      <c r="O60" s="84">
        <v>2147153.826045</v>
      </c>
      <c r="P60" s="86">
        <v>93.9</v>
      </c>
      <c r="Q60" s="74"/>
      <c r="R60" s="84">
        <v>2016.177442698</v>
      </c>
      <c r="S60" s="85">
        <v>1.3262361779246602E-3</v>
      </c>
      <c r="T60" s="85">
        <f t="shared" si="0"/>
        <v>7.7132806510439526E-3</v>
      </c>
      <c r="U60" s="85">
        <f>R60/'סכום נכסי הקרן'!$C$42</f>
        <v>2.1207598235559264E-3</v>
      </c>
    </row>
    <row r="61" spans="2:21" s="128" customFormat="1">
      <c r="B61" s="77" t="s">
        <v>466</v>
      </c>
      <c r="C61" s="74" t="s">
        <v>467</v>
      </c>
      <c r="D61" s="87" t="s">
        <v>119</v>
      </c>
      <c r="E61" s="87" t="s">
        <v>347</v>
      </c>
      <c r="F61" s="74" t="s">
        <v>468</v>
      </c>
      <c r="G61" s="87" t="s">
        <v>2579</v>
      </c>
      <c r="H61" s="74" t="s">
        <v>451</v>
      </c>
      <c r="I61" s="74" t="s">
        <v>351</v>
      </c>
      <c r="J61" s="74"/>
      <c r="K61" s="84">
        <v>5.9100000000009754</v>
      </c>
      <c r="L61" s="87" t="s">
        <v>163</v>
      </c>
      <c r="M61" s="88">
        <v>1.8200000000000001E-2</v>
      </c>
      <c r="N61" s="88">
        <v>2.110000000000779E-2</v>
      </c>
      <c r="O61" s="84">
        <v>1022985.752834</v>
      </c>
      <c r="P61" s="86">
        <v>99.17</v>
      </c>
      <c r="Q61" s="74"/>
      <c r="R61" s="84">
        <v>1014.494993211</v>
      </c>
      <c r="S61" s="85">
        <v>2.2765900808590185E-3</v>
      </c>
      <c r="T61" s="85">
        <f t="shared" si="0"/>
        <v>3.8811487699435981E-3</v>
      </c>
      <c r="U61" s="85">
        <f>R61/'סכום נכסי הקרן'!$C$42</f>
        <v>1.0671184873100481E-3</v>
      </c>
    </row>
    <row r="62" spans="2:21" s="128" customFormat="1">
      <c r="B62" s="77" t="s">
        <v>469</v>
      </c>
      <c r="C62" s="74" t="s">
        <v>470</v>
      </c>
      <c r="D62" s="87" t="s">
        <v>119</v>
      </c>
      <c r="E62" s="87" t="s">
        <v>347</v>
      </c>
      <c r="F62" s="74" t="s">
        <v>468</v>
      </c>
      <c r="G62" s="87" t="s">
        <v>2579</v>
      </c>
      <c r="H62" s="74" t="s">
        <v>451</v>
      </c>
      <c r="I62" s="74" t="s">
        <v>351</v>
      </c>
      <c r="J62" s="74"/>
      <c r="K62" s="84">
        <v>7.0600000000083174</v>
      </c>
      <c r="L62" s="87" t="s">
        <v>163</v>
      </c>
      <c r="M62" s="88">
        <v>7.8000000000000005E-3</v>
      </c>
      <c r="N62" s="88">
        <v>2.1899999999991086E-2</v>
      </c>
      <c r="O62" s="84">
        <v>74885.289210999996</v>
      </c>
      <c r="P62" s="86">
        <v>89.92</v>
      </c>
      <c r="Q62" s="74"/>
      <c r="R62" s="84">
        <v>67.336854674000008</v>
      </c>
      <c r="S62" s="85">
        <v>1.63362323758726E-4</v>
      </c>
      <c r="T62" s="85">
        <f t="shared" si="0"/>
        <v>2.5761029126686899E-4</v>
      </c>
      <c r="U62" s="85">
        <f>R62/'סכום נכסי הקרן'!$C$42</f>
        <v>7.0829726100964953E-5</v>
      </c>
    </row>
    <row r="63" spans="2:21" s="128" customFormat="1">
      <c r="B63" s="77" t="s">
        <v>471</v>
      </c>
      <c r="C63" s="74" t="s">
        <v>472</v>
      </c>
      <c r="D63" s="87" t="s">
        <v>119</v>
      </c>
      <c r="E63" s="87" t="s">
        <v>347</v>
      </c>
      <c r="F63" s="74" t="s">
        <v>468</v>
      </c>
      <c r="G63" s="87" t="s">
        <v>2579</v>
      </c>
      <c r="H63" s="74" t="s">
        <v>451</v>
      </c>
      <c r="I63" s="74" t="s">
        <v>351</v>
      </c>
      <c r="J63" s="74"/>
      <c r="K63" s="84">
        <v>5.0099999999975244</v>
      </c>
      <c r="L63" s="87" t="s">
        <v>163</v>
      </c>
      <c r="M63" s="88">
        <v>2E-3</v>
      </c>
      <c r="N63" s="88">
        <v>1.6799999999988595E-2</v>
      </c>
      <c r="O63" s="84">
        <v>837461.176676</v>
      </c>
      <c r="P63" s="86">
        <v>92.15</v>
      </c>
      <c r="Q63" s="74"/>
      <c r="R63" s="84">
        <v>771.72043799100004</v>
      </c>
      <c r="S63" s="85">
        <v>2.2332298044693334E-3</v>
      </c>
      <c r="T63" s="85">
        <f t="shared" si="0"/>
        <v>2.9523672848981277E-3</v>
      </c>
      <c r="U63" s="85">
        <f>R63/'סכום נכסי הקרן'!$C$42</f>
        <v>8.1175082373612496E-4</v>
      </c>
    </row>
    <row r="64" spans="2:21" s="128" customFormat="1">
      <c r="B64" s="77" t="s">
        <v>473</v>
      </c>
      <c r="C64" s="74" t="s">
        <v>474</v>
      </c>
      <c r="D64" s="87" t="s">
        <v>119</v>
      </c>
      <c r="E64" s="87" t="s">
        <v>347</v>
      </c>
      <c r="F64" s="74" t="s">
        <v>370</v>
      </c>
      <c r="G64" s="87" t="s">
        <v>357</v>
      </c>
      <c r="H64" s="74" t="s">
        <v>459</v>
      </c>
      <c r="I64" s="74" t="s">
        <v>159</v>
      </c>
      <c r="J64" s="74"/>
      <c r="K64" s="84">
        <v>0.83000000000014107</v>
      </c>
      <c r="L64" s="87" t="s">
        <v>163</v>
      </c>
      <c r="M64" s="88">
        <v>0.04</v>
      </c>
      <c r="N64" s="88">
        <v>1.4399999999999587E-2</v>
      </c>
      <c r="O64" s="84">
        <v>2606863.942032</v>
      </c>
      <c r="P64" s="86">
        <v>111.43</v>
      </c>
      <c r="Q64" s="74"/>
      <c r="R64" s="84">
        <v>2904.8285295730002</v>
      </c>
      <c r="S64" s="85">
        <v>1.9310131881913899E-3</v>
      </c>
      <c r="T64" s="85">
        <f t="shared" si="0"/>
        <v>1.1112988974707024E-2</v>
      </c>
      <c r="U64" s="85">
        <f>R64/'סכום נכסי הקרן'!$C$42</f>
        <v>3.055506677821819E-3</v>
      </c>
    </row>
    <row r="65" spans="2:21" s="128" customFormat="1">
      <c r="B65" s="77" t="s">
        <v>475</v>
      </c>
      <c r="C65" s="74" t="s">
        <v>476</v>
      </c>
      <c r="D65" s="87" t="s">
        <v>119</v>
      </c>
      <c r="E65" s="87" t="s">
        <v>347</v>
      </c>
      <c r="F65" s="74" t="s">
        <v>477</v>
      </c>
      <c r="G65" s="87" t="s">
        <v>2579</v>
      </c>
      <c r="H65" s="74" t="s">
        <v>459</v>
      </c>
      <c r="I65" s="74" t="s">
        <v>159</v>
      </c>
      <c r="J65" s="74"/>
      <c r="K65" s="84">
        <v>3.2999999999996903</v>
      </c>
      <c r="L65" s="87" t="s">
        <v>163</v>
      </c>
      <c r="M65" s="88">
        <v>4.7500000000000001E-2</v>
      </c>
      <c r="N65" s="88">
        <v>1.5699999999999277E-2</v>
      </c>
      <c r="O65" s="84">
        <v>3600362.7904259996</v>
      </c>
      <c r="P65" s="86">
        <v>134.51</v>
      </c>
      <c r="Q65" s="74"/>
      <c r="R65" s="84">
        <v>4842.8479823550006</v>
      </c>
      <c r="S65" s="85">
        <v>1.9076791132443172E-3</v>
      </c>
      <c r="T65" s="85">
        <f t="shared" si="0"/>
        <v>1.8527260967794341E-2</v>
      </c>
      <c r="U65" s="85">
        <f>R65/'סכום נכסי הקרן'!$C$42</f>
        <v>5.0940543302694661E-3</v>
      </c>
    </row>
    <row r="66" spans="2:21" s="128" customFormat="1">
      <c r="B66" s="77" t="s">
        <v>478</v>
      </c>
      <c r="C66" s="74" t="s">
        <v>479</v>
      </c>
      <c r="D66" s="87" t="s">
        <v>119</v>
      </c>
      <c r="E66" s="87" t="s">
        <v>347</v>
      </c>
      <c r="F66" s="74" t="s">
        <v>477</v>
      </c>
      <c r="G66" s="87" t="s">
        <v>2579</v>
      </c>
      <c r="H66" s="74" t="s">
        <v>459</v>
      </c>
      <c r="I66" s="74" t="s">
        <v>159</v>
      </c>
      <c r="J66" s="74"/>
      <c r="K66" s="84">
        <v>5.5000000000032561</v>
      </c>
      <c r="L66" s="87" t="s">
        <v>163</v>
      </c>
      <c r="M66" s="88">
        <v>5.0000000000000001E-3</v>
      </c>
      <c r="N66" s="88">
        <v>1.4700000000005646E-2</v>
      </c>
      <c r="O66" s="84">
        <v>972488.60819199996</v>
      </c>
      <c r="P66" s="86">
        <v>94.74</v>
      </c>
      <c r="Q66" s="74"/>
      <c r="R66" s="84">
        <v>921.33575128400003</v>
      </c>
      <c r="S66" s="85">
        <v>1.2891417969084094E-3</v>
      </c>
      <c r="T66" s="85">
        <f t="shared" si="0"/>
        <v>3.5247498920452881E-3</v>
      </c>
      <c r="U66" s="85">
        <f>R66/'סכום נכסי הקרן'!$C$42</f>
        <v>9.6912692501614263E-4</v>
      </c>
    </row>
    <row r="67" spans="2:21" s="128" customFormat="1">
      <c r="B67" s="77" t="s">
        <v>480</v>
      </c>
      <c r="C67" s="74" t="s">
        <v>481</v>
      </c>
      <c r="D67" s="87" t="s">
        <v>119</v>
      </c>
      <c r="E67" s="87" t="s">
        <v>347</v>
      </c>
      <c r="F67" s="74" t="s">
        <v>482</v>
      </c>
      <c r="G67" s="87" t="s">
        <v>483</v>
      </c>
      <c r="H67" s="74" t="s">
        <v>451</v>
      </c>
      <c r="I67" s="74" t="s">
        <v>351</v>
      </c>
      <c r="J67" s="74"/>
      <c r="K67" s="84">
        <v>1.2399999999868339</v>
      </c>
      <c r="L67" s="87" t="s">
        <v>163</v>
      </c>
      <c r="M67" s="88">
        <v>4.6500000000000007E-2</v>
      </c>
      <c r="N67" s="88">
        <v>1.5500000000246867E-2</v>
      </c>
      <c r="O67" s="84">
        <v>4796.4858850000001</v>
      </c>
      <c r="P67" s="86">
        <v>126.68</v>
      </c>
      <c r="Q67" s="74"/>
      <c r="R67" s="84">
        <v>6.0761880669999995</v>
      </c>
      <c r="S67" s="85">
        <v>9.4669561697291189E-5</v>
      </c>
      <c r="T67" s="85">
        <f t="shared" si="0"/>
        <v>2.3245644384642307E-5</v>
      </c>
      <c r="U67" s="85">
        <f>R67/'סכום נכסי הקרן'!$C$42</f>
        <v>6.3913697574255314E-6</v>
      </c>
    </row>
    <row r="68" spans="2:21" s="128" customFormat="1">
      <c r="B68" s="77" t="s">
        <v>484</v>
      </c>
      <c r="C68" s="74" t="s">
        <v>485</v>
      </c>
      <c r="D68" s="87" t="s">
        <v>119</v>
      </c>
      <c r="E68" s="87" t="s">
        <v>347</v>
      </c>
      <c r="F68" s="74" t="s">
        <v>486</v>
      </c>
      <c r="G68" s="87" t="s">
        <v>487</v>
      </c>
      <c r="H68" s="74" t="s">
        <v>459</v>
      </c>
      <c r="I68" s="74" t="s">
        <v>159</v>
      </c>
      <c r="J68" s="74"/>
      <c r="K68" s="84">
        <v>7.0100000000003995</v>
      </c>
      <c r="L68" s="87" t="s">
        <v>163</v>
      </c>
      <c r="M68" s="88">
        <v>3.85E-2</v>
      </c>
      <c r="N68" s="88">
        <v>1.2900000000000928E-2</v>
      </c>
      <c r="O68" s="84">
        <v>2982866.2211889997</v>
      </c>
      <c r="P68" s="86">
        <v>120</v>
      </c>
      <c r="Q68" s="84">
        <v>89.79665138499999</v>
      </c>
      <c r="R68" s="84">
        <v>3669.2361168540001</v>
      </c>
      <c r="S68" s="85">
        <v>1.1305338419424573E-3</v>
      </c>
      <c r="T68" s="85">
        <f t="shared" si="0"/>
        <v>1.4037379520707639E-2</v>
      </c>
      <c r="U68" s="85">
        <f>R68/'סכום נכסי הקרן'!$C$42</f>
        <v>3.8595653214685381E-3</v>
      </c>
    </row>
    <row r="69" spans="2:21" s="128" customFormat="1">
      <c r="B69" s="77" t="s">
        <v>488</v>
      </c>
      <c r="C69" s="74" t="s">
        <v>489</v>
      </c>
      <c r="D69" s="87" t="s">
        <v>119</v>
      </c>
      <c r="E69" s="87" t="s">
        <v>347</v>
      </c>
      <c r="F69" s="74" t="s">
        <v>486</v>
      </c>
      <c r="G69" s="87" t="s">
        <v>487</v>
      </c>
      <c r="H69" s="74" t="s">
        <v>459</v>
      </c>
      <c r="I69" s="74" t="s">
        <v>159</v>
      </c>
      <c r="J69" s="74"/>
      <c r="K69" s="84">
        <v>4.8999999999998884</v>
      </c>
      <c r="L69" s="87" t="s">
        <v>163</v>
      </c>
      <c r="M69" s="88">
        <v>4.4999999999999998E-2</v>
      </c>
      <c r="N69" s="88">
        <v>1.389999999999947E-2</v>
      </c>
      <c r="O69" s="84">
        <v>6080652.1623870004</v>
      </c>
      <c r="P69" s="86">
        <v>118.3</v>
      </c>
      <c r="Q69" s="74"/>
      <c r="R69" s="84">
        <v>7193.4116285420005</v>
      </c>
      <c r="S69" s="85">
        <v>2.0573296283651456E-3</v>
      </c>
      <c r="T69" s="85">
        <f t="shared" si="0"/>
        <v>2.7519801359933458E-2</v>
      </c>
      <c r="U69" s="85">
        <f>R69/'סכום נכסי הקרן'!$C$42</f>
        <v>7.5665455098522195E-3</v>
      </c>
    </row>
    <row r="70" spans="2:21" s="128" customFormat="1">
      <c r="B70" s="77" t="s">
        <v>490</v>
      </c>
      <c r="C70" s="74" t="s">
        <v>491</v>
      </c>
      <c r="D70" s="87" t="s">
        <v>119</v>
      </c>
      <c r="E70" s="87" t="s">
        <v>347</v>
      </c>
      <c r="F70" s="74" t="s">
        <v>486</v>
      </c>
      <c r="G70" s="87" t="s">
        <v>487</v>
      </c>
      <c r="H70" s="74" t="s">
        <v>459</v>
      </c>
      <c r="I70" s="74" t="s">
        <v>159</v>
      </c>
      <c r="J70" s="74"/>
      <c r="K70" s="84">
        <v>9.5799999999985843</v>
      </c>
      <c r="L70" s="87" t="s">
        <v>163</v>
      </c>
      <c r="M70" s="88">
        <v>2.3900000000000001E-2</v>
      </c>
      <c r="N70" s="88">
        <v>1.5699999999998871E-2</v>
      </c>
      <c r="O70" s="84">
        <v>2208707.4879999999</v>
      </c>
      <c r="P70" s="86">
        <v>108</v>
      </c>
      <c r="Q70" s="74"/>
      <c r="R70" s="84">
        <v>2385.4040625109997</v>
      </c>
      <c r="S70" s="85">
        <v>1.7823814510942236E-3</v>
      </c>
      <c r="T70" s="85">
        <f t="shared" si="0"/>
        <v>9.1258292105809123E-3</v>
      </c>
      <c r="U70" s="85">
        <f>R70/'סכום נכסי הקרן'!$C$42</f>
        <v>2.5091388245822061E-3</v>
      </c>
    </row>
    <row r="71" spans="2:21" s="128" customFormat="1">
      <c r="B71" s="77" t="s">
        <v>492</v>
      </c>
      <c r="C71" s="74" t="s">
        <v>493</v>
      </c>
      <c r="D71" s="87" t="s">
        <v>119</v>
      </c>
      <c r="E71" s="87" t="s">
        <v>347</v>
      </c>
      <c r="F71" s="74" t="s">
        <v>494</v>
      </c>
      <c r="G71" s="87" t="s">
        <v>2579</v>
      </c>
      <c r="H71" s="74" t="s">
        <v>459</v>
      </c>
      <c r="I71" s="74" t="s">
        <v>159</v>
      </c>
      <c r="J71" s="74"/>
      <c r="K71" s="84">
        <v>5.18999999999967</v>
      </c>
      <c r="L71" s="87" t="s">
        <v>163</v>
      </c>
      <c r="M71" s="88">
        <v>1.5800000000000002E-2</v>
      </c>
      <c r="N71" s="88">
        <v>1.7499999999996695E-2</v>
      </c>
      <c r="O71" s="84">
        <v>750417.28681099997</v>
      </c>
      <c r="P71" s="86">
        <v>100.87</v>
      </c>
      <c r="Q71" s="74"/>
      <c r="R71" s="84">
        <v>756.94588687499993</v>
      </c>
      <c r="S71" s="85">
        <v>1.6579435125697558E-3</v>
      </c>
      <c r="T71" s="85">
        <f t="shared" si="0"/>
        <v>2.8958443535144671E-3</v>
      </c>
      <c r="U71" s="85">
        <f>R71/'סכום נכסי הקרן'!$C$42</f>
        <v>7.9620989278713229E-4</v>
      </c>
    </row>
    <row r="72" spans="2:21" s="128" customFormat="1">
      <c r="B72" s="77" t="s">
        <v>495</v>
      </c>
      <c r="C72" s="74" t="s">
        <v>496</v>
      </c>
      <c r="D72" s="87" t="s">
        <v>119</v>
      </c>
      <c r="E72" s="87" t="s">
        <v>347</v>
      </c>
      <c r="F72" s="74" t="s">
        <v>494</v>
      </c>
      <c r="G72" s="87" t="s">
        <v>2579</v>
      </c>
      <c r="H72" s="74" t="s">
        <v>459</v>
      </c>
      <c r="I72" s="74" t="s">
        <v>159</v>
      </c>
      <c r="J72" s="74"/>
      <c r="K72" s="84">
        <v>8.0600000000049441</v>
      </c>
      <c r="L72" s="87" t="s">
        <v>163</v>
      </c>
      <c r="M72" s="88">
        <v>8.3999999999999995E-3</v>
      </c>
      <c r="N72" s="88">
        <v>2.1600000000014129E-2</v>
      </c>
      <c r="O72" s="84">
        <v>631053.214408</v>
      </c>
      <c r="P72" s="86">
        <v>89.75</v>
      </c>
      <c r="Q72" s="74"/>
      <c r="R72" s="84">
        <v>566.37023571999998</v>
      </c>
      <c r="S72" s="85">
        <v>2.5242128576320002E-3</v>
      </c>
      <c r="T72" s="85">
        <f t="shared" si="0"/>
        <v>2.166759972604574E-3</v>
      </c>
      <c r="U72" s="85">
        <f>R72/'סכום נכסי הקרן'!$C$42</f>
        <v>5.9574877475344901E-4</v>
      </c>
    </row>
    <row r="73" spans="2:21" s="128" customFormat="1">
      <c r="B73" s="77" t="s">
        <v>497</v>
      </c>
      <c r="C73" s="74" t="s">
        <v>498</v>
      </c>
      <c r="D73" s="87" t="s">
        <v>119</v>
      </c>
      <c r="E73" s="87" t="s">
        <v>347</v>
      </c>
      <c r="F73" s="74" t="s">
        <v>499</v>
      </c>
      <c r="G73" s="87" t="s">
        <v>483</v>
      </c>
      <c r="H73" s="74" t="s">
        <v>459</v>
      </c>
      <c r="I73" s="74" t="s">
        <v>159</v>
      </c>
      <c r="J73" s="74"/>
      <c r="K73" s="84">
        <v>0.64999999999999991</v>
      </c>
      <c r="L73" s="87" t="s">
        <v>163</v>
      </c>
      <c r="M73" s="88">
        <v>4.8899999999999999E-2</v>
      </c>
      <c r="N73" s="88">
        <v>3.3500000000841482E-2</v>
      </c>
      <c r="O73" s="84">
        <v>9499.398604</v>
      </c>
      <c r="P73" s="86">
        <v>125.1</v>
      </c>
      <c r="Q73" s="74"/>
      <c r="R73" s="84">
        <v>11.88374782</v>
      </c>
      <c r="S73" s="85">
        <v>2.5525022094648745E-4</v>
      </c>
      <c r="T73" s="85">
        <f t="shared" si="0"/>
        <v>4.5463598679702995E-5</v>
      </c>
      <c r="U73" s="85">
        <f>R73/'סכום נכסי הקרן'!$C$42</f>
        <v>1.2500177016265418E-5</v>
      </c>
    </row>
    <row r="74" spans="2:21" s="128" customFormat="1">
      <c r="B74" s="77" t="s">
        <v>500</v>
      </c>
      <c r="C74" s="74" t="s">
        <v>501</v>
      </c>
      <c r="D74" s="87" t="s">
        <v>119</v>
      </c>
      <c r="E74" s="87" t="s">
        <v>347</v>
      </c>
      <c r="F74" s="74" t="s">
        <v>370</v>
      </c>
      <c r="G74" s="87" t="s">
        <v>357</v>
      </c>
      <c r="H74" s="74" t="s">
        <v>451</v>
      </c>
      <c r="I74" s="74" t="s">
        <v>351</v>
      </c>
      <c r="J74" s="74"/>
      <c r="K74" s="84">
        <v>3.2400000000005864</v>
      </c>
      <c r="L74" s="87" t="s">
        <v>163</v>
      </c>
      <c r="M74" s="88">
        <v>1.6399999999999998E-2</v>
      </c>
      <c r="N74" s="88">
        <v>3.4700000000006809E-2</v>
      </c>
      <c r="O74" s="84">
        <f>1224832/50000</f>
        <v>24.496639999999999</v>
      </c>
      <c r="P74" s="86">
        <v>4738000</v>
      </c>
      <c r="Q74" s="74"/>
      <c r="R74" s="84">
        <v>1160.6508244429999</v>
      </c>
      <c r="S74" s="85">
        <f>9977.45193874226%/50000</f>
        <v>1.9954903877484522E-3</v>
      </c>
      <c r="T74" s="85">
        <f t="shared" si="0"/>
        <v>4.4402964526844835E-3</v>
      </c>
      <c r="U74" s="85">
        <f>R74/'סכום נכסי הקרן'!$C$42</f>
        <v>1.2208556576061621E-3</v>
      </c>
    </row>
    <row r="75" spans="2:21" s="128" customFormat="1">
      <c r="B75" s="77" t="s">
        <v>502</v>
      </c>
      <c r="C75" s="74" t="s">
        <v>503</v>
      </c>
      <c r="D75" s="87" t="s">
        <v>119</v>
      </c>
      <c r="E75" s="87" t="s">
        <v>347</v>
      </c>
      <c r="F75" s="74" t="s">
        <v>370</v>
      </c>
      <c r="G75" s="87" t="s">
        <v>357</v>
      </c>
      <c r="H75" s="74" t="s">
        <v>451</v>
      </c>
      <c r="I75" s="74" t="s">
        <v>351</v>
      </c>
      <c r="J75" s="74"/>
      <c r="K75" s="84">
        <v>7.4200000000067279</v>
      </c>
      <c r="L75" s="87" t="s">
        <v>163</v>
      </c>
      <c r="M75" s="88">
        <v>2.7799999999999998E-2</v>
      </c>
      <c r="N75" s="88">
        <v>3.2900000000033194E-2</v>
      </c>
      <c r="O75" s="84">
        <f>462182.7/50000</f>
        <v>9.2436539999999994</v>
      </c>
      <c r="P75" s="86">
        <v>4855001</v>
      </c>
      <c r="Q75" s="74"/>
      <c r="R75" s="84">
        <v>448.77951671900007</v>
      </c>
      <c r="S75" s="85">
        <f>11051.7144906743%/50000</f>
        <v>2.21034289813486E-3</v>
      </c>
      <c r="T75" s="85">
        <f t="shared" ref="T75:T138" si="1">R75/$R$11</f>
        <v>1.7168937066676731E-3</v>
      </c>
      <c r="U75" s="85">
        <f>R75/'סכום נכסי הקרן'!$C$42</f>
        <v>4.720584352034446E-4</v>
      </c>
    </row>
    <row r="76" spans="2:21" s="128" customFormat="1">
      <c r="B76" s="77" t="s">
        <v>504</v>
      </c>
      <c r="C76" s="74" t="s">
        <v>505</v>
      </c>
      <c r="D76" s="87" t="s">
        <v>119</v>
      </c>
      <c r="E76" s="87" t="s">
        <v>347</v>
      </c>
      <c r="F76" s="74" t="s">
        <v>370</v>
      </c>
      <c r="G76" s="87" t="s">
        <v>357</v>
      </c>
      <c r="H76" s="74" t="s">
        <v>451</v>
      </c>
      <c r="I76" s="74" t="s">
        <v>351</v>
      </c>
      <c r="J76" s="74"/>
      <c r="K76" s="84">
        <v>4.6800000000017965</v>
      </c>
      <c r="L76" s="87" t="s">
        <v>163</v>
      </c>
      <c r="M76" s="88">
        <v>2.4199999999999999E-2</v>
      </c>
      <c r="N76" s="88">
        <v>2.6100000000002753E-2</v>
      </c>
      <c r="O76" s="84">
        <f>985128.55/50000</f>
        <v>19.702571000000002</v>
      </c>
      <c r="P76" s="86">
        <v>4972667</v>
      </c>
      <c r="Q76" s="74"/>
      <c r="R76" s="84">
        <v>979.743165793</v>
      </c>
      <c r="S76" s="85">
        <f>3417.85570551296%/50000</f>
        <v>6.8357114110259207E-4</v>
      </c>
      <c r="T76" s="85">
        <f t="shared" si="1"/>
        <v>3.7481988656668302E-3</v>
      </c>
      <c r="U76" s="85">
        <f>R76/'סכום נכסי הקרן'!$C$42</f>
        <v>1.0305640264662546E-3</v>
      </c>
    </row>
    <row r="77" spans="2:21" s="128" customFormat="1">
      <c r="B77" s="77" t="s">
        <v>506</v>
      </c>
      <c r="C77" s="74" t="s">
        <v>507</v>
      </c>
      <c r="D77" s="87" t="s">
        <v>119</v>
      </c>
      <c r="E77" s="87" t="s">
        <v>347</v>
      </c>
      <c r="F77" s="74" t="s">
        <v>370</v>
      </c>
      <c r="G77" s="87" t="s">
        <v>357</v>
      </c>
      <c r="H77" s="74" t="s">
        <v>451</v>
      </c>
      <c r="I77" s="74" t="s">
        <v>351</v>
      </c>
      <c r="J77" s="74"/>
      <c r="K77" s="84">
        <v>4.2900000000004708</v>
      </c>
      <c r="L77" s="87" t="s">
        <v>163</v>
      </c>
      <c r="M77" s="88">
        <v>1.95E-2</v>
      </c>
      <c r="N77" s="88">
        <v>2.5600000000001087E-2</v>
      </c>
      <c r="O77" s="84">
        <f>1501854.55/50000</f>
        <v>30.037091</v>
      </c>
      <c r="P77" s="86">
        <v>4873513</v>
      </c>
      <c r="Q77" s="74"/>
      <c r="R77" s="84">
        <v>1463.8616494390003</v>
      </c>
      <c r="S77" s="85">
        <f>6051.2290986744%/50000</f>
        <v>1.21024581973488E-3</v>
      </c>
      <c r="T77" s="85">
        <f t="shared" si="1"/>
        <v>5.6002886934959197E-3</v>
      </c>
      <c r="U77" s="85">
        <f>R77/'סכום נכסי הקרן'!$C$42</f>
        <v>1.5397945178972818E-3</v>
      </c>
    </row>
    <row r="78" spans="2:21" s="128" customFormat="1">
      <c r="B78" s="77" t="s">
        <v>508</v>
      </c>
      <c r="C78" s="74" t="s">
        <v>509</v>
      </c>
      <c r="D78" s="87" t="s">
        <v>119</v>
      </c>
      <c r="E78" s="87" t="s">
        <v>347</v>
      </c>
      <c r="F78" s="74" t="s">
        <v>370</v>
      </c>
      <c r="G78" s="87" t="s">
        <v>357</v>
      </c>
      <c r="H78" s="74" t="s">
        <v>459</v>
      </c>
      <c r="I78" s="74" t="s">
        <v>159</v>
      </c>
      <c r="J78" s="74"/>
      <c r="K78" s="84">
        <v>0.35999999999988935</v>
      </c>
      <c r="L78" s="87" t="s">
        <v>163</v>
      </c>
      <c r="M78" s="88">
        <v>0.05</v>
      </c>
      <c r="N78" s="88">
        <v>8.1599999999987835E-2</v>
      </c>
      <c r="O78" s="84">
        <v>1644220.328339</v>
      </c>
      <c r="P78" s="86">
        <v>109.96</v>
      </c>
      <c r="Q78" s="74"/>
      <c r="R78" s="84">
        <v>1807.9847858950002</v>
      </c>
      <c r="S78" s="85">
        <v>1.6442219725609725E-3</v>
      </c>
      <c r="T78" s="85">
        <f t="shared" si="1"/>
        <v>6.9167989736876653E-3</v>
      </c>
      <c r="U78" s="85">
        <f>R78/'סכום נכסי הקרן'!$C$42</f>
        <v>1.9017678773330139E-3</v>
      </c>
    </row>
    <row r="79" spans="2:21" s="128" customFormat="1">
      <c r="B79" s="77" t="s">
        <v>510</v>
      </c>
      <c r="C79" s="74" t="s">
        <v>511</v>
      </c>
      <c r="D79" s="87" t="s">
        <v>119</v>
      </c>
      <c r="E79" s="87" t="s">
        <v>347</v>
      </c>
      <c r="F79" s="74" t="s">
        <v>512</v>
      </c>
      <c r="G79" s="87" t="s">
        <v>2579</v>
      </c>
      <c r="H79" s="74" t="s">
        <v>451</v>
      </c>
      <c r="I79" s="74" t="s">
        <v>351</v>
      </c>
      <c r="J79" s="74"/>
      <c r="K79" s="84">
        <v>3.5499999999994589</v>
      </c>
      <c r="L79" s="87" t="s">
        <v>163</v>
      </c>
      <c r="M79" s="88">
        <v>2.8500000000000001E-2</v>
      </c>
      <c r="N79" s="88">
        <v>1.6899999999998805E-2</v>
      </c>
      <c r="O79" s="84">
        <v>1631798.2103889999</v>
      </c>
      <c r="P79" s="86">
        <v>107.66</v>
      </c>
      <c r="Q79" s="74"/>
      <c r="R79" s="84">
        <v>1756.7939999089999</v>
      </c>
      <c r="S79" s="85">
        <v>2.3891628263382138E-3</v>
      </c>
      <c r="T79" s="85">
        <f t="shared" si="1"/>
        <v>6.7209586221910374E-3</v>
      </c>
      <c r="U79" s="85">
        <f>R79/'סכום נכסי הקרן'!$C$42</f>
        <v>1.8479217425850316E-3</v>
      </c>
    </row>
    <row r="80" spans="2:21" s="128" customFormat="1">
      <c r="B80" s="77" t="s">
        <v>513</v>
      </c>
      <c r="C80" s="74" t="s">
        <v>514</v>
      </c>
      <c r="D80" s="87" t="s">
        <v>119</v>
      </c>
      <c r="E80" s="87" t="s">
        <v>347</v>
      </c>
      <c r="F80" s="74" t="s">
        <v>515</v>
      </c>
      <c r="G80" s="87" t="s">
        <v>2579</v>
      </c>
      <c r="H80" s="74" t="s">
        <v>451</v>
      </c>
      <c r="I80" s="74" t="s">
        <v>351</v>
      </c>
      <c r="J80" s="74"/>
      <c r="K80" s="84">
        <v>0.26999999999944563</v>
      </c>
      <c r="L80" s="87" t="s">
        <v>163</v>
      </c>
      <c r="M80" s="88">
        <v>5.0999999999999997E-2</v>
      </c>
      <c r="N80" s="88">
        <v>4.8700000000041974E-2</v>
      </c>
      <c r="O80" s="84">
        <v>560540.89237699995</v>
      </c>
      <c r="P80" s="86">
        <v>112.64</v>
      </c>
      <c r="Q80" s="74"/>
      <c r="R80" s="84">
        <v>631.39325830500002</v>
      </c>
      <c r="S80" s="85">
        <v>1.2617741470618768E-3</v>
      </c>
      <c r="T80" s="85">
        <f t="shared" si="1"/>
        <v>2.4155182472265363E-3</v>
      </c>
      <c r="U80" s="85">
        <f>R80/'סכום נכסי הקרן'!$C$42</f>
        <v>6.6414464655722516E-4</v>
      </c>
    </row>
    <row r="81" spans="2:21" s="128" customFormat="1">
      <c r="B81" s="77" t="s">
        <v>516</v>
      </c>
      <c r="C81" s="74" t="s">
        <v>517</v>
      </c>
      <c r="D81" s="87" t="s">
        <v>119</v>
      </c>
      <c r="E81" s="87" t="s">
        <v>347</v>
      </c>
      <c r="F81" s="74" t="s">
        <v>515</v>
      </c>
      <c r="G81" s="87" t="s">
        <v>2579</v>
      </c>
      <c r="H81" s="74" t="s">
        <v>451</v>
      </c>
      <c r="I81" s="74" t="s">
        <v>351</v>
      </c>
      <c r="J81" s="74"/>
      <c r="K81" s="84">
        <v>1.679999999999485</v>
      </c>
      <c r="L81" s="87" t="s">
        <v>163</v>
      </c>
      <c r="M81" s="88">
        <v>2.5499999999999998E-2</v>
      </c>
      <c r="N81" s="88">
        <v>3.109999999999399E-2</v>
      </c>
      <c r="O81" s="84">
        <v>2306785.709667</v>
      </c>
      <c r="P81" s="86">
        <v>101</v>
      </c>
      <c r="Q81" s="74"/>
      <c r="R81" s="84">
        <v>2329.8534741399999</v>
      </c>
      <c r="S81" s="85">
        <v>2.0934476778734275E-3</v>
      </c>
      <c r="T81" s="85">
        <f t="shared" si="1"/>
        <v>8.9133095834082361E-3</v>
      </c>
      <c r="U81" s="85">
        <f>R81/'סכום נכסי הקרן'!$C$42</f>
        <v>2.4507067374567497E-3</v>
      </c>
    </row>
    <row r="82" spans="2:21" s="128" customFormat="1">
      <c r="B82" s="77" t="s">
        <v>518</v>
      </c>
      <c r="C82" s="74" t="s">
        <v>519</v>
      </c>
      <c r="D82" s="87" t="s">
        <v>119</v>
      </c>
      <c r="E82" s="87" t="s">
        <v>347</v>
      </c>
      <c r="F82" s="74" t="s">
        <v>515</v>
      </c>
      <c r="G82" s="87" t="s">
        <v>2579</v>
      </c>
      <c r="H82" s="74" t="s">
        <v>451</v>
      </c>
      <c r="I82" s="74" t="s">
        <v>351</v>
      </c>
      <c r="J82" s="74"/>
      <c r="K82" s="84">
        <v>6.0500000000000611</v>
      </c>
      <c r="L82" s="87" t="s">
        <v>163</v>
      </c>
      <c r="M82" s="88">
        <v>2.35E-2</v>
      </c>
      <c r="N82" s="88">
        <v>2.4600000000003178E-2</v>
      </c>
      <c r="O82" s="84">
        <v>1588966.8490190001</v>
      </c>
      <c r="P82" s="86">
        <v>100.7</v>
      </c>
      <c r="Q82" s="84">
        <v>36.425285000000002</v>
      </c>
      <c r="R82" s="84">
        <v>1636.5149019380001</v>
      </c>
      <c r="S82" s="85">
        <v>2.0462931866838041E-3</v>
      </c>
      <c r="T82" s="85">
        <f t="shared" si="1"/>
        <v>6.2608074373512526E-3</v>
      </c>
      <c r="U82" s="85">
        <f>R82/'סכום נכסי הקרן'!$C$42</f>
        <v>1.7214035735050831E-3</v>
      </c>
    </row>
    <row r="83" spans="2:21" s="128" customFormat="1">
      <c r="B83" s="77" t="s">
        <v>520</v>
      </c>
      <c r="C83" s="74" t="s">
        <v>521</v>
      </c>
      <c r="D83" s="87" t="s">
        <v>119</v>
      </c>
      <c r="E83" s="87" t="s">
        <v>347</v>
      </c>
      <c r="F83" s="74" t="s">
        <v>515</v>
      </c>
      <c r="G83" s="87" t="s">
        <v>2579</v>
      </c>
      <c r="H83" s="74" t="s">
        <v>451</v>
      </c>
      <c r="I83" s="74" t="s">
        <v>351</v>
      </c>
      <c r="J83" s="74"/>
      <c r="K83" s="84">
        <v>4.7500000000003046</v>
      </c>
      <c r="L83" s="87" t="s">
        <v>163</v>
      </c>
      <c r="M83" s="88">
        <v>1.7600000000000001E-2</v>
      </c>
      <c r="N83" s="88">
        <v>2.2200000000002679E-2</v>
      </c>
      <c r="O83" s="84">
        <v>2462253.9049669998</v>
      </c>
      <c r="P83" s="86">
        <v>100</v>
      </c>
      <c r="Q83" s="74"/>
      <c r="R83" s="84">
        <v>2462.2538857469999</v>
      </c>
      <c r="S83" s="85">
        <v>1.9268113869106659E-3</v>
      </c>
      <c r="T83" s="85">
        <f t="shared" si="1"/>
        <v>9.4198332213633988E-3</v>
      </c>
      <c r="U83" s="85">
        <f>R83/'סכום נכסי הקרן'!$C$42</f>
        <v>2.5899749722916002E-3</v>
      </c>
    </row>
    <row r="84" spans="2:21" s="128" customFormat="1">
      <c r="B84" s="77" t="s">
        <v>522</v>
      </c>
      <c r="C84" s="74" t="s">
        <v>523</v>
      </c>
      <c r="D84" s="87" t="s">
        <v>119</v>
      </c>
      <c r="E84" s="87" t="s">
        <v>347</v>
      </c>
      <c r="F84" s="74" t="s">
        <v>515</v>
      </c>
      <c r="G84" s="87" t="s">
        <v>2579</v>
      </c>
      <c r="H84" s="74" t="s">
        <v>451</v>
      </c>
      <c r="I84" s="74" t="s">
        <v>351</v>
      </c>
      <c r="J84" s="74"/>
      <c r="K84" s="84">
        <v>5.2800000000010225</v>
      </c>
      <c r="L84" s="87" t="s">
        <v>163</v>
      </c>
      <c r="M84" s="88">
        <v>2.1499999999999998E-2</v>
      </c>
      <c r="N84" s="88">
        <v>2.4200000000002761E-2</v>
      </c>
      <c r="O84" s="84">
        <v>2349863.5608819998</v>
      </c>
      <c r="P84" s="86">
        <v>101.5</v>
      </c>
      <c r="Q84" s="74"/>
      <c r="R84" s="84">
        <v>2385.1115856770002</v>
      </c>
      <c r="S84" s="85">
        <v>1.8639340788609922E-3</v>
      </c>
      <c r="T84" s="85">
        <f t="shared" si="1"/>
        <v>9.1247102833194576E-3</v>
      </c>
      <c r="U84" s="85">
        <f>R84/'סכום נכסי הקרן'!$C$42</f>
        <v>2.5088311765023639E-3</v>
      </c>
    </row>
    <row r="85" spans="2:21" s="128" customFormat="1">
      <c r="B85" s="77" t="s">
        <v>524</v>
      </c>
      <c r="C85" s="74" t="s">
        <v>525</v>
      </c>
      <c r="D85" s="87" t="s">
        <v>119</v>
      </c>
      <c r="E85" s="87" t="s">
        <v>347</v>
      </c>
      <c r="F85" s="74" t="s">
        <v>515</v>
      </c>
      <c r="G85" s="87" t="s">
        <v>2579</v>
      </c>
      <c r="H85" s="74" t="s">
        <v>451</v>
      </c>
      <c r="I85" s="74" t="s">
        <v>351</v>
      </c>
      <c r="J85" s="74"/>
      <c r="K85" s="84">
        <v>7.3399999999959284</v>
      </c>
      <c r="L85" s="87" t="s">
        <v>163</v>
      </c>
      <c r="M85" s="88">
        <v>6.5000000000000006E-3</v>
      </c>
      <c r="N85" s="88">
        <v>1.8299999999994258E-2</v>
      </c>
      <c r="O85" s="84">
        <v>1044123.989808</v>
      </c>
      <c r="P85" s="86">
        <v>91.71</v>
      </c>
      <c r="Q85" s="74"/>
      <c r="R85" s="84">
        <v>957.56614248499989</v>
      </c>
      <c r="S85" s="85">
        <v>2.6103099745200002E-3</v>
      </c>
      <c r="T85" s="85">
        <f t="shared" si="1"/>
        <v>3.6633563308994324E-3</v>
      </c>
      <c r="U85" s="85">
        <f>R85/'סכום נכסי הקרן'!$C$42</f>
        <v>1.0072366451348116E-3</v>
      </c>
    </row>
    <row r="86" spans="2:21" s="128" customFormat="1">
      <c r="B86" s="77" t="s">
        <v>526</v>
      </c>
      <c r="C86" s="74" t="s">
        <v>527</v>
      </c>
      <c r="D86" s="87" t="s">
        <v>119</v>
      </c>
      <c r="E86" s="87" t="s">
        <v>347</v>
      </c>
      <c r="F86" s="74" t="s">
        <v>400</v>
      </c>
      <c r="G86" s="87" t="s">
        <v>357</v>
      </c>
      <c r="H86" s="74" t="s">
        <v>451</v>
      </c>
      <c r="I86" s="74" t="s">
        <v>351</v>
      </c>
      <c r="J86" s="74"/>
      <c r="K86" s="84">
        <v>0.24999999999986264</v>
      </c>
      <c r="L86" s="87" t="s">
        <v>163</v>
      </c>
      <c r="M86" s="88">
        <v>6.5000000000000002E-2</v>
      </c>
      <c r="N86" s="88">
        <v>9.0899999999997427E-2</v>
      </c>
      <c r="O86" s="84">
        <v>3236300.84834</v>
      </c>
      <c r="P86" s="86">
        <v>110.66</v>
      </c>
      <c r="Q86" s="84">
        <v>58.523218384999993</v>
      </c>
      <c r="R86" s="84">
        <v>3639.8139861659997</v>
      </c>
      <c r="S86" s="85">
        <v>2.0547941894222222E-3</v>
      </c>
      <c r="T86" s="85">
        <f t="shared" si="1"/>
        <v>1.3924819412384756E-2</v>
      </c>
      <c r="U86" s="85">
        <f>R86/'סכום נכסי הקרן'!$C$42</f>
        <v>3.8286170173336478E-3</v>
      </c>
    </row>
    <row r="87" spans="2:21" s="128" customFormat="1">
      <c r="B87" s="77" t="s">
        <v>528</v>
      </c>
      <c r="C87" s="74" t="s">
        <v>529</v>
      </c>
      <c r="D87" s="87" t="s">
        <v>119</v>
      </c>
      <c r="E87" s="87" t="s">
        <v>347</v>
      </c>
      <c r="F87" s="74" t="s">
        <v>530</v>
      </c>
      <c r="G87" s="87" t="s">
        <v>2579</v>
      </c>
      <c r="H87" s="74" t="s">
        <v>451</v>
      </c>
      <c r="I87" s="74" t="s">
        <v>351</v>
      </c>
      <c r="J87" s="74"/>
      <c r="K87" s="84">
        <v>7.0300000000017242</v>
      </c>
      <c r="L87" s="87" t="s">
        <v>163</v>
      </c>
      <c r="M87" s="88">
        <v>3.5000000000000003E-2</v>
      </c>
      <c r="N87" s="88">
        <v>1.660000000000111E-2</v>
      </c>
      <c r="O87" s="84">
        <v>778454.13173000002</v>
      </c>
      <c r="P87" s="86">
        <v>115.54</v>
      </c>
      <c r="Q87" s="74"/>
      <c r="R87" s="84">
        <v>899.42596181500005</v>
      </c>
      <c r="S87" s="85">
        <v>1.761159433187719E-3</v>
      </c>
      <c r="T87" s="85">
        <f t="shared" si="1"/>
        <v>3.4409297125309606E-3</v>
      </c>
      <c r="U87" s="85">
        <f>R87/'סכום נכסי הקרן'!$C$42</f>
        <v>9.4608063937461442E-4</v>
      </c>
    </row>
    <row r="88" spans="2:21" s="128" customFormat="1">
      <c r="B88" s="77" t="s">
        <v>531</v>
      </c>
      <c r="C88" s="74" t="s">
        <v>532</v>
      </c>
      <c r="D88" s="87" t="s">
        <v>119</v>
      </c>
      <c r="E88" s="87" t="s">
        <v>347</v>
      </c>
      <c r="F88" s="74" t="s">
        <v>530</v>
      </c>
      <c r="G88" s="87" t="s">
        <v>2579</v>
      </c>
      <c r="H88" s="74" t="s">
        <v>451</v>
      </c>
      <c r="I88" s="74" t="s">
        <v>351</v>
      </c>
      <c r="J88" s="74"/>
      <c r="K88" s="84">
        <v>2.8499999999993757</v>
      </c>
      <c r="L88" s="87" t="s">
        <v>163</v>
      </c>
      <c r="M88" s="88">
        <v>0.04</v>
      </c>
      <c r="N88" s="88">
        <v>1.9199999999997861E-2</v>
      </c>
      <c r="O88" s="84">
        <v>529188.65030500002</v>
      </c>
      <c r="P88" s="86">
        <v>106.01</v>
      </c>
      <c r="Q88" s="74"/>
      <c r="R88" s="84">
        <v>560.99290001099996</v>
      </c>
      <c r="S88" s="85">
        <v>7.9881466992141621E-4</v>
      </c>
      <c r="T88" s="85">
        <f t="shared" si="1"/>
        <v>2.1461879244306322E-3</v>
      </c>
      <c r="U88" s="85">
        <f>R88/'סכום נכסי הקרן'!$C$42</f>
        <v>5.9009250795474929E-4</v>
      </c>
    </row>
    <row r="89" spans="2:21" s="128" customFormat="1">
      <c r="B89" s="77" t="s">
        <v>533</v>
      </c>
      <c r="C89" s="74" t="s">
        <v>534</v>
      </c>
      <c r="D89" s="87" t="s">
        <v>119</v>
      </c>
      <c r="E89" s="87" t="s">
        <v>347</v>
      </c>
      <c r="F89" s="74" t="s">
        <v>530</v>
      </c>
      <c r="G89" s="87" t="s">
        <v>2579</v>
      </c>
      <c r="H89" s="74" t="s">
        <v>451</v>
      </c>
      <c r="I89" s="74" t="s">
        <v>351</v>
      </c>
      <c r="J89" s="74"/>
      <c r="K89" s="84">
        <v>5.6200000000004851</v>
      </c>
      <c r="L89" s="87" t="s">
        <v>163</v>
      </c>
      <c r="M89" s="88">
        <v>0.04</v>
      </c>
      <c r="N89" s="88">
        <v>1.2700000000002334E-2</v>
      </c>
      <c r="O89" s="84">
        <v>1865257.4076640001</v>
      </c>
      <c r="P89" s="86">
        <v>117.1</v>
      </c>
      <c r="Q89" s="74"/>
      <c r="R89" s="84">
        <v>2184.216418087</v>
      </c>
      <c r="S89" s="85">
        <v>1.8537604262829227E-3</v>
      </c>
      <c r="T89" s="85">
        <f t="shared" si="1"/>
        <v>8.356146576453163E-3</v>
      </c>
      <c r="U89" s="85">
        <f>R89/'סכום נכסי הקרן'!$C$42</f>
        <v>2.2975152520461925E-3</v>
      </c>
    </row>
    <row r="90" spans="2:21" s="128" customFormat="1">
      <c r="B90" s="77" t="s">
        <v>535</v>
      </c>
      <c r="C90" s="74" t="s">
        <v>536</v>
      </c>
      <c r="D90" s="87" t="s">
        <v>119</v>
      </c>
      <c r="E90" s="87" t="s">
        <v>347</v>
      </c>
      <c r="F90" s="74" t="s">
        <v>537</v>
      </c>
      <c r="G90" s="87" t="s">
        <v>150</v>
      </c>
      <c r="H90" s="74" t="s">
        <v>451</v>
      </c>
      <c r="I90" s="74" t="s">
        <v>351</v>
      </c>
      <c r="J90" s="74"/>
      <c r="K90" s="84">
        <v>4.7000000000278339</v>
      </c>
      <c r="L90" s="87" t="s">
        <v>163</v>
      </c>
      <c r="M90" s="88">
        <v>2.9900000000000003E-2</v>
      </c>
      <c r="N90" s="88">
        <v>1.3300000000018554E-2</v>
      </c>
      <c r="O90" s="84">
        <v>59193.859761</v>
      </c>
      <c r="P90" s="86">
        <v>109.25</v>
      </c>
      <c r="Q90" s="74"/>
      <c r="R90" s="84">
        <v>64.669288735999999</v>
      </c>
      <c r="S90" s="85">
        <v>2.0049064255448865E-4</v>
      </c>
      <c r="T90" s="85">
        <f t="shared" si="1"/>
        <v>2.4740499668355812E-4</v>
      </c>
      <c r="U90" s="85">
        <f>R90/'סכום נכסי הקרן'!$C$42</f>
        <v>6.8023789208611734E-5</v>
      </c>
    </row>
    <row r="91" spans="2:21" s="128" customFormat="1">
      <c r="B91" s="77" t="s">
        <v>538</v>
      </c>
      <c r="C91" s="74" t="s">
        <v>539</v>
      </c>
      <c r="D91" s="87" t="s">
        <v>119</v>
      </c>
      <c r="E91" s="87" t="s">
        <v>347</v>
      </c>
      <c r="F91" s="74" t="s">
        <v>537</v>
      </c>
      <c r="G91" s="87" t="s">
        <v>150</v>
      </c>
      <c r="H91" s="74" t="s">
        <v>451</v>
      </c>
      <c r="I91" s="74" t="s">
        <v>351</v>
      </c>
      <c r="J91" s="74"/>
      <c r="K91" s="84">
        <v>4.1800000000033366</v>
      </c>
      <c r="L91" s="87" t="s">
        <v>163</v>
      </c>
      <c r="M91" s="88">
        <v>4.2999999999999997E-2</v>
      </c>
      <c r="N91" s="88">
        <v>1.690000000001083E-2</v>
      </c>
      <c r="O91" s="84">
        <v>603225.09287699999</v>
      </c>
      <c r="P91" s="86">
        <v>113.29</v>
      </c>
      <c r="Q91" s="74"/>
      <c r="R91" s="84">
        <v>683.39372975399999</v>
      </c>
      <c r="S91" s="85">
        <v>6.5722649279197759E-4</v>
      </c>
      <c r="T91" s="85">
        <f t="shared" si="1"/>
        <v>2.6144562086273938E-3</v>
      </c>
      <c r="U91" s="85">
        <f>R91/'סכום נכסי הקרן'!$C$42</f>
        <v>7.1884246646112778E-4</v>
      </c>
    </row>
    <row r="92" spans="2:21" s="128" customFormat="1">
      <c r="B92" s="77" t="s">
        <v>540</v>
      </c>
      <c r="C92" s="74" t="s">
        <v>541</v>
      </c>
      <c r="D92" s="87" t="s">
        <v>119</v>
      </c>
      <c r="E92" s="87" t="s">
        <v>347</v>
      </c>
      <c r="F92" s="74" t="s">
        <v>542</v>
      </c>
      <c r="G92" s="87" t="s">
        <v>543</v>
      </c>
      <c r="H92" s="74" t="s">
        <v>544</v>
      </c>
      <c r="I92" s="74" t="s">
        <v>351</v>
      </c>
      <c r="J92" s="74"/>
      <c r="K92" s="84">
        <v>7.1400000000001134</v>
      </c>
      <c r="L92" s="87" t="s">
        <v>163</v>
      </c>
      <c r="M92" s="88">
        <v>5.1500000000000004E-2</v>
      </c>
      <c r="N92" s="88">
        <v>2.6400000000001141E-2</v>
      </c>
      <c r="O92" s="84">
        <v>4797428.89377</v>
      </c>
      <c r="P92" s="86">
        <v>145.5</v>
      </c>
      <c r="Q92" s="74"/>
      <c r="R92" s="84">
        <v>6980.2590857300002</v>
      </c>
      <c r="S92" s="85">
        <v>1.3509994851538514E-3</v>
      </c>
      <c r="T92" s="85">
        <f t="shared" si="1"/>
        <v>2.6704344669776007E-2</v>
      </c>
      <c r="U92" s="85">
        <f>R92/'סכום נכסי הקרן'!$C$42</f>
        <v>7.3423364003208881E-3</v>
      </c>
    </row>
    <row r="93" spans="2:21" s="128" customFormat="1">
      <c r="B93" s="77" t="s">
        <v>545</v>
      </c>
      <c r="C93" s="74" t="s">
        <v>546</v>
      </c>
      <c r="D93" s="87" t="s">
        <v>119</v>
      </c>
      <c r="E93" s="87" t="s">
        <v>347</v>
      </c>
      <c r="F93" s="74" t="s">
        <v>547</v>
      </c>
      <c r="G93" s="87" t="s">
        <v>190</v>
      </c>
      <c r="H93" s="74" t="s">
        <v>544</v>
      </c>
      <c r="I93" s="74" t="s">
        <v>351</v>
      </c>
      <c r="J93" s="74"/>
      <c r="K93" s="84">
        <v>1.6100000000003825</v>
      </c>
      <c r="L93" s="87" t="s">
        <v>163</v>
      </c>
      <c r="M93" s="88">
        <v>3.7000000000000005E-2</v>
      </c>
      <c r="N93" s="88">
        <v>2.4600000000004407E-2</v>
      </c>
      <c r="O93" s="84">
        <v>1610517.396038</v>
      </c>
      <c r="P93" s="86">
        <v>107.15</v>
      </c>
      <c r="Q93" s="74"/>
      <c r="R93" s="84">
        <v>1725.6695238940001</v>
      </c>
      <c r="S93" s="85">
        <v>1.0736861627765376E-3</v>
      </c>
      <c r="T93" s="85">
        <f t="shared" si="1"/>
        <v>6.6018858592802885E-3</v>
      </c>
      <c r="U93" s="85">
        <f>R93/'סכום נכסי הקרן'!$C$42</f>
        <v>1.8151827897210852E-3</v>
      </c>
    </row>
    <row r="94" spans="2:21" s="128" customFormat="1">
      <c r="B94" s="77" t="s">
        <v>548</v>
      </c>
      <c r="C94" s="74" t="s">
        <v>549</v>
      </c>
      <c r="D94" s="87" t="s">
        <v>119</v>
      </c>
      <c r="E94" s="87" t="s">
        <v>347</v>
      </c>
      <c r="F94" s="74" t="s">
        <v>547</v>
      </c>
      <c r="G94" s="87" t="s">
        <v>190</v>
      </c>
      <c r="H94" s="74" t="s">
        <v>544</v>
      </c>
      <c r="I94" s="74" t="s">
        <v>351</v>
      </c>
      <c r="J94" s="74"/>
      <c r="K94" s="84">
        <v>4.2400000000002036</v>
      </c>
      <c r="L94" s="87" t="s">
        <v>163</v>
      </c>
      <c r="M94" s="88">
        <v>2.2000000000000002E-2</v>
      </c>
      <c r="N94" s="88">
        <v>2.4E-2</v>
      </c>
      <c r="O94" s="84">
        <v>1962576.399406</v>
      </c>
      <c r="P94" s="86">
        <v>100.22</v>
      </c>
      <c r="Q94" s="74"/>
      <c r="R94" s="84">
        <v>1966.8941101400001</v>
      </c>
      <c r="S94" s="85">
        <v>2.2259412973205015E-3</v>
      </c>
      <c r="T94" s="85">
        <f t="shared" si="1"/>
        <v>7.5247376352417837E-3</v>
      </c>
      <c r="U94" s="85">
        <f>R94/'סכום נכסי הקרן'!$C$42</f>
        <v>2.0689200849265286E-3</v>
      </c>
    </row>
    <row r="95" spans="2:21" s="128" customFormat="1">
      <c r="B95" s="77" t="s">
        <v>550</v>
      </c>
      <c r="C95" s="74" t="s">
        <v>551</v>
      </c>
      <c r="D95" s="87" t="s">
        <v>119</v>
      </c>
      <c r="E95" s="87" t="s">
        <v>347</v>
      </c>
      <c r="F95" s="74" t="s">
        <v>468</v>
      </c>
      <c r="G95" s="87" t="s">
        <v>2579</v>
      </c>
      <c r="H95" s="74" t="s">
        <v>552</v>
      </c>
      <c r="I95" s="74" t="s">
        <v>159</v>
      </c>
      <c r="J95" s="74"/>
      <c r="K95" s="84">
        <v>1.7099999999992357</v>
      </c>
      <c r="L95" s="87" t="s">
        <v>163</v>
      </c>
      <c r="M95" s="88">
        <v>2.8500000000000001E-2</v>
      </c>
      <c r="N95" s="88">
        <v>2.5699999999990744E-2</v>
      </c>
      <c r="O95" s="84">
        <v>486925.18968000001</v>
      </c>
      <c r="P95" s="86">
        <v>102.1</v>
      </c>
      <c r="Q95" s="74"/>
      <c r="R95" s="84">
        <v>497.15060317800004</v>
      </c>
      <c r="S95" s="85">
        <v>1.1374042756858342E-3</v>
      </c>
      <c r="T95" s="85">
        <f t="shared" si="1"/>
        <v>1.9019467468181994E-3</v>
      </c>
      <c r="U95" s="85">
        <f>R95/'סכום נכסי הקרן'!$C$42</f>
        <v>5.2293860805505761E-4</v>
      </c>
    </row>
    <row r="96" spans="2:21" s="128" customFormat="1">
      <c r="B96" s="77" t="s">
        <v>553</v>
      </c>
      <c r="C96" s="74" t="s">
        <v>554</v>
      </c>
      <c r="D96" s="87" t="s">
        <v>119</v>
      </c>
      <c r="E96" s="87" t="s">
        <v>347</v>
      </c>
      <c r="F96" s="74" t="s">
        <v>468</v>
      </c>
      <c r="G96" s="87" t="s">
        <v>2579</v>
      </c>
      <c r="H96" s="74" t="s">
        <v>552</v>
      </c>
      <c r="I96" s="74" t="s">
        <v>159</v>
      </c>
      <c r="J96" s="74"/>
      <c r="K96" s="84">
        <v>3.5899999999968646</v>
      </c>
      <c r="L96" s="87" t="s">
        <v>163</v>
      </c>
      <c r="M96" s="88">
        <v>2.5000000000000001E-2</v>
      </c>
      <c r="N96" s="88">
        <v>2.9599999999971888E-2</v>
      </c>
      <c r="O96" s="84">
        <v>371137.73157499998</v>
      </c>
      <c r="P96" s="86">
        <v>99.7</v>
      </c>
      <c r="Q96" s="74"/>
      <c r="R96" s="84">
        <v>370.02430142400004</v>
      </c>
      <c r="S96" s="85">
        <v>8.1998094964312086E-4</v>
      </c>
      <c r="T96" s="85">
        <f t="shared" si="1"/>
        <v>1.4156002463605113E-3</v>
      </c>
      <c r="U96" s="85">
        <f>R96/'סכום נכסי הקרן'!$C$42</f>
        <v>3.892180596710064E-4</v>
      </c>
    </row>
    <row r="97" spans="2:21" s="128" customFormat="1">
      <c r="B97" s="77" t="s">
        <v>555</v>
      </c>
      <c r="C97" s="74" t="s">
        <v>556</v>
      </c>
      <c r="D97" s="87" t="s">
        <v>119</v>
      </c>
      <c r="E97" s="87" t="s">
        <v>347</v>
      </c>
      <c r="F97" s="74" t="s">
        <v>468</v>
      </c>
      <c r="G97" s="87" t="s">
        <v>2579</v>
      </c>
      <c r="H97" s="74" t="s">
        <v>552</v>
      </c>
      <c r="I97" s="74" t="s">
        <v>159</v>
      </c>
      <c r="J97" s="74"/>
      <c r="K97" s="84">
        <v>4.5800000000022729</v>
      </c>
      <c r="L97" s="87" t="s">
        <v>163</v>
      </c>
      <c r="M97" s="88">
        <v>1.34E-2</v>
      </c>
      <c r="N97" s="88">
        <v>2.1599999999998107E-2</v>
      </c>
      <c r="O97" s="84">
        <v>430787.24068300001</v>
      </c>
      <c r="P97" s="86">
        <v>98.05</v>
      </c>
      <c r="Q97" s="74"/>
      <c r="R97" s="84">
        <v>422.38687283799999</v>
      </c>
      <c r="S97" s="85">
        <v>1.0942914521560312E-3</v>
      </c>
      <c r="T97" s="85">
        <f t="shared" si="1"/>
        <v>1.6159234919107845E-3</v>
      </c>
      <c r="U97" s="85">
        <f>R97/'סכום נכסי הקרן'!$C$42</f>
        <v>4.4429676225002482E-4</v>
      </c>
    </row>
    <row r="98" spans="2:21" s="128" customFormat="1">
      <c r="B98" s="77" t="s">
        <v>557</v>
      </c>
      <c r="C98" s="74" t="s">
        <v>558</v>
      </c>
      <c r="D98" s="87" t="s">
        <v>119</v>
      </c>
      <c r="E98" s="87" t="s">
        <v>347</v>
      </c>
      <c r="F98" s="74" t="s">
        <v>468</v>
      </c>
      <c r="G98" s="87" t="s">
        <v>2579</v>
      </c>
      <c r="H98" s="74" t="s">
        <v>552</v>
      </c>
      <c r="I98" s="74" t="s">
        <v>159</v>
      </c>
      <c r="J98" s="74"/>
      <c r="K98" s="84">
        <v>4.7299999999991353</v>
      </c>
      <c r="L98" s="87" t="s">
        <v>163</v>
      </c>
      <c r="M98" s="88">
        <v>1.95E-2</v>
      </c>
      <c r="N98" s="88">
        <v>2.6300000000002158E-2</v>
      </c>
      <c r="O98" s="84">
        <v>751886.22892599995</v>
      </c>
      <c r="P98" s="86">
        <v>98.45</v>
      </c>
      <c r="Q98" s="74"/>
      <c r="R98" s="84">
        <v>740.232023368</v>
      </c>
      <c r="S98" s="85">
        <v>1.1489015067708958E-3</v>
      </c>
      <c r="T98" s="85">
        <f t="shared" si="1"/>
        <v>2.831902203750002E-3</v>
      </c>
      <c r="U98" s="85">
        <f>R98/'סכום נכסי הקרן'!$C$42</f>
        <v>7.786290541806801E-4</v>
      </c>
    </row>
    <row r="99" spans="2:21" s="128" customFormat="1">
      <c r="B99" s="77" t="s">
        <v>559</v>
      </c>
      <c r="C99" s="74" t="s">
        <v>560</v>
      </c>
      <c r="D99" s="87" t="s">
        <v>119</v>
      </c>
      <c r="E99" s="87" t="s">
        <v>347</v>
      </c>
      <c r="F99" s="74" t="s">
        <v>468</v>
      </c>
      <c r="G99" s="87" t="s">
        <v>2579</v>
      </c>
      <c r="H99" s="74" t="s">
        <v>552</v>
      </c>
      <c r="I99" s="74" t="s">
        <v>159</v>
      </c>
      <c r="J99" s="74"/>
      <c r="K99" s="84">
        <v>7.4800000000411995</v>
      </c>
      <c r="L99" s="87" t="s">
        <v>163</v>
      </c>
      <c r="M99" s="88">
        <v>1.1699999999999999E-2</v>
      </c>
      <c r="N99" s="88">
        <v>3.0500000000220715E-2</v>
      </c>
      <c r="O99" s="84">
        <v>78261.695217999993</v>
      </c>
      <c r="P99" s="86">
        <v>86.84</v>
      </c>
      <c r="Q99" s="74"/>
      <c r="R99" s="84">
        <v>67.962457689999994</v>
      </c>
      <c r="S99" s="85">
        <v>1.3043615869666664E-4</v>
      </c>
      <c r="T99" s="85">
        <f t="shared" si="1"/>
        <v>2.6000365781108053E-4</v>
      </c>
      <c r="U99" s="85">
        <f>R99/'סכום נכסי הקרן'!$C$42</f>
        <v>7.1487780155995336E-5</v>
      </c>
    </row>
    <row r="100" spans="2:21" s="128" customFormat="1">
      <c r="B100" s="77" t="s">
        <v>561</v>
      </c>
      <c r="C100" s="74" t="s">
        <v>562</v>
      </c>
      <c r="D100" s="87" t="s">
        <v>119</v>
      </c>
      <c r="E100" s="87" t="s">
        <v>347</v>
      </c>
      <c r="F100" s="74" t="s">
        <v>468</v>
      </c>
      <c r="G100" s="87" t="s">
        <v>2579</v>
      </c>
      <c r="H100" s="74" t="s">
        <v>552</v>
      </c>
      <c r="I100" s="74" t="s">
        <v>159</v>
      </c>
      <c r="J100" s="74"/>
      <c r="K100" s="84">
        <v>5.8700000000017454</v>
      </c>
      <c r="L100" s="87" t="s">
        <v>163</v>
      </c>
      <c r="M100" s="88">
        <v>3.3500000000000002E-2</v>
      </c>
      <c r="N100" s="88">
        <v>3.1300000000003825E-2</v>
      </c>
      <c r="O100" s="84">
        <v>925224.42865999998</v>
      </c>
      <c r="P100" s="86">
        <v>101.53</v>
      </c>
      <c r="Q100" s="74"/>
      <c r="R100" s="84">
        <v>939.38040352799999</v>
      </c>
      <c r="S100" s="85">
        <v>1.9463487290669957E-3</v>
      </c>
      <c r="T100" s="85">
        <f t="shared" si="1"/>
        <v>3.5937832340819939E-3</v>
      </c>
      <c r="U100" s="85">
        <f>R100/'סכום נכסי הקרן'!$C$42</f>
        <v>9.8810758252112075E-4</v>
      </c>
    </row>
    <row r="101" spans="2:21" s="128" customFormat="1">
      <c r="B101" s="77" t="s">
        <v>563</v>
      </c>
      <c r="C101" s="74" t="s">
        <v>564</v>
      </c>
      <c r="D101" s="87" t="s">
        <v>119</v>
      </c>
      <c r="E101" s="87" t="s">
        <v>347</v>
      </c>
      <c r="F101" s="74" t="s">
        <v>364</v>
      </c>
      <c r="G101" s="87" t="s">
        <v>357</v>
      </c>
      <c r="H101" s="74" t="s">
        <v>552</v>
      </c>
      <c r="I101" s="74" t="s">
        <v>159</v>
      </c>
      <c r="J101" s="74"/>
      <c r="K101" s="84">
        <v>1.2100000000003923</v>
      </c>
      <c r="L101" s="87" t="s">
        <v>163</v>
      </c>
      <c r="M101" s="88">
        <v>2.7999999999999997E-2</v>
      </c>
      <c r="N101" s="88">
        <v>4.1800000000003362E-2</v>
      </c>
      <c r="O101" s="84">
        <f>1575057.4/50000</f>
        <v>31.501147999999997</v>
      </c>
      <c r="P101" s="86">
        <v>5095100</v>
      </c>
      <c r="Q101" s="74"/>
      <c r="R101" s="84">
        <v>1605.0150061969998</v>
      </c>
      <c r="S101" s="85">
        <f>8905.16989879572%/50000</f>
        <v>1.7810339797591443E-3</v>
      </c>
      <c r="T101" s="85">
        <f t="shared" si="1"/>
        <v>6.1402984329434725E-3</v>
      </c>
      <c r="U101" s="85">
        <f>R101/'סכום נכסי הקרן'!$C$42</f>
        <v>1.6882697272875009E-3</v>
      </c>
    </row>
    <row r="102" spans="2:21" s="128" customFormat="1">
      <c r="B102" s="77" t="s">
        <v>565</v>
      </c>
      <c r="C102" s="74" t="s">
        <v>566</v>
      </c>
      <c r="D102" s="87" t="s">
        <v>119</v>
      </c>
      <c r="E102" s="87" t="s">
        <v>347</v>
      </c>
      <c r="F102" s="74" t="s">
        <v>364</v>
      </c>
      <c r="G102" s="87" t="s">
        <v>357</v>
      </c>
      <c r="H102" s="74" t="s">
        <v>552</v>
      </c>
      <c r="I102" s="74" t="s">
        <v>159</v>
      </c>
      <c r="J102" s="74"/>
      <c r="K102" s="84">
        <v>2.4600000000026574</v>
      </c>
      <c r="L102" s="87" t="s">
        <v>163</v>
      </c>
      <c r="M102" s="88">
        <v>1.49E-2</v>
      </c>
      <c r="N102" s="88">
        <v>3.6699999999962547E-2</v>
      </c>
      <c r="O102" s="84">
        <f>85642.55/50000</f>
        <v>1.7128510000000001</v>
      </c>
      <c r="P102" s="86">
        <v>4833000</v>
      </c>
      <c r="Q102" s="74"/>
      <c r="R102" s="84">
        <v>82.782094093000012</v>
      </c>
      <c r="S102" s="85">
        <f>1416.0474537037%/50000</f>
        <v>2.8320949074074001E-4</v>
      </c>
      <c r="T102" s="85">
        <f t="shared" si="1"/>
        <v>3.1669907176720653E-4</v>
      </c>
      <c r="U102" s="85">
        <f>R102/'סכום נכסי הקרן'!$C$42</f>
        <v>8.7076135038654823E-5</v>
      </c>
    </row>
    <row r="103" spans="2:21" s="128" customFormat="1">
      <c r="B103" s="77" t="s">
        <v>567</v>
      </c>
      <c r="C103" s="74" t="s">
        <v>568</v>
      </c>
      <c r="D103" s="87" t="s">
        <v>119</v>
      </c>
      <c r="E103" s="87" t="s">
        <v>347</v>
      </c>
      <c r="F103" s="74" t="s">
        <v>364</v>
      </c>
      <c r="G103" s="87" t="s">
        <v>357</v>
      </c>
      <c r="H103" s="74" t="s">
        <v>552</v>
      </c>
      <c r="I103" s="74" t="s">
        <v>159</v>
      </c>
      <c r="J103" s="74"/>
      <c r="K103" s="84">
        <v>4.0699999999984353</v>
      </c>
      <c r="L103" s="87" t="s">
        <v>163</v>
      </c>
      <c r="M103" s="88">
        <v>2.2000000000000002E-2</v>
      </c>
      <c r="N103" s="88">
        <v>1.7999999999994604E-2</v>
      </c>
      <c r="O103" s="84">
        <f>358837.5/50000</f>
        <v>7.1767500000000002</v>
      </c>
      <c r="P103" s="86">
        <v>5164800</v>
      </c>
      <c r="Q103" s="74"/>
      <c r="R103" s="84">
        <v>370.664779694</v>
      </c>
      <c r="S103" s="85">
        <f>7128.27771156138%/50000</f>
        <v>1.4256555423122759E-3</v>
      </c>
      <c r="T103" s="85">
        <f t="shared" si="1"/>
        <v>1.4180505210946608E-3</v>
      </c>
      <c r="U103" s="85">
        <f>R103/'סכום נכסי הקרן'!$C$42</f>
        <v>3.89891760583491E-4</v>
      </c>
    </row>
    <row r="104" spans="2:21" s="128" customFormat="1">
      <c r="B104" s="77" t="s">
        <v>569</v>
      </c>
      <c r="C104" s="74" t="s">
        <v>570</v>
      </c>
      <c r="D104" s="87" t="s">
        <v>119</v>
      </c>
      <c r="E104" s="87" t="s">
        <v>347</v>
      </c>
      <c r="F104" s="74" t="s">
        <v>571</v>
      </c>
      <c r="G104" s="87" t="s">
        <v>2578</v>
      </c>
      <c r="H104" s="74" t="s">
        <v>552</v>
      </c>
      <c r="I104" s="74" t="s">
        <v>159</v>
      </c>
      <c r="J104" s="74"/>
      <c r="K104" s="84">
        <v>5.1599999999992683</v>
      </c>
      <c r="L104" s="87" t="s">
        <v>163</v>
      </c>
      <c r="M104" s="88">
        <v>0.04</v>
      </c>
      <c r="N104" s="88">
        <v>3.9199999999995343E-2</v>
      </c>
      <c r="O104" s="84">
        <v>592835.768224</v>
      </c>
      <c r="P104" s="86">
        <v>101.5</v>
      </c>
      <c r="Q104" s="74"/>
      <c r="R104" s="84">
        <v>601.72831138399999</v>
      </c>
      <c r="S104" s="85">
        <v>2.004312555929219E-4</v>
      </c>
      <c r="T104" s="85">
        <f t="shared" si="1"/>
        <v>2.3020291979721202E-3</v>
      </c>
      <c r="U104" s="85">
        <f>R104/'סכום נכסי הקרן'!$C$42</f>
        <v>6.329409309190875E-4</v>
      </c>
    </row>
    <row r="105" spans="2:21" s="128" customFormat="1">
      <c r="B105" s="77" t="s">
        <v>572</v>
      </c>
      <c r="C105" s="74" t="s">
        <v>573</v>
      </c>
      <c r="D105" s="87" t="s">
        <v>119</v>
      </c>
      <c r="E105" s="87" t="s">
        <v>347</v>
      </c>
      <c r="F105" s="74" t="s">
        <v>571</v>
      </c>
      <c r="G105" s="87" t="s">
        <v>2578</v>
      </c>
      <c r="H105" s="74" t="s">
        <v>552</v>
      </c>
      <c r="I105" s="74" t="s">
        <v>159</v>
      </c>
      <c r="J105" s="74"/>
      <c r="K105" s="84">
        <v>5.3800000000019867</v>
      </c>
      <c r="L105" s="87" t="s">
        <v>163</v>
      </c>
      <c r="M105" s="88">
        <v>2.7799999999999998E-2</v>
      </c>
      <c r="N105" s="88">
        <v>3.680000000000979E-2</v>
      </c>
      <c r="O105" s="84">
        <v>1425774.5950810001</v>
      </c>
      <c r="P105" s="86">
        <v>97.5</v>
      </c>
      <c r="Q105" s="74"/>
      <c r="R105" s="84">
        <v>1390.1302335479998</v>
      </c>
      <c r="S105" s="85">
        <v>7.9160883848349082E-4</v>
      </c>
      <c r="T105" s="85">
        <f t="shared" si="1"/>
        <v>5.3182147591674537E-3</v>
      </c>
      <c r="U105" s="85">
        <f>R105/'סכום נכסי הקרן'!$C$42</f>
        <v>1.4622385343593047E-3</v>
      </c>
    </row>
    <row r="106" spans="2:21" s="128" customFormat="1">
      <c r="B106" s="77" t="s">
        <v>574</v>
      </c>
      <c r="C106" s="74" t="s">
        <v>575</v>
      </c>
      <c r="D106" s="87" t="s">
        <v>119</v>
      </c>
      <c r="E106" s="87" t="s">
        <v>347</v>
      </c>
      <c r="F106" s="74" t="s">
        <v>416</v>
      </c>
      <c r="G106" s="87" t="s">
        <v>357</v>
      </c>
      <c r="H106" s="74" t="s">
        <v>544</v>
      </c>
      <c r="I106" s="74" t="s">
        <v>351</v>
      </c>
      <c r="J106" s="74"/>
      <c r="K106" s="84">
        <v>5.0000000000108298E-2</v>
      </c>
      <c r="L106" s="87" t="s">
        <v>163</v>
      </c>
      <c r="M106" s="88">
        <v>6.4000000000000001E-2</v>
      </c>
      <c r="N106" s="88">
        <v>0.18600000000001299</v>
      </c>
      <c r="O106" s="84">
        <v>2830423.5335670002</v>
      </c>
      <c r="P106" s="86">
        <v>114.18</v>
      </c>
      <c r="Q106" s="74"/>
      <c r="R106" s="84">
        <v>3231.7776296930001</v>
      </c>
      <c r="S106" s="85">
        <v>2.2607568836471494E-3</v>
      </c>
      <c r="T106" s="85">
        <f t="shared" si="1"/>
        <v>1.2363796624085915E-2</v>
      </c>
      <c r="U106" s="85">
        <f>R106/'סכום נכסי הקרן'!$C$42</f>
        <v>3.3994151559141018E-3</v>
      </c>
    </row>
    <row r="107" spans="2:21" s="128" customFormat="1">
      <c r="B107" s="77" t="s">
        <v>576</v>
      </c>
      <c r="C107" s="74" t="s">
        <v>577</v>
      </c>
      <c r="D107" s="87" t="s">
        <v>119</v>
      </c>
      <c r="E107" s="87" t="s">
        <v>347</v>
      </c>
      <c r="F107" s="74" t="s">
        <v>416</v>
      </c>
      <c r="G107" s="87" t="s">
        <v>357</v>
      </c>
      <c r="H107" s="74" t="s">
        <v>552</v>
      </c>
      <c r="I107" s="74" t="s">
        <v>159</v>
      </c>
      <c r="J107" s="74"/>
      <c r="K107" s="84">
        <v>5.3600000000005492</v>
      </c>
      <c r="L107" s="87" t="s">
        <v>163</v>
      </c>
      <c r="M107" s="88">
        <v>1.46E-2</v>
      </c>
      <c r="N107" s="88">
        <v>2.5800000000002751E-2</v>
      </c>
      <c r="O107" s="84">
        <f>1926718.15/50000</f>
        <v>38.534362999999999</v>
      </c>
      <c r="P107" s="86">
        <v>4718500</v>
      </c>
      <c r="Q107" s="74"/>
      <c r="R107" s="84">
        <v>1818.2439965250001</v>
      </c>
      <c r="S107" s="85">
        <f>7234.32639957947%/50000</f>
        <v>1.4468652799158939E-3</v>
      </c>
      <c r="T107" s="85">
        <f t="shared" si="1"/>
        <v>6.9560475880067847E-3</v>
      </c>
      <c r="U107" s="85">
        <f>R107/'סכום נכסי הקרן'!$C$42</f>
        <v>1.912559249790979E-3</v>
      </c>
    </row>
    <row r="108" spans="2:21" s="128" customFormat="1">
      <c r="B108" s="77" t="s">
        <v>578</v>
      </c>
      <c r="C108" s="74" t="s">
        <v>579</v>
      </c>
      <c r="D108" s="87" t="s">
        <v>119</v>
      </c>
      <c r="E108" s="87" t="s">
        <v>347</v>
      </c>
      <c r="F108" s="74" t="s">
        <v>482</v>
      </c>
      <c r="G108" s="87" t="s">
        <v>483</v>
      </c>
      <c r="H108" s="74" t="s">
        <v>544</v>
      </c>
      <c r="I108" s="74" t="s">
        <v>351</v>
      </c>
      <c r="J108" s="74"/>
      <c r="K108" s="84">
        <v>2.9800000000004299</v>
      </c>
      <c r="L108" s="87" t="s">
        <v>163</v>
      </c>
      <c r="M108" s="88">
        <v>3.85E-2</v>
      </c>
      <c r="N108" s="88">
        <v>9.100000000007406E-3</v>
      </c>
      <c r="O108" s="84">
        <v>366560.333438</v>
      </c>
      <c r="P108" s="86">
        <v>114.18</v>
      </c>
      <c r="Q108" s="74"/>
      <c r="R108" s="84">
        <v>418.53859505899999</v>
      </c>
      <c r="S108" s="85">
        <v>1.5302237851647243E-3</v>
      </c>
      <c r="T108" s="85">
        <f t="shared" si="1"/>
        <v>1.6012011535371925E-3</v>
      </c>
      <c r="U108" s="85">
        <f>R108/'סכום נכסי הקרן'!$C$42</f>
        <v>4.4024886808617333E-4</v>
      </c>
    </row>
    <row r="109" spans="2:21" s="128" customFormat="1">
      <c r="B109" s="77" t="s">
        <v>580</v>
      </c>
      <c r="C109" s="74" t="s">
        <v>581</v>
      </c>
      <c r="D109" s="87" t="s">
        <v>119</v>
      </c>
      <c r="E109" s="87" t="s">
        <v>347</v>
      </c>
      <c r="F109" s="74" t="s">
        <v>482</v>
      </c>
      <c r="G109" s="87" t="s">
        <v>483</v>
      </c>
      <c r="H109" s="74" t="s">
        <v>544</v>
      </c>
      <c r="I109" s="74" t="s">
        <v>351</v>
      </c>
      <c r="J109" s="74"/>
      <c r="K109" s="84">
        <v>0.15999999999908554</v>
      </c>
      <c r="L109" s="87" t="s">
        <v>163</v>
      </c>
      <c r="M109" s="88">
        <v>3.9E-2</v>
      </c>
      <c r="N109" s="88">
        <v>0.20520000000010363</v>
      </c>
      <c r="O109" s="84">
        <v>244829.71846100001</v>
      </c>
      <c r="P109" s="86">
        <v>107.2</v>
      </c>
      <c r="Q109" s="74"/>
      <c r="R109" s="84">
        <v>262.45745953900001</v>
      </c>
      <c r="S109" s="85">
        <v>1.2300991971713163E-3</v>
      </c>
      <c r="T109" s="85">
        <f t="shared" si="1"/>
        <v>1.0040822804144192E-3</v>
      </c>
      <c r="U109" s="85">
        <f>R109/'סכום נכסי הקרן'!$C$42</f>
        <v>2.7607155193544138E-4</v>
      </c>
    </row>
    <row r="110" spans="2:21" s="128" customFormat="1">
      <c r="B110" s="77" t="s">
        <v>582</v>
      </c>
      <c r="C110" s="74" t="s">
        <v>583</v>
      </c>
      <c r="D110" s="87" t="s">
        <v>119</v>
      </c>
      <c r="E110" s="87" t="s">
        <v>347</v>
      </c>
      <c r="F110" s="74" t="s">
        <v>482</v>
      </c>
      <c r="G110" s="87" t="s">
        <v>483</v>
      </c>
      <c r="H110" s="74" t="s">
        <v>544</v>
      </c>
      <c r="I110" s="74" t="s">
        <v>351</v>
      </c>
      <c r="J110" s="74"/>
      <c r="K110" s="84">
        <v>1.1399999999993173</v>
      </c>
      <c r="L110" s="87" t="s">
        <v>163</v>
      </c>
      <c r="M110" s="88">
        <v>3.9E-2</v>
      </c>
      <c r="N110" s="88">
        <v>2.8199999999979516E-2</v>
      </c>
      <c r="O110" s="84">
        <v>395199.61107699998</v>
      </c>
      <c r="P110" s="86">
        <v>111.2</v>
      </c>
      <c r="Q110" s="74"/>
      <c r="R110" s="84">
        <v>439.46196684500001</v>
      </c>
      <c r="S110" s="85">
        <v>9.9039454449700208E-4</v>
      </c>
      <c r="T110" s="85">
        <f t="shared" si="1"/>
        <v>1.681247599516465E-3</v>
      </c>
      <c r="U110" s="85">
        <f>R110/'סכום נכסי הקרן'!$C$42</f>
        <v>4.6225756896603882E-4</v>
      </c>
    </row>
    <row r="111" spans="2:21" s="128" customFormat="1">
      <c r="B111" s="77" t="s">
        <v>584</v>
      </c>
      <c r="C111" s="74" t="s">
        <v>585</v>
      </c>
      <c r="D111" s="87" t="s">
        <v>119</v>
      </c>
      <c r="E111" s="87" t="s">
        <v>347</v>
      </c>
      <c r="F111" s="74" t="s">
        <v>482</v>
      </c>
      <c r="G111" s="87" t="s">
        <v>483</v>
      </c>
      <c r="H111" s="74" t="s">
        <v>544</v>
      </c>
      <c r="I111" s="74" t="s">
        <v>351</v>
      </c>
      <c r="J111" s="74"/>
      <c r="K111" s="84">
        <v>3.8599999999995123</v>
      </c>
      <c r="L111" s="87" t="s">
        <v>163</v>
      </c>
      <c r="M111" s="88">
        <v>3.85E-2</v>
      </c>
      <c r="N111" s="88">
        <v>1.4099999999991049E-2</v>
      </c>
      <c r="O111" s="84">
        <v>320891.818065</v>
      </c>
      <c r="P111" s="86">
        <v>114.88</v>
      </c>
      <c r="Q111" s="74"/>
      <c r="R111" s="84">
        <v>368.64052611300002</v>
      </c>
      <c r="S111" s="85">
        <v>1.2835672722599999E-3</v>
      </c>
      <c r="T111" s="85">
        <f t="shared" si="1"/>
        <v>1.4103063435989341E-3</v>
      </c>
      <c r="U111" s="85">
        <f>R111/'סכום נכסי הקרן'!$C$42</f>
        <v>3.877625056992933E-4</v>
      </c>
    </row>
    <row r="112" spans="2:21" s="128" customFormat="1">
      <c r="B112" s="77" t="s">
        <v>586</v>
      </c>
      <c r="C112" s="74" t="s">
        <v>587</v>
      </c>
      <c r="D112" s="87" t="s">
        <v>119</v>
      </c>
      <c r="E112" s="87" t="s">
        <v>347</v>
      </c>
      <c r="F112" s="74" t="s">
        <v>588</v>
      </c>
      <c r="G112" s="87" t="s">
        <v>357</v>
      </c>
      <c r="H112" s="74" t="s">
        <v>552</v>
      </c>
      <c r="I112" s="74" t="s">
        <v>159</v>
      </c>
      <c r="J112" s="74"/>
      <c r="K112" s="84">
        <v>1.2499999999974716</v>
      </c>
      <c r="L112" s="87" t="s">
        <v>163</v>
      </c>
      <c r="M112" s="88">
        <v>0.02</v>
      </c>
      <c r="N112" s="88">
        <v>1.6199999999980445E-2</v>
      </c>
      <c r="O112" s="84">
        <v>288322.08145</v>
      </c>
      <c r="P112" s="86">
        <v>102.87</v>
      </c>
      <c r="Q112" s="74"/>
      <c r="R112" s="84">
        <v>296.59692395899998</v>
      </c>
      <c r="S112" s="85">
        <v>1.0134671541223829E-3</v>
      </c>
      <c r="T112" s="85">
        <f t="shared" si="1"/>
        <v>1.1346894704221651E-3</v>
      </c>
      <c r="U112" s="85">
        <f>R112/'סכום נכסי הקרן'!$C$42</f>
        <v>3.1198188552332586E-4</v>
      </c>
    </row>
    <row r="113" spans="2:21" s="128" customFormat="1">
      <c r="B113" s="77" t="s">
        <v>589</v>
      </c>
      <c r="C113" s="74" t="s">
        <v>590</v>
      </c>
      <c r="D113" s="87" t="s">
        <v>119</v>
      </c>
      <c r="E113" s="87" t="s">
        <v>347</v>
      </c>
      <c r="F113" s="74" t="s">
        <v>494</v>
      </c>
      <c r="G113" s="87" t="s">
        <v>2579</v>
      </c>
      <c r="H113" s="74" t="s">
        <v>552</v>
      </c>
      <c r="I113" s="74" t="s">
        <v>159</v>
      </c>
      <c r="J113" s="74"/>
      <c r="K113" s="84">
        <v>6.4699999999975315</v>
      </c>
      <c r="L113" s="87" t="s">
        <v>163</v>
      </c>
      <c r="M113" s="88">
        <v>2.4E-2</v>
      </c>
      <c r="N113" s="88">
        <v>2.249999999999051E-2</v>
      </c>
      <c r="O113" s="84">
        <v>1028125.991547</v>
      </c>
      <c r="P113" s="86">
        <v>102.47</v>
      </c>
      <c r="Q113" s="74"/>
      <c r="R113" s="84">
        <v>1053.5206983799999</v>
      </c>
      <c r="S113" s="85">
        <v>1.9748273474764688E-3</v>
      </c>
      <c r="T113" s="85">
        <f t="shared" si="1"/>
        <v>4.0304492284243655E-3</v>
      </c>
      <c r="U113" s="85">
        <f>R113/'סכום נכסי הקרן'!$C$42</f>
        <v>1.1081685188477489E-3</v>
      </c>
    </row>
    <row r="114" spans="2:21" s="128" customFormat="1">
      <c r="B114" s="77" t="s">
        <v>591</v>
      </c>
      <c r="C114" s="74" t="s">
        <v>592</v>
      </c>
      <c r="D114" s="87" t="s">
        <v>119</v>
      </c>
      <c r="E114" s="87" t="s">
        <v>347</v>
      </c>
      <c r="F114" s="74" t="s">
        <v>494</v>
      </c>
      <c r="G114" s="87" t="s">
        <v>2579</v>
      </c>
      <c r="H114" s="74" t="s">
        <v>552</v>
      </c>
      <c r="I114" s="74" t="s">
        <v>159</v>
      </c>
      <c r="J114" s="74"/>
      <c r="K114" s="84">
        <v>2.4199999999894644</v>
      </c>
      <c r="L114" s="87" t="s">
        <v>163</v>
      </c>
      <c r="M114" s="88">
        <v>3.4799999999999998E-2</v>
      </c>
      <c r="N114" s="88">
        <v>2.2700000000158035E-2</v>
      </c>
      <c r="O114" s="84">
        <v>18355.329250999999</v>
      </c>
      <c r="P114" s="86">
        <v>103.42</v>
      </c>
      <c r="Q114" s="74"/>
      <c r="R114" s="84">
        <v>18.983081510000002</v>
      </c>
      <c r="S114" s="85">
        <v>4.4851871284734818E-5</v>
      </c>
      <c r="T114" s="85">
        <f t="shared" si="1"/>
        <v>7.2623486508377488E-5</v>
      </c>
      <c r="U114" s="85">
        <f>R114/'סכום נכסי הקרן'!$C$42</f>
        <v>1.9967764612931262E-5</v>
      </c>
    </row>
    <row r="115" spans="2:21" s="128" customFormat="1">
      <c r="B115" s="77" t="s">
        <v>593</v>
      </c>
      <c r="C115" s="74" t="s">
        <v>594</v>
      </c>
      <c r="D115" s="87" t="s">
        <v>119</v>
      </c>
      <c r="E115" s="87" t="s">
        <v>347</v>
      </c>
      <c r="F115" s="74" t="s">
        <v>499</v>
      </c>
      <c r="G115" s="87" t="s">
        <v>483</v>
      </c>
      <c r="H115" s="74" t="s">
        <v>552</v>
      </c>
      <c r="I115" s="74" t="s">
        <v>159</v>
      </c>
      <c r="J115" s="74"/>
      <c r="K115" s="84">
        <v>5.0100000000050873</v>
      </c>
      <c r="L115" s="87" t="s">
        <v>163</v>
      </c>
      <c r="M115" s="88">
        <v>2.4799999999999999E-2</v>
      </c>
      <c r="N115" s="88">
        <v>2.3100000000022609E-2</v>
      </c>
      <c r="O115" s="84">
        <v>487394.72744300001</v>
      </c>
      <c r="P115" s="86">
        <v>101.64</v>
      </c>
      <c r="Q115" s="74"/>
      <c r="R115" s="84">
        <v>495.38803994799997</v>
      </c>
      <c r="S115" s="85">
        <v>1.1509105014118157E-3</v>
      </c>
      <c r="T115" s="85">
        <f t="shared" si="1"/>
        <v>1.8952037168793224E-3</v>
      </c>
      <c r="U115" s="85">
        <f>R115/'סכום נכסי הקרן'!$C$42</f>
        <v>5.2108461782309715E-4</v>
      </c>
    </row>
    <row r="116" spans="2:21" s="128" customFormat="1">
      <c r="B116" s="77" t="s">
        <v>595</v>
      </c>
      <c r="C116" s="74" t="s">
        <v>596</v>
      </c>
      <c r="D116" s="87" t="s">
        <v>119</v>
      </c>
      <c r="E116" s="87" t="s">
        <v>347</v>
      </c>
      <c r="F116" s="74" t="s">
        <v>512</v>
      </c>
      <c r="G116" s="87" t="s">
        <v>2579</v>
      </c>
      <c r="H116" s="74" t="s">
        <v>544</v>
      </c>
      <c r="I116" s="74" t="s">
        <v>351</v>
      </c>
      <c r="J116" s="74"/>
      <c r="K116" s="84">
        <v>6.1000000000080599</v>
      </c>
      <c r="L116" s="87" t="s">
        <v>163</v>
      </c>
      <c r="M116" s="88">
        <v>2.81E-2</v>
      </c>
      <c r="N116" s="88">
        <v>2.7900000000037992E-2</v>
      </c>
      <c r="O116" s="84">
        <v>84937.560853999996</v>
      </c>
      <c r="P116" s="86">
        <v>102.26</v>
      </c>
      <c r="Q116" s="74"/>
      <c r="R116" s="84">
        <v>86.857152673000002</v>
      </c>
      <c r="S116" s="85">
        <v>1.7078199115925474E-4</v>
      </c>
      <c r="T116" s="85">
        <f t="shared" si="1"/>
        <v>3.3228900439482434E-4</v>
      </c>
      <c r="U116" s="85">
        <f>R116/'סכום נכסי הקרן'!$C$42</f>
        <v>9.1362573489992728E-5</v>
      </c>
    </row>
    <row r="117" spans="2:21" s="128" customFormat="1">
      <c r="B117" s="77" t="s">
        <v>597</v>
      </c>
      <c r="C117" s="74" t="s">
        <v>598</v>
      </c>
      <c r="D117" s="87" t="s">
        <v>119</v>
      </c>
      <c r="E117" s="87" t="s">
        <v>347</v>
      </c>
      <c r="F117" s="74" t="s">
        <v>512</v>
      </c>
      <c r="G117" s="87" t="s">
        <v>2579</v>
      </c>
      <c r="H117" s="74" t="s">
        <v>544</v>
      </c>
      <c r="I117" s="74" t="s">
        <v>351</v>
      </c>
      <c r="J117" s="74"/>
      <c r="K117" s="84">
        <v>4.1500000000009756</v>
      </c>
      <c r="L117" s="87" t="s">
        <v>163</v>
      </c>
      <c r="M117" s="88">
        <v>3.7000000000000005E-2</v>
      </c>
      <c r="N117" s="88">
        <v>1.9400000000027322E-2</v>
      </c>
      <c r="O117" s="84">
        <v>235893.82867300001</v>
      </c>
      <c r="P117" s="86">
        <v>108.6</v>
      </c>
      <c r="Q117" s="74"/>
      <c r="R117" s="84">
        <v>256.18070904500001</v>
      </c>
      <c r="S117" s="85">
        <v>3.6911320224000465E-4</v>
      </c>
      <c r="T117" s="85">
        <f t="shared" si="1"/>
        <v>9.800693452870358E-4</v>
      </c>
      <c r="U117" s="85">
        <f>R117/'סכום נכסי הקרן'!$C$42</f>
        <v>2.6946921625394161E-4</v>
      </c>
    </row>
    <row r="118" spans="2:21" s="128" customFormat="1">
      <c r="B118" s="77" t="s">
        <v>599</v>
      </c>
      <c r="C118" s="74" t="s">
        <v>600</v>
      </c>
      <c r="D118" s="87" t="s">
        <v>119</v>
      </c>
      <c r="E118" s="87" t="s">
        <v>347</v>
      </c>
      <c r="F118" s="74" t="s">
        <v>601</v>
      </c>
      <c r="G118" s="87" t="s">
        <v>2579</v>
      </c>
      <c r="H118" s="74" t="s">
        <v>544</v>
      </c>
      <c r="I118" s="74" t="s">
        <v>351</v>
      </c>
      <c r="J118" s="74"/>
      <c r="K118" s="84">
        <v>5.5700000000011425</v>
      </c>
      <c r="L118" s="87" t="s">
        <v>163</v>
      </c>
      <c r="M118" s="88">
        <v>1.3999999999999999E-2</v>
      </c>
      <c r="N118" s="88">
        <v>1.7699999999998207E-2</v>
      </c>
      <c r="O118" s="84">
        <v>1074403.0120979999</v>
      </c>
      <c r="P118" s="86">
        <v>98.61</v>
      </c>
      <c r="Q118" s="74"/>
      <c r="R118" s="84">
        <v>1059.4688077469998</v>
      </c>
      <c r="S118" s="85">
        <v>2.032544479943246E-3</v>
      </c>
      <c r="T118" s="85">
        <f t="shared" si="1"/>
        <v>4.0532048827230166E-3</v>
      </c>
      <c r="U118" s="85">
        <f>R118/'סכום נכסי הקרן'!$C$42</f>
        <v>1.1144251662561088E-3</v>
      </c>
    </row>
    <row r="119" spans="2:21" s="128" customFormat="1">
      <c r="B119" s="77" t="s">
        <v>602</v>
      </c>
      <c r="C119" s="74" t="s">
        <v>603</v>
      </c>
      <c r="D119" s="87" t="s">
        <v>119</v>
      </c>
      <c r="E119" s="87" t="s">
        <v>347</v>
      </c>
      <c r="F119" s="74" t="s">
        <v>375</v>
      </c>
      <c r="G119" s="87" t="s">
        <v>357</v>
      </c>
      <c r="H119" s="74" t="s">
        <v>552</v>
      </c>
      <c r="I119" s="74" t="s">
        <v>159</v>
      </c>
      <c r="J119" s="74"/>
      <c r="K119" s="84">
        <v>3.4600000000003952</v>
      </c>
      <c r="L119" s="87" t="s">
        <v>163</v>
      </c>
      <c r="M119" s="88">
        <v>1.8200000000000001E-2</v>
      </c>
      <c r="N119" s="88">
        <v>7.2000000000016625E-3</v>
      </c>
      <c r="O119" s="84">
        <f>921494.7/50000</f>
        <v>18.429893999999997</v>
      </c>
      <c r="P119" s="86">
        <v>5222837</v>
      </c>
      <c r="Q119" s="74"/>
      <c r="R119" s="84">
        <v>962.56334499699994</v>
      </c>
      <c r="S119" s="85">
        <f>6484.37618746042%/50000</f>
        <v>1.296875237492084E-3</v>
      </c>
      <c r="T119" s="85">
        <f t="shared" si="1"/>
        <v>3.6824741052722963E-3</v>
      </c>
      <c r="U119" s="85">
        <f>R119/'סכום נכסי הקרן'!$C$42</f>
        <v>1.0124930606135211E-3</v>
      </c>
    </row>
    <row r="120" spans="2:21" s="128" customFormat="1">
      <c r="B120" s="77" t="s">
        <v>604</v>
      </c>
      <c r="C120" s="74" t="s">
        <v>605</v>
      </c>
      <c r="D120" s="87" t="s">
        <v>119</v>
      </c>
      <c r="E120" s="87" t="s">
        <v>347</v>
      </c>
      <c r="F120" s="74" t="s">
        <v>375</v>
      </c>
      <c r="G120" s="87" t="s">
        <v>357</v>
      </c>
      <c r="H120" s="74" t="s">
        <v>552</v>
      </c>
      <c r="I120" s="74" t="s">
        <v>159</v>
      </c>
      <c r="J120" s="74"/>
      <c r="K120" s="84">
        <v>2.6800000000007507</v>
      </c>
      <c r="L120" s="87" t="s">
        <v>163</v>
      </c>
      <c r="M120" s="88">
        <v>1.06E-2</v>
      </c>
      <c r="N120" s="88">
        <v>2.5500000000001341E-2</v>
      </c>
      <c r="O120" s="84">
        <f>1148280/50000</f>
        <v>22.965599999999998</v>
      </c>
      <c r="P120" s="86">
        <v>4869803</v>
      </c>
      <c r="Q120" s="74"/>
      <c r="R120" s="84">
        <v>1118.3795483870001</v>
      </c>
      <c r="S120" s="85">
        <f>8456.29280506665%/50000</f>
        <v>1.6912585610133299E-3</v>
      </c>
      <c r="T120" s="85">
        <f t="shared" si="1"/>
        <v>4.2785794287794002E-3</v>
      </c>
      <c r="U120" s="85">
        <f>R120/'סכום נכסי הקרן'!$C$42</f>
        <v>1.1763917021767024E-3</v>
      </c>
    </row>
    <row r="121" spans="2:21" s="128" customFormat="1">
      <c r="B121" s="77" t="s">
        <v>606</v>
      </c>
      <c r="C121" s="74" t="s">
        <v>607</v>
      </c>
      <c r="D121" s="87" t="s">
        <v>119</v>
      </c>
      <c r="E121" s="87" t="s">
        <v>347</v>
      </c>
      <c r="F121" s="74" t="s">
        <v>375</v>
      </c>
      <c r="G121" s="87" t="s">
        <v>357</v>
      </c>
      <c r="H121" s="74" t="s">
        <v>552</v>
      </c>
      <c r="I121" s="74" t="s">
        <v>159</v>
      </c>
      <c r="J121" s="74"/>
      <c r="K121" s="84">
        <v>4.5500000000001934</v>
      </c>
      <c r="L121" s="87" t="s">
        <v>163</v>
      </c>
      <c r="M121" s="88">
        <v>1.89E-2</v>
      </c>
      <c r="N121" s="88">
        <v>2.2699999999999804E-2</v>
      </c>
      <c r="O121" s="84">
        <f>2119055.05/50000</f>
        <v>42.381100999999994</v>
      </c>
      <c r="P121" s="86">
        <v>4873378</v>
      </c>
      <c r="Q121" s="74"/>
      <c r="R121" s="84">
        <v>2065.3912287520002</v>
      </c>
      <c r="S121" s="85">
        <f>9721.32787411689%/50000</f>
        <v>1.9442655748233781E-3</v>
      </c>
      <c r="T121" s="85">
        <f t="shared" si="1"/>
        <v>7.9015576031097219E-3</v>
      </c>
      <c r="U121" s="85">
        <f>R121/'סכום נכסי הקרן'!$C$42</f>
        <v>2.1725264081918173E-3</v>
      </c>
    </row>
    <row r="122" spans="2:21" s="128" customFormat="1">
      <c r="B122" s="77" t="s">
        <v>608</v>
      </c>
      <c r="C122" s="74" t="s">
        <v>609</v>
      </c>
      <c r="D122" s="87" t="s">
        <v>119</v>
      </c>
      <c r="E122" s="87" t="s">
        <v>347</v>
      </c>
      <c r="F122" s="74" t="s">
        <v>375</v>
      </c>
      <c r="G122" s="87" t="s">
        <v>357</v>
      </c>
      <c r="H122" s="74" t="s">
        <v>544</v>
      </c>
      <c r="I122" s="74" t="s">
        <v>351</v>
      </c>
      <c r="J122" s="74"/>
      <c r="K122" s="84">
        <v>1.6999999999999327</v>
      </c>
      <c r="L122" s="87" t="s">
        <v>163</v>
      </c>
      <c r="M122" s="88">
        <v>4.4999999999999998E-2</v>
      </c>
      <c r="N122" s="88">
        <v>1.9699999999996217E-2</v>
      </c>
      <c r="O122" s="84">
        <v>2324705.20401</v>
      </c>
      <c r="P122" s="86">
        <v>125.96</v>
      </c>
      <c r="Q122" s="84">
        <v>31.565432351000002</v>
      </c>
      <c r="R122" s="84">
        <v>2959.7641713959997</v>
      </c>
      <c r="S122" s="85">
        <v>1.3658793452314697E-3</v>
      </c>
      <c r="T122" s="85">
        <f t="shared" si="1"/>
        <v>1.1323156003735478E-2</v>
      </c>
      <c r="U122" s="85">
        <f>R122/'סכום נכסי הקרן'!$C$42</f>
        <v>3.1132919201284541E-3</v>
      </c>
    </row>
    <row r="123" spans="2:21" s="128" customFormat="1">
      <c r="B123" s="77" t="s">
        <v>610</v>
      </c>
      <c r="C123" s="74" t="s">
        <v>611</v>
      </c>
      <c r="D123" s="87" t="s">
        <v>119</v>
      </c>
      <c r="E123" s="87" t="s">
        <v>347</v>
      </c>
      <c r="F123" s="74" t="s">
        <v>515</v>
      </c>
      <c r="G123" s="87" t="s">
        <v>2579</v>
      </c>
      <c r="H123" s="74" t="s">
        <v>544</v>
      </c>
      <c r="I123" s="74" t="s">
        <v>351</v>
      </c>
      <c r="J123" s="74"/>
      <c r="K123" s="84">
        <v>1.9500000000008144</v>
      </c>
      <c r="L123" s="87" t="s">
        <v>163</v>
      </c>
      <c r="M123" s="88">
        <v>4.9000000000000002E-2</v>
      </c>
      <c r="N123" s="88">
        <v>3.4400000000004344E-2</v>
      </c>
      <c r="O123" s="84">
        <v>678803.41938600002</v>
      </c>
      <c r="P123" s="86">
        <v>106</v>
      </c>
      <c r="Q123" s="84">
        <v>17.158396684</v>
      </c>
      <c r="R123" s="84">
        <v>736.69004277199997</v>
      </c>
      <c r="S123" s="85">
        <v>1.2759207993972706E-3</v>
      </c>
      <c r="T123" s="85">
        <f t="shared" si="1"/>
        <v>2.8183516650826606E-3</v>
      </c>
      <c r="U123" s="85">
        <f>R123/'סכום נכסי הקרן'!$C$42</f>
        <v>7.7490334532949901E-4</v>
      </c>
    </row>
    <row r="124" spans="2:21" s="128" customFormat="1">
      <c r="B124" s="77" t="s">
        <v>612</v>
      </c>
      <c r="C124" s="74" t="s">
        <v>613</v>
      </c>
      <c r="D124" s="87" t="s">
        <v>119</v>
      </c>
      <c r="E124" s="87" t="s">
        <v>347</v>
      </c>
      <c r="F124" s="74" t="s">
        <v>515</v>
      </c>
      <c r="G124" s="87" t="s">
        <v>2579</v>
      </c>
      <c r="H124" s="74" t="s">
        <v>544</v>
      </c>
      <c r="I124" s="74" t="s">
        <v>351</v>
      </c>
      <c r="J124" s="74"/>
      <c r="K124" s="84">
        <v>4.6800000000181763</v>
      </c>
      <c r="L124" s="87" t="s">
        <v>163</v>
      </c>
      <c r="M124" s="88">
        <v>2.3E-2</v>
      </c>
      <c r="N124" s="88">
        <v>3.4700000000171663E-2</v>
      </c>
      <c r="O124" s="84">
        <v>102095.369257</v>
      </c>
      <c r="P124" s="86">
        <v>97</v>
      </c>
      <c r="Q124" s="74"/>
      <c r="R124" s="84">
        <v>99.032510090000002</v>
      </c>
      <c r="S124" s="85">
        <v>7.4775460206521899E-5</v>
      </c>
      <c r="T124" s="85">
        <f t="shared" si="1"/>
        <v>3.7886821255143373E-4</v>
      </c>
      <c r="U124" s="85">
        <f>R124/'סכום נכסי הקרן'!$C$42</f>
        <v>1.0416948636411666E-4</v>
      </c>
    </row>
    <row r="125" spans="2:21" s="128" customFormat="1">
      <c r="B125" s="77" t="s">
        <v>614</v>
      </c>
      <c r="C125" s="74" t="s">
        <v>615</v>
      </c>
      <c r="D125" s="87" t="s">
        <v>119</v>
      </c>
      <c r="E125" s="87" t="s">
        <v>347</v>
      </c>
      <c r="F125" s="74" t="s">
        <v>515</v>
      </c>
      <c r="G125" s="87" t="s">
        <v>2579</v>
      </c>
      <c r="H125" s="74" t="s">
        <v>544</v>
      </c>
      <c r="I125" s="74" t="s">
        <v>351</v>
      </c>
      <c r="J125" s="74"/>
      <c r="K125" s="84">
        <v>1.5899999999994328</v>
      </c>
      <c r="L125" s="87" t="s">
        <v>163</v>
      </c>
      <c r="M125" s="88">
        <v>5.8499999999999996E-2</v>
      </c>
      <c r="N125" s="88">
        <v>2.9399999999984879E-2</v>
      </c>
      <c r="O125" s="84">
        <v>457438.31576500001</v>
      </c>
      <c r="P125" s="86">
        <v>115.65</v>
      </c>
      <c r="Q125" s="74"/>
      <c r="R125" s="84">
        <v>529.02740627000003</v>
      </c>
      <c r="S125" s="85">
        <v>5.544877532448557E-4</v>
      </c>
      <c r="T125" s="85">
        <f t="shared" si="1"/>
        <v>2.0238976839230395E-3</v>
      </c>
      <c r="U125" s="85">
        <f>R125/'סכום נכסי הקרן'!$C$42</f>
        <v>5.5646891241678683E-4</v>
      </c>
    </row>
    <row r="126" spans="2:21" s="128" customFormat="1">
      <c r="B126" s="77" t="s">
        <v>616</v>
      </c>
      <c r="C126" s="74" t="s">
        <v>617</v>
      </c>
      <c r="D126" s="87" t="s">
        <v>119</v>
      </c>
      <c r="E126" s="87" t="s">
        <v>347</v>
      </c>
      <c r="F126" s="74" t="s">
        <v>515</v>
      </c>
      <c r="G126" s="87" t="s">
        <v>2579</v>
      </c>
      <c r="H126" s="74" t="s">
        <v>544</v>
      </c>
      <c r="I126" s="74" t="s">
        <v>351</v>
      </c>
      <c r="J126" s="74"/>
      <c r="K126" s="84">
        <v>6.1899999999974815</v>
      </c>
      <c r="L126" s="87" t="s">
        <v>163</v>
      </c>
      <c r="M126" s="88">
        <v>2.2499999999999999E-2</v>
      </c>
      <c r="N126" s="88">
        <v>3.2299999999991599E-2</v>
      </c>
      <c r="O126" s="84">
        <v>470807.621659</v>
      </c>
      <c r="P126" s="86">
        <v>96.14</v>
      </c>
      <c r="Q126" s="74"/>
      <c r="R126" s="84">
        <v>452.63444780600003</v>
      </c>
      <c r="S126" s="85">
        <v>1.1970846316336165E-3</v>
      </c>
      <c r="T126" s="85">
        <f t="shared" si="1"/>
        <v>1.7316414985706888E-3</v>
      </c>
      <c r="U126" s="85">
        <f>R126/'סכום נכסי הקרן'!$C$42</f>
        <v>4.7611332779312968E-4</v>
      </c>
    </row>
    <row r="127" spans="2:21" s="128" customFormat="1">
      <c r="B127" s="77" t="s">
        <v>618</v>
      </c>
      <c r="C127" s="74" t="s">
        <v>619</v>
      </c>
      <c r="D127" s="87" t="s">
        <v>119</v>
      </c>
      <c r="E127" s="87" t="s">
        <v>347</v>
      </c>
      <c r="F127" s="74" t="s">
        <v>620</v>
      </c>
      <c r="G127" s="87" t="s">
        <v>483</v>
      </c>
      <c r="H127" s="74" t="s">
        <v>552</v>
      </c>
      <c r="I127" s="74" t="s">
        <v>159</v>
      </c>
      <c r="J127" s="74"/>
      <c r="K127" s="84">
        <v>1.2199999999965572</v>
      </c>
      <c r="L127" s="87" t="s">
        <v>163</v>
      </c>
      <c r="M127" s="88">
        <v>4.0500000000000001E-2</v>
      </c>
      <c r="N127" s="88">
        <v>1.9999999997667814E-4</v>
      </c>
      <c r="O127" s="84">
        <v>138157.62079399999</v>
      </c>
      <c r="P127" s="86">
        <v>130.35</v>
      </c>
      <c r="Q127" s="74"/>
      <c r="R127" s="84">
        <v>180.08847237100002</v>
      </c>
      <c r="S127" s="85">
        <v>1.266441480101053E-3</v>
      </c>
      <c r="T127" s="85">
        <f t="shared" si="1"/>
        <v>6.8896362988590625E-4</v>
      </c>
      <c r="U127" s="85">
        <f>R127/'סכום נכסי הקרן'!$C$42</f>
        <v>1.8942995234531358E-4</v>
      </c>
    </row>
    <row r="128" spans="2:21" s="128" customFormat="1">
      <c r="B128" s="77" t="s">
        <v>621</v>
      </c>
      <c r="C128" s="74" t="s">
        <v>622</v>
      </c>
      <c r="D128" s="87" t="s">
        <v>119</v>
      </c>
      <c r="E128" s="87" t="s">
        <v>347</v>
      </c>
      <c r="F128" s="74" t="s">
        <v>623</v>
      </c>
      <c r="G128" s="87" t="s">
        <v>2579</v>
      </c>
      <c r="H128" s="74" t="s">
        <v>552</v>
      </c>
      <c r="I128" s="74" t="s">
        <v>159</v>
      </c>
      <c r="J128" s="74"/>
      <c r="K128" s="84">
        <v>6.9699999999974835</v>
      </c>
      <c r="L128" s="87" t="s">
        <v>163</v>
      </c>
      <c r="M128" s="88">
        <v>1.9599999999999999E-2</v>
      </c>
      <c r="N128" s="88">
        <v>1.9299999999993711E-2</v>
      </c>
      <c r="O128" s="84">
        <v>873934.93983199995</v>
      </c>
      <c r="P128" s="86">
        <v>101.9</v>
      </c>
      <c r="Q128" s="74"/>
      <c r="R128" s="84">
        <v>890.5397429919999</v>
      </c>
      <c r="S128" s="85">
        <v>8.8606377688044775E-4</v>
      </c>
      <c r="T128" s="85">
        <f t="shared" si="1"/>
        <v>3.4069337465723946E-3</v>
      </c>
      <c r="U128" s="85">
        <f>R128/'סכום נכסי הקרן'!$C$42</f>
        <v>9.3673347802659013E-4</v>
      </c>
    </row>
    <row r="129" spans="2:21" s="128" customFormat="1">
      <c r="B129" s="77" t="s">
        <v>624</v>
      </c>
      <c r="C129" s="74" t="s">
        <v>625</v>
      </c>
      <c r="D129" s="87" t="s">
        <v>119</v>
      </c>
      <c r="E129" s="87" t="s">
        <v>347</v>
      </c>
      <c r="F129" s="74" t="s">
        <v>623</v>
      </c>
      <c r="G129" s="87" t="s">
        <v>2579</v>
      </c>
      <c r="H129" s="74" t="s">
        <v>552</v>
      </c>
      <c r="I129" s="74" t="s">
        <v>159</v>
      </c>
      <c r="J129" s="74"/>
      <c r="K129" s="84">
        <v>2.9599999999946749</v>
      </c>
      <c r="L129" s="87" t="s">
        <v>163</v>
      </c>
      <c r="M129" s="88">
        <v>2.75E-2</v>
      </c>
      <c r="N129" s="88">
        <v>1.7299999999962287E-2</v>
      </c>
      <c r="O129" s="84">
        <v>215140.66169199999</v>
      </c>
      <c r="P129" s="86">
        <v>104.75</v>
      </c>
      <c r="Q129" s="74"/>
      <c r="R129" s="84">
        <v>225.35985024500002</v>
      </c>
      <c r="S129" s="85">
        <v>4.9806942479321131E-4</v>
      </c>
      <c r="T129" s="85">
        <f t="shared" si="1"/>
        <v>8.6215812934144263E-4</v>
      </c>
      <c r="U129" s="85">
        <f>R129/'סכום נכסי הקרן'!$C$42</f>
        <v>2.3704962972039619E-4</v>
      </c>
    </row>
    <row r="130" spans="2:21" s="128" customFormat="1">
      <c r="B130" s="77" t="s">
        <v>626</v>
      </c>
      <c r="C130" s="74" t="s">
        <v>627</v>
      </c>
      <c r="D130" s="87" t="s">
        <v>119</v>
      </c>
      <c r="E130" s="87" t="s">
        <v>347</v>
      </c>
      <c r="F130" s="74" t="s">
        <v>400</v>
      </c>
      <c r="G130" s="87" t="s">
        <v>357</v>
      </c>
      <c r="H130" s="74" t="s">
        <v>552</v>
      </c>
      <c r="I130" s="74" t="s">
        <v>159</v>
      </c>
      <c r="J130" s="74"/>
      <c r="K130" s="84">
        <v>2.9900000000009199</v>
      </c>
      <c r="L130" s="87" t="s">
        <v>163</v>
      </c>
      <c r="M130" s="88">
        <v>1.4199999999999999E-2</v>
      </c>
      <c r="N130" s="88">
        <v>3.4600000000008749E-2</v>
      </c>
      <c r="O130" s="84">
        <f>1850166.15/50000</f>
        <v>37.003322999999995</v>
      </c>
      <c r="P130" s="86">
        <v>4820000</v>
      </c>
      <c r="Q130" s="74"/>
      <c r="R130" s="84">
        <v>1783.560111664</v>
      </c>
      <c r="S130" s="85">
        <f>8730.08139480017%/50000</f>
        <v>1.7460162789600341E-3</v>
      </c>
      <c r="T130" s="85">
        <f t="shared" si="1"/>
        <v>6.8233576112538509E-3</v>
      </c>
      <c r="U130" s="85">
        <f>R130/'סכום נכסי הקרן'!$C$42</f>
        <v>1.8760762557943707E-3</v>
      </c>
    </row>
    <row r="131" spans="2:21" s="128" customFormat="1">
      <c r="B131" s="77" t="s">
        <v>628</v>
      </c>
      <c r="C131" s="74" t="s">
        <v>629</v>
      </c>
      <c r="D131" s="87" t="s">
        <v>119</v>
      </c>
      <c r="E131" s="87" t="s">
        <v>347</v>
      </c>
      <c r="F131" s="74" t="s">
        <v>400</v>
      </c>
      <c r="G131" s="87" t="s">
        <v>357</v>
      </c>
      <c r="H131" s="74" t="s">
        <v>552</v>
      </c>
      <c r="I131" s="74" t="s">
        <v>159</v>
      </c>
      <c r="J131" s="74"/>
      <c r="K131" s="84">
        <v>4.810000000002594</v>
      </c>
      <c r="L131" s="87" t="s">
        <v>163</v>
      </c>
      <c r="M131" s="88">
        <v>2.0199999999999999E-2</v>
      </c>
      <c r="N131" s="88">
        <v>1.8400000000021843E-2</v>
      </c>
      <c r="O131" s="84">
        <f>213388.7/50000</f>
        <v>4.2677740000000002</v>
      </c>
      <c r="P131" s="122">
        <v>5048000</v>
      </c>
      <c r="Q131" s="84">
        <v>4.3383957080000002</v>
      </c>
      <c r="R131" s="84">
        <v>219.751982803</v>
      </c>
      <c r="S131" s="85">
        <f>1013.963886909%/50000</f>
        <v>2.027927773818E-4</v>
      </c>
      <c r="T131" s="85">
        <f t="shared" si="1"/>
        <v>8.4070413699039478E-4</v>
      </c>
      <c r="U131" s="85">
        <f>R131/'סכום נכסי הקרן'!$C$42</f>
        <v>2.3115087313530807E-4</v>
      </c>
    </row>
    <row r="132" spans="2:21" s="128" customFormat="1">
      <c r="B132" s="77" t="s">
        <v>630</v>
      </c>
      <c r="C132" s="74" t="s">
        <v>631</v>
      </c>
      <c r="D132" s="87" t="s">
        <v>119</v>
      </c>
      <c r="E132" s="87" t="s">
        <v>347</v>
      </c>
      <c r="F132" s="74" t="s">
        <v>400</v>
      </c>
      <c r="G132" s="87" t="s">
        <v>357</v>
      </c>
      <c r="H132" s="74" t="s">
        <v>552</v>
      </c>
      <c r="I132" s="74" t="s">
        <v>159</v>
      </c>
      <c r="J132" s="74"/>
      <c r="K132" s="84">
        <v>3.659999999999803</v>
      </c>
      <c r="L132" s="87" t="s">
        <v>163</v>
      </c>
      <c r="M132" s="88">
        <v>1.5900000000000001E-2</v>
      </c>
      <c r="N132" s="88">
        <v>2.3699999999995676E-2</v>
      </c>
      <c r="O132" s="84">
        <f>1349707.45/50000</f>
        <v>26.994149</v>
      </c>
      <c r="P132" s="86">
        <v>4885714</v>
      </c>
      <c r="Q132" s="74"/>
      <c r="R132" s="84">
        <v>1318.8569282609999</v>
      </c>
      <c r="S132" s="85">
        <f>9016.08183032732%/50000</f>
        <v>1.803216366065464E-3</v>
      </c>
      <c r="T132" s="85">
        <f t="shared" si="1"/>
        <v>5.0455448071266744E-3</v>
      </c>
      <c r="U132" s="85">
        <f>R132/'סכום נכסי הקרן'!$C$42</f>
        <v>1.3872681675931558E-3</v>
      </c>
    </row>
    <row r="133" spans="2:21" s="128" customFormat="1">
      <c r="B133" s="77" t="s">
        <v>632</v>
      </c>
      <c r="C133" s="74" t="s">
        <v>633</v>
      </c>
      <c r="D133" s="87" t="s">
        <v>119</v>
      </c>
      <c r="E133" s="87" t="s">
        <v>347</v>
      </c>
      <c r="F133" s="74" t="s">
        <v>634</v>
      </c>
      <c r="G133" s="87" t="s">
        <v>487</v>
      </c>
      <c r="H133" s="74" t="s">
        <v>544</v>
      </c>
      <c r="I133" s="74" t="s">
        <v>351</v>
      </c>
      <c r="J133" s="74"/>
      <c r="K133" s="84">
        <v>4.4000000000020512</v>
      </c>
      <c r="L133" s="87" t="s">
        <v>163</v>
      </c>
      <c r="M133" s="88">
        <v>1.9400000000000001E-2</v>
      </c>
      <c r="N133" s="88">
        <v>2.0100000000013968E-2</v>
      </c>
      <c r="O133" s="84">
        <v>770412.958445</v>
      </c>
      <c r="P133" s="86">
        <v>101.28</v>
      </c>
      <c r="Q133" s="74"/>
      <c r="R133" s="84">
        <v>780.27417519100004</v>
      </c>
      <c r="S133" s="85">
        <v>1.421359877256717E-3</v>
      </c>
      <c r="T133" s="85">
        <f t="shared" si="1"/>
        <v>2.985091277460303E-3</v>
      </c>
      <c r="U133" s="85">
        <f>R133/'סכום נכסי הקרן'!$C$42</f>
        <v>8.2074825710227789E-4</v>
      </c>
    </row>
    <row r="134" spans="2:21" s="128" customFormat="1">
      <c r="B134" s="77" t="s">
        <v>635</v>
      </c>
      <c r="C134" s="74" t="s">
        <v>636</v>
      </c>
      <c r="D134" s="87" t="s">
        <v>119</v>
      </c>
      <c r="E134" s="87" t="s">
        <v>347</v>
      </c>
      <c r="F134" s="74" t="s">
        <v>634</v>
      </c>
      <c r="G134" s="87" t="s">
        <v>487</v>
      </c>
      <c r="H134" s="74" t="s">
        <v>544</v>
      </c>
      <c r="I134" s="74" t="s">
        <v>351</v>
      </c>
      <c r="J134" s="74"/>
      <c r="K134" s="84">
        <v>5.3700000000004202</v>
      </c>
      <c r="L134" s="87" t="s">
        <v>163</v>
      </c>
      <c r="M134" s="88">
        <v>1.23E-2</v>
      </c>
      <c r="N134" s="88">
        <v>2.1000000000000674E-2</v>
      </c>
      <c r="O134" s="84">
        <v>3062004.0779619999</v>
      </c>
      <c r="P134" s="86">
        <v>96.55</v>
      </c>
      <c r="Q134" s="74"/>
      <c r="R134" s="84">
        <v>2956.3647810479997</v>
      </c>
      <c r="S134" s="85">
        <v>1.7577349003838653E-3</v>
      </c>
      <c r="T134" s="85">
        <f t="shared" si="1"/>
        <v>1.1310150971915716E-2</v>
      </c>
      <c r="U134" s="85">
        <f>R134/'סכום נכסי הקרן'!$C$42</f>
        <v>3.1097161979117753E-3</v>
      </c>
    </row>
    <row r="135" spans="2:21" s="128" customFormat="1">
      <c r="B135" s="77" t="s">
        <v>637</v>
      </c>
      <c r="C135" s="74" t="s">
        <v>638</v>
      </c>
      <c r="D135" s="87" t="s">
        <v>119</v>
      </c>
      <c r="E135" s="87" t="s">
        <v>347</v>
      </c>
      <c r="F135" s="74" t="s">
        <v>639</v>
      </c>
      <c r="G135" s="87" t="s">
        <v>483</v>
      </c>
      <c r="H135" s="74" t="s">
        <v>552</v>
      </c>
      <c r="I135" s="74" t="s">
        <v>159</v>
      </c>
      <c r="J135" s="74"/>
      <c r="K135" s="84">
        <v>6.1200000000068249</v>
      </c>
      <c r="L135" s="87" t="s">
        <v>163</v>
      </c>
      <c r="M135" s="88">
        <v>2.2499999999999999E-2</v>
      </c>
      <c r="N135" s="88">
        <v>1.24000000000032E-2</v>
      </c>
      <c r="O135" s="84">
        <v>344690.04107400001</v>
      </c>
      <c r="P135" s="86">
        <v>108.84</v>
      </c>
      <c r="Q135" s="74"/>
      <c r="R135" s="84">
        <v>375.16062881199997</v>
      </c>
      <c r="S135" s="85">
        <v>8.4252370313871877E-4</v>
      </c>
      <c r="T135" s="85">
        <f t="shared" si="1"/>
        <v>1.4352502701234354E-3</v>
      </c>
      <c r="U135" s="85">
        <f>R135/'סכום נכסי הקרן'!$C$42</f>
        <v>3.9462081665777416E-4</v>
      </c>
    </row>
    <row r="136" spans="2:21" s="128" customFormat="1">
      <c r="B136" s="77" t="s">
        <v>640</v>
      </c>
      <c r="C136" s="74" t="s">
        <v>641</v>
      </c>
      <c r="D136" s="87" t="s">
        <v>119</v>
      </c>
      <c r="E136" s="87" t="s">
        <v>347</v>
      </c>
      <c r="F136" s="74" t="s">
        <v>642</v>
      </c>
      <c r="G136" s="87" t="s">
        <v>2579</v>
      </c>
      <c r="H136" s="74" t="s">
        <v>552</v>
      </c>
      <c r="I136" s="74" t="s">
        <v>159</v>
      </c>
      <c r="J136" s="74"/>
      <c r="K136" s="84">
        <v>4.1800000000168334</v>
      </c>
      <c r="L136" s="87" t="s">
        <v>163</v>
      </c>
      <c r="M136" s="88">
        <v>1.6E-2</v>
      </c>
      <c r="N136" s="88">
        <v>1.2100000000054824E-2</v>
      </c>
      <c r="O136" s="84">
        <v>124848.090595</v>
      </c>
      <c r="P136" s="86">
        <v>103.73</v>
      </c>
      <c r="Q136" s="74"/>
      <c r="R136" s="84">
        <v>129.504930949</v>
      </c>
      <c r="S136" s="85">
        <v>7.8758410463924857E-4</v>
      </c>
      <c r="T136" s="85">
        <f t="shared" si="1"/>
        <v>4.9544641108918979E-4</v>
      </c>
      <c r="U136" s="85">
        <f>R136/'סכום נכסי הקרן'!$C$42</f>
        <v>1.3622256091780057E-4</v>
      </c>
    </row>
    <row r="137" spans="2:21" s="128" customFormat="1">
      <c r="B137" s="77" t="s">
        <v>643</v>
      </c>
      <c r="C137" s="74" t="s">
        <v>644</v>
      </c>
      <c r="D137" s="87" t="s">
        <v>119</v>
      </c>
      <c r="E137" s="87" t="s">
        <v>347</v>
      </c>
      <c r="F137" s="74" t="s">
        <v>645</v>
      </c>
      <c r="G137" s="87" t="s">
        <v>155</v>
      </c>
      <c r="H137" s="74" t="s">
        <v>544</v>
      </c>
      <c r="I137" s="74" t="s">
        <v>351</v>
      </c>
      <c r="J137" s="74"/>
      <c r="K137" s="84">
        <v>1.610000000000863</v>
      </c>
      <c r="L137" s="87" t="s">
        <v>163</v>
      </c>
      <c r="M137" s="88">
        <v>2.1499999999999998E-2</v>
      </c>
      <c r="N137" s="88">
        <v>4.5500000000017152E-2</v>
      </c>
      <c r="O137" s="84">
        <v>908006.64747700002</v>
      </c>
      <c r="P137" s="86">
        <v>96.96</v>
      </c>
      <c r="Q137" s="84">
        <v>81.514746928999998</v>
      </c>
      <c r="R137" s="84">
        <v>961.91799229700007</v>
      </c>
      <c r="S137" s="85">
        <v>1.4058853501571881E-3</v>
      </c>
      <c r="T137" s="85">
        <f t="shared" si="1"/>
        <v>3.6800051824540016E-3</v>
      </c>
      <c r="U137" s="85">
        <f>R137/'סכום נכסי הקרן'!$C$42</f>
        <v>1.0118142324264782E-3</v>
      </c>
    </row>
    <row r="138" spans="2:21" s="128" customFormat="1">
      <c r="B138" s="77" t="s">
        <v>646</v>
      </c>
      <c r="C138" s="74" t="s">
        <v>647</v>
      </c>
      <c r="D138" s="87" t="s">
        <v>119</v>
      </c>
      <c r="E138" s="87" t="s">
        <v>347</v>
      </c>
      <c r="F138" s="74" t="s">
        <v>645</v>
      </c>
      <c r="G138" s="87" t="s">
        <v>155</v>
      </c>
      <c r="H138" s="74" t="s">
        <v>544</v>
      </c>
      <c r="I138" s="74" t="s">
        <v>351</v>
      </c>
      <c r="J138" s="74"/>
      <c r="K138" s="84">
        <v>3.0299999999987355</v>
      </c>
      <c r="L138" s="87" t="s">
        <v>163</v>
      </c>
      <c r="M138" s="88">
        <v>1.8000000000000002E-2</v>
      </c>
      <c r="N138" s="88">
        <v>4.3599999999974708E-2</v>
      </c>
      <c r="O138" s="84">
        <v>593255.05619200005</v>
      </c>
      <c r="P138" s="86">
        <v>93.3</v>
      </c>
      <c r="Q138" s="74"/>
      <c r="R138" s="84">
        <v>553.50696148999998</v>
      </c>
      <c r="S138" s="85">
        <v>8.5258758794698355E-4</v>
      </c>
      <c r="T138" s="85">
        <f t="shared" si="1"/>
        <v>2.1175490043008316E-3</v>
      </c>
      <c r="U138" s="85">
        <f>R138/'סכום נכסי הקרן'!$C$42</f>
        <v>5.8221826170998345E-4</v>
      </c>
    </row>
    <row r="139" spans="2:21" s="128" customFormat="1">
      <c r="B139" s="77" t="s">
        <v>648</v>
      </c>
      <c r="C139" s="74" t="s">
        <v>649</v>
      </c>
      <c r="D139" s="87" t="s">
        <v>119</v>
      </c>
      <c r="E139" s="87" t="s">
        <v>347</v>
      </c>
      <c r="F139" s="74" t="s">
        <v>650</v>
      </c>
      <c r="G139" s="87" t="s">
        <v>357</v>
      </c>
      <c r="H139" s="74" t="s">
        <v>651</v>
      </c>
      <c r="I139" s="74" t="s">
        <v>159</v>
      </c>
      <c r="J139" s="74"/>
      <c r="K139" s="84">
        <v>0.73999999999748534</v>
      </c>
      <c r="L139" s="87" t="s">
        <v>163</v>
      </c>
      <c r="M139" s="88">
        <v>4.1500000000000002E-2</v>
      </c>
      <c r="N139" s="88">
        <v>4.8699999999610208E-2</v>
      </c>
      <c r="O139" s="84">
        <v>37372.417990000002</v>
      </c>
      <c r="P139" s="86">
        <v>106.4</v>
      </c>
      <c r="Q139" s="74"/>
      <c r="R139" s="84">
        <v>39.764253364999995</v>
      </c>
      <c r="S139" s="85">
        <v>1.8630618396908754E-4</v>
      </c>
      <c r="T139" s="85">
        <f t="shared" ref="T139:T164" si="2">R139/$R$11</f>
        <v>1.5212591887399956E-4</v>
      </c>
      <c r="U139" s="85">
        <f>R139/'סכום נכסי הקרן'!$C$42</f>
        <v>4.1826889421667964E-5</v>
      </c>
    </row>
    <row r="140" spans="2:21" s="128" customFormat="1">
      <c r="B140" s="77" t="s">
        <v>652</v>
      </c>
      <c r="C140" s="74" t="s">
        <v>653</v>
      </c>
      <c r="D140" s="87" t="s">
        <v>119</v>
      </c>
      <c r="E140" s="87" t="s">
        <v>347</v>
      </c>
      <c r="F140" s="74" t="s">
        <v>654</v>
      </c>
      <c r="G140" s="87" t="s">
        <v>155</v>
      </c>
      <c r="H140" s="74" t="s">
        <v>655</v>
      </c>
      <c r="I140" s="74" t="s">
        <v>351</v>
      </c>
      <c r="J140" s="74"/>
      <c r="K140" s="84">
        <v>2.2299999999961937</v>
      </c>
      <c r="L140" s="87" t="s">
        <v>163</v>
      </c>
      <c r="M140" s="88">
        <v>3.15E-2</v>
      </c>
      <c r="N140" s="88">
        <v>0.17939999999980941</v>
      </c>
      <c r="O140" s="84">
        <v>491014.966793</v>
      </c>
      <c r="P140" s="86">
        <v>73.3</v>
      </c>
      <c r="Q140" s="74"/>
      <c r="R140" s="84">
        <v>359.91397071899996</v>
      </c>
      <c r="S140" s="85">
        <v>1.2930892852067721E-3</v>
      </c>
      <c r="T140" s="85">
        <f t="shared" si="2"/>
        <v>1.3769212012769714E-3</v>
      </c>
      <c r="U140" s="85">
        <f>R140/'סכום נכסי הקרן'!$C$42</f>
        <v>3.7858328978024943E-4</v>
      </c>
    </row>
    <row r="141" spans="2:21" s="128" customFormat="1">
      <c r="B141" s="77" t="s">
        <v>656</v>
      </c>
      <c r="C141" s="74" t="s">
        <v>657</v>
      </c>
      <c r="D141" s="87" t="s">
        <v>119</v>
      </c>
      <c r="E141" s="87" t="s">
        <v>347</v>
      </c>
      <c r="F141" s="74" t="s">
        <v>654</v>
      </c>
      <c r="G141" s="87" t="s">
        <v>155</v>
      </c>
      <c r="H141" s="74" t="s">
        <v>655</v>
      </c>
      <c r="I141" s="74" t="s">
        <v>351</v>
      </c>
      <c r="J141" s="74"/>
      <c r="K141" s="84">
        <v>1.4200000000019011</v>
      </c>
      <c r="L141" s="87" t="s">
        <v>163</v>
      </c>
      <c r="M141" s="88">
        <v>2.8500000000000001E-2</v>
      </c>
      <c r="N141" s="88">
        <v>0.21690000000025755</v>
      </c>
      <c r="O141" s="84">
        <v>276506.20027899998</v>
      </c>
      <c r="P141" s="86">
        <v>79.900000000000006</v>
      </c>
      <c r="Q141" s="74"/>
      <c r="R141" s="84">
        <v>220.928434399</v>
      </c>
      <c r="S141" s="85">
        <v>1.2641727054316877E-3</v>
      </c>
      <c r="T141" s="85">
        <f t="shared" si="2"/>
        <v>8.4520488238122387E-4</v>
      </c>
      <c r="U141" s="85">
        <f>R141/'סכום נכסי הקרן'!$C$42</f>
        <v>2.3238834917601624E-4</v>
      </c>
    </row>
    <row r="142" spans="2:21" s="128" customFormat="1">
      <c r="B142" s="77" t="s">
        <v>658</v>
      </c>
      <c r="C142" s="74" t="s">
        <v>659</v>
      </c>
      <c r="D142" s="87" t="s">
        <v>119</v>
      </c>
      <c r="E142" s="87" t="s">
        <v>347</v>
      </c>
      <c r="F142" s="74" t="s">
        <v>660</v>
      </c>
      <c r="G142" s="87" t="s">
        <v>2579</v>
      </c>
      <c r="H142" s="74" t="s">
        <v>651</v>
      </c>
      <c r="I142" s="74" t="s">
        <v>159</v>
      </c>
      <c r="J142" s="74"/>
      <c r="K142" s="84">
        <v>4.5399999999925118</v>
      </c>
      <c r="L142" s="87" t="s">
        <v>163</v>
      </c>
      <c r="M142" s="88">
        <v>2.5000000000000001E-2</v>
      </c>
      <c r="N142" s="88">
        <v>3.0299999999948465E-2</v>
      </c>
      <c r="O142" s="84">
        <v>270757.58880500001</v>
      </c>
      <c r="P142" s="86">
        <v>99.63</v>
      </c>
      <c r="Q142" s="74"/>
      <c r="R142" s="84">
        <v>269.75579501300001</v>
      </c>
      <c r="S142" s="85">
        <v>1.1990354312855398E-3</v>
      </c>
      <c r="T142" s="85">
        <f t="shared" si="2"/>
        <v>1.0320034884411793E-3</v>
      </c>
      <c r="U142" s="85">
        <f>R142/'סכום נכסי הקרן'!$C$42</f>
        <v>2.8374846386010805E-4</v>
      </c>
    </row>
    <row r="143" spans="2:21" s="128" customFormat="1">
      <c r="B143" s="77" t="s">
        <v>661</v>
      </c>
      <c r="C143" s="74" t="s">
        <v>662</v>
      </c>
      <c r="D143" s="87" t="s">
        <v>119</v>
      </c>
      <c r="E143" s="87" t="s">
        <v>347</v>
      </c>
      <c r="F143" s="74" t="s">
        <v>660</v>
      </c>
      <c r="G143" s="87" t="s">
        <v>2579</v>
      </c>
      <c r="H143" s="74" t="s">
        <v>651</v>
      </c>
      <c r="I143" s="74" t="s">
        <v>159</v>
      </c>
      <c r="J143" s="74"/>
      <c r="K143" s="84">
        <v>6.7300000000015956</v>
      </c>
      <c r="L143" s="87" t="s">
        <v>163</v>
      </c>
      <c r="M143" s="88">
        <v>1.9E-2</v>
      </c>
      <c r="N143" s="88">
        <v>2.8600000000010867E-2</v>
      </c>
      <c r="O143" s="84">
        <v>600946.83934900002</v>
      </c>
      <c r="P143" s="86">
        <v>94.96</v>
      </c>
      <c r="Q143" s="74"/>
      <c r="R143" s="84">
        <v>570.65911443300001</v>
      </c>
      <c r="S143" s="85">
        <v>2.5910386083770817E-3</v>
      </c>
      <c r="T143" s="85">
        <f t="shared" si="2"/>
        <v>2.1831679159190218E-3</v>
      </c>
      <c r="U143" s="85">
        <f>R143/'סכום נכסי הקרן'!$C$42</f>
        <v>6.0026012453348772E-4</v>
      </c>
    </row>
    <row r="144" spans="2:21" s="128" customFormat="1">
      <c r="B144" s="77" t="s">
        <v>665</v>
      </c>
      <c r="C144" s="74" t="s">
        <v>666</v>
      </c>
      <c r="D144" s="87" t="s">
        <v>119</v>
      </c>
      <c r="E144" s="87" t="s">
        <v>347</v>
      </c>
      <c r="F144" s="74" t="s">
        <v>512</v>
      </c>
      <c r="G144" s="87" t="s">
        <v>2579</v>
      </c>
      <c r="H144" s="74" t="s">
        <v>451</v>
      </c>
      <c r="I144" s="74" t="s">
        <v>351</v>
      </c>
      <c r="J144" s="74"/>
      <c r="K144" s="84">
        <v>5.0500000000086462</v>
      </c>
      <c r="L144" s="87" t="s">
        <v>163</v>
      </c>
      <c r="M144" s="88">
        <v>2.4E-2</v>
      </c>
      <c r="N144" s="88">
        <v>1.9000000000019213E-2</v>
      </c>
      <c r="O144" s="84">
        <v>151155.16936100001</v>
      </c>
      <c r="P144" s="86">
        <v>103.3</v>
      </c>
      <c r="Q144" s="74"/>
      <c r="R144" s="84">
        <v>156.143278673</v>
      </c>
      <c r="S144" s="85">
        <v>3.0782017831658485E-4</v>
      </c>
      <c r="T144" s="85">
        <f>R144/$R$11</f>
        <v>5.9735661389373875E-4</v>
      </c>
      <c r="U144" s="85">
        <f>R144/'סכום נכסי הקרן'!$C$42</f>
        <v>1.6424268276946327E-4</v>
      </c>
    </row>
    <row r="145" spans="2:21" s="128" customFormat="1">
      <c r="B145" s="77" t="s">
        <v>663</v>
      </c>
      <c r="C145" s="74" t="s">
        <v>664</v>
      </c>
      <c r="D145" s="87" t="s">
        <v>119</v>
      </c>
      <c r="E145" s="87" t="s">
        <v>347</v>
      </c>
      <c r="F145" s="74" t="s">
        <v>512</v>
      </c>
      <c r="G145" s="87" t="s">
        <v>2579</v>
      </c>
      <c r="H145" s="74" t="s">
        <v>544</v>
      </c>
      <c r="I145" s="74" t="s">
        <v>351</v>
      </c>
      <c r="J145" s="74"/>
      <c r="K145" s="84">
        <v>2.9699999999995255</v>
      </c>
      <c r="L145" s="87" t="s">
        <v>163</v>
      </c>
      <c r="M145" s="88">
        <v>4.4000000000000004E-2</v>
      </c>
      <c r="N145" s="88">
        <v>1.8499999999976303E-2</v>
      </c>
      <c r="O145" s="84">
        <v>19341.785269</v>
      </c>
      <c r="P145" s="86">
        <v>109.08</v>
      </c>
      <c r="Q145" s="74"/>
      <c r="R145" s="84">
        <v>21.098020233</v>
      </c>
      <c r="S145" s="85">
        <v>7.4562976650141479E-5</v>
      </c>
      <c r="T145" s="85">
        <f t="shared" si="2"/>
        <v>8.0714597729436314E-5</v>
      </c>
      <c r="U145" s="85">
        <f>R145/'סכום נכסי הקרן'!$C$42</f>
        <v>2.2192408623936059E-5</v>
      </c>
    </row>
    <row r="146" spans="2:21" s="128" customFormat="1">
      <c r="B146" s="77" t="s">
        <v>667</v>
      </c>
      <c r="C146" s="74" t="s">
        <v>668</v>
      </c>
      <c r="D146" s="87" t="s">
        <v>119</v>
      </c>
      <c r="E146" s="87" t="s">
        <v>347</v>
      </c>
      <c r="F146" s="74" t="s">
        <v>512</v>
      </c>
      <c r="G146" s="87" t="s">
        <v>2579</v>
      </c>
      <c r="H146" s="74" t="s">
        <v>544</v>
      </c>
      <c r="I146" s="74" t="s">
        <v>351</v>
      </c>
      <c r="J146" s="74"/>
      <c r="K146" s="84">
        <v>6.0500000000005194</v>
      </c>
      <c r="L146" s="87" t="s">
        <v>163</v>
      </c>
      <c r="M146" s="88">
        <v>2.6000000000000002E-2</v>
      </c>
      <c r="N146" s="88">
        <v>2.2400000000000378E-2</v>
      </c>
      <c r="O146" s="84">
        <v>1020665.2735980001</v>
      </c>
      <c r="P146" s="86">
        <v>103.54</v>
      </c>
      <c r="Q146" s="74"/>
      <c r="R146" s="84">
        <v>1056.796850729</v>
      </c>
      <c r="S146" s="85">
        <v>1.7349471995092281E-3</v>
      </c>
      <c r="T146" s="85">
        <f t="shared" si="2"/>
        <v>4.0429827892054047E-3</v>
      </c>
      <c r="U146" s="85">
        <f>R146/'סכום נכסי הקרן'!$C$42</f>
        <v>1.111614610511343E-3</v>
      </c>
    </row>
    <row r="147" spans="2:21" s="128" customFormat="1">
      <c r="B147" s="77" t="s">
        <v>669</v>
      </c>
      <c r="C147" s="74" t="s">
        <v>670</v>
      </c>
      <c r="D147" s="87" t="s">
        <v>119</v>
      </c>
      <c r="E147" s="87" t="s">
        <v>347</v>
      </c>
      <c r="F147" s="74" t="s">
        <v>642</v>
      </c>
      <c r="G147" s="87" t="s">
        <v>2579</v>
      </c>
      <c r="H147" s="74" t="s">
        <v>651</v>
      </c>
      <c r="I147" s="74" t="s">
        <v>159</v>
      </c>
      <c r="J147" s="74"/>
      <c r="K147" s="84">
        <v>0.25000000000242445</v>
      </c>
      <c r="L147" s="87" t="s">
        <v>163</v>
      </c>
      <c r="M147" s="88">
        <v>4.4999999999999998E-2</v>
      </c>
      <c r="N147" s="88">
        <v>8.6500000000101829E-2</v>
      </c>
      <c r="O147" s="84">
        <v>190585.21156600001</v>
      </c>
      <c r="P147" s="86">
        <v>108.21</v>
      </c>
      <c r="Q147" s="74"/>
      <c r="R147" s="84">
        <v>206.232265746</v>
      </c>
      <c r="S147" s="85">
        <v>1.0968933039769784E-3</v>
      </c>
      <c r="T147" s="85">
        <f t="shared" si="2"/>
        <v>7.8898181842115215E-4</v>
      </c>
      <c r="U147" s="85">
        <f>R147/'סכום נכסי הקרן'!$C$42</f>
        <v>2.1692986651499735E-4</v>
      </c>
    </row>
    <row r="148" spans="2:21" s="128" customFormat="1">
      <c r="B148" s="77" t="s">
        <v>671</v>
      </c>
      <c r="C148" s="74" t="s">
        <v>672</v>
      </c>
      <c r="D148" s="87" t="s">
        <v>119</v>
      </c>
      <c r="E148" s="87" t="s">
        <v>347</v>
      </c>
      <c r="F148" s="74" t="s">
        <v>650</v>
      </c>
      <c r="G148" s="87" t="s">
        <v>357</v>
      </c>
      <c r="H148" s="74" t="s">
        <v>673</v>
      </c>
      <c r="I148" s="74" t="s">
        <v>159</v>
      </c>
      <c r="J148" s="74"/>
      <c r="K148" s="84">
        <v>0.43999999999904599</v>
      </c>
      <c r="L148" s="87" t="s">
        <v>163</v>
      </c>
      <c r="M148" s="88">
        <v>5.2999999999999999E-2</v>
      </c>
      <c r="N148" s="88">
        <v>5.7299999999980915E-2</v>
      </c>
      <c r="O148" s="84">
        <v>383480.85190800001</v>
      </c>
      <c r="P148" s="86">
        <v>109.33</v>
      </c>
      <c r="Q148" s="74"/>
      <c r="R148" s="84">
        <v>419.25962816000003</v>
      </c>
      <c r="S148" s="85">
        <v>1.4748923175157496E-3</v>
      </c>
      <c r="T148" s="85">
        <f t="shared" si="2"/>
        <v>1.6039596065130692E-3</v>
      </c>
      <c r="U148" s="85">
        <f>R148/'סכום נכסי הקרן'!$C$42</f>
        <v>4.4100730233886915E-4</v>
      </c>
    </row>
    <row r="149" spans="2:21" s="128" customFormat="1">
      <c r="B149" s="77" t="s">
        <v>674</v>
      </c>
      <c r="C149" s="74" t="s">
        <v>675</v>
      </c>
      <c r="D149" s="87" t="s">
        <v>119</v>
      </c>
      <c r="E149" s="87" t="s">
        <v>347</v>
      </c>
      <c r="F149" s="74" t="s">
        <v>676</v>
      </c>
      <c r="G149" s="87" t="s">
        <v>677</v>
      </c>
      <c r="H149" s="74" t="s">
        <v>673</v>
      </c>
      <c r="I149" s="74" t="s">
        <v>159</v>
      </c>
      <c r="J149" s="74"/>
      <c r="K149" s="84">
        <v>1.2099999253486218</v>
      </c>
      <c r="L149" s="87" t="s">
        <v>163</v>
      </c>
      <c r="M149" s="88">
        <v>5.3499999999999999E-2</v>
      </c>
      <c r="N149" s="88">
        <v>2.3599999253486218E-2</v>
      </c>
      <c r="O149" s="84">
        <v>2.5042279999999999</v>
      </c>
      <c r="P149" s="86">
        <v>106.98</v>
      </c>
      <c r="Q149" s="74"/>
      <c r="R149" s="84">
        <v>2.6791200000000001E-3</v>
      </c>
      <c r="S149" s="85">
        <v>2.1318157730640145E-8</v>
      </c>
      <c r="T149" s="85">
        <f t="shared" si="2"/>
        <v>1.0249496904484623E-8</v>
      </c>
      <c r="U149" s="85">
        <f>R149/'סכום נכסי הקרן'!$C$42</f>
        <v>2.8180902822134275E-9</v>
      </c>
    </row>
    <row r="150" spans="2:21" s="128" customFormat="1">
      <c r="B150" s="77" t="s">
        <v>678</v>
      </c>
      <c r="C150" s="74" t="s">
        <v>679</v>
      </c>
      <c r="D150" s="87" t="s">
        <v>119</v>
      </c>
      <c r="E150" s="87" t="s">
        <v>347</v>
      </c>
      <c r="F150" s="74" t="s">
        <v>680</v>
      </c>
      <c r="G150" s="87" t="s">
        <v>677</v>
      </c>
      <c r="H150" s="74" t="s">
        <v>681</v>
      </c>
      <c r="I150" s="74" t="s">
        <v>351</v>
      </c>
      <c r="J150" s="74"/>
      <c r="K150" s="84">
        <v>0.15999999996266462</v>
      </c>
      <c r="L150" s="87" t="s">
        <v>163</v>
      </c>
      <c r="M150" s="88">
        <v>4.8499999999999995E-2</v>
      </c>
      <c r="N150" s="88">
        <v>4.769999999901995E-2</v>
      </c>
      <c r="O150" s="84">
        <v>8695.4695350000002</v>
      </c>
      <c r="P150" s="86">
        <v>123.21</v>
      </c>
      <c r="Q150" s="74"/>
      <c r="R150" s="84">
        <v>10.713687364999998</v>
      </c>
      <c r="S150" s="85">
        <v>1.2786336206077023E-4</v>
      </c>
      <c r="T150" s="85">
        <f t="shared" si="2"/>
        <v>4.0987303847227258E-5</v>
      </c>
      <c r="U150" s="85">
        <f>R150/'סכום נכסי הקרן'!$C$42</f>
        <v>1.1269423635365074E-5</v>
      </c>
    </row>
    <row r="151" spans="2:21" s="128" customFormat="1">
      <c r="B151" s="77" t="s">
        <v>682</v>
      </c>
      <c r="C151" s="74" t="s">
        <v>683</v>
      </c>
      <c r="D151" s="87" t="s">
        <v>119</v>
      </c>
      <c r="E151" s="87" t="s">
        <v>347</v>
      </c>
      <c r="F151" s="74" t="s">
        <v>416</v>
      </c>
      <c r="G151" s="87" t="s">
        <v>357</v>
      </c>
      <c r="H151" s="74" t="s">
        <v>681</v>
      </c>
      <c r="I151" s="74" t="s">
        <v>351</v>
      </c>
      <c r="J151" s="74"/>
      <c r="K151" s="84">
        <v>1.6899999999998685</v>
      </c>
      <c r="L151" s="87" t="s">
        <v>163</v>
      </c>
      <c r="M151" s="88">
        <v>5.0999999999999997E-2</v>
      </c>
      <c r="N151" s="88">
        <v>2.7099999999993813E-2</v>
      </c>
      <c r="O151" s="84">
        <v>2093520.4988460001</v>
      </c>
      <c r="P151" s="86">
        <v>125.89</v>
      </c>
      <c r="Q151" s="84">
        <v>32.279152386999996</v>
      </c>
      <c r="R151" s="84">
        <v>2667.812280315</v>
      </c>
      <c r="S151" s="85">
        <v>1.8248284049814691E-3</v>
      </c>
      <c r="T151" s="85">
        <f t="shared" si="2"/>
        <v>1.0206237013957812E-2</v>
      </c>
      <c r="U151" s="85">
        <f>R151/'סכום נכסי הקרן'!$C$42</f>
        <v>2.8061960128420325E-3</v>
      </c>
    </row>
    <row r="152" spans="2:21" s="128" customFormat="1">
      <c r="B152" s="77" t="s">
        <v>684</v>
      </c>
      <c r="C152" s="74" t="s">
        <v>685</v>
      </c>
      <c r="D152" s="87" t="s">
        <v>119</v>
      </c>
      <c r="E152" s="87" t="s">
        <v>347</v>
      </c>
      <c r="F152" s="74" t="s">
        <v>588</v>
      </c>
      <c r="G152" s="87" t="s">
        <v>357</v>
      </c>
      <c r="H152" s="74" t="s">
        <v>681</v>
      </c>
      <c r="I152" s="74" t="s">
        <v>351</v>
      </c>
      <c r="J152" s="74"/>
      <c r="K152" s="84">
        <v>0.73000000000029885</v>
      </c>
      <c r="L152" s="87" t="s">
        <v>163</v>
      </c>
      <c r="M152" s="88">
        <v>2.4E-2</v>
      </c>
      <c r="N152" s="88">
        <v>3.6800000000147375E-2</v>
      </c>
      <c r="O152" s="84">
        <v>98848.80823699999</v>
      </c>
      <c r="P152" s="86">
        <v>101.6</v>
      </c>
      <c r="Q152" s="74"/>
      <c r="R152" s="84">
        <v>100.43038958899999</v>
      </c>
      <c r="S152" s="85">
        <v>1.1357487809339156E-3</v>
      </c>
      <c r="T152" s="85">
        <f t="shared" si="2"/>
        <v>3.8421607363934429E-4</v>
      </c>
      <c r="U152" s="85">
        <f>R152/'סכום נכסי הקרן'!$C$42</f>
        <v>1.0563987613084499E-4</v>
      </c>
    </row>
    <row r="153" spans="2:21" s="128" customFormat="1">
      <c r="B153" s="77" t="s">
        <v>686</v>
      </c>
      <c r="C153" s="74" t="s">
        <v>687</v>
      </c>
      <c r="D153" s="87" t="s">
        <v>119</v>
      </c>
      <c r="E153" s="87" t="s">
        <v>347</v>
      </c>
      <c r="F153" s="74" t="s">
        <v>601</v>
      </c>
      <c r="G153" s="87" t="s">
        <v>2579</v>
      </c>
      <c r="H153" s="74" t="s">
        <v>681</v>
      </c>
      <c r="I153" s="74" t="s">
        <v>351</v>
      </c>
      <c r="J153" s="74"/>
      <c r="K153" s="84">
        <v>2.490000000028072</v>
      </c>
      <c r="L153" s="87" t="s">
        <v>163</v>
      </c>
      <c r="M153" s="88">
        <v>3.4500000000000003E-2</v>
      </c>
      <c r="N153" s="88">
        <v>2.07000000000401E-2</v>
      </c>
      <c r="O153" s="84">
        <v>16698.529449000001</v>
      </c>
      <c r="P153" s="86">
        <v>104.53</v>
      </c>
      <c r="Q153" s="74"/>
      <c r="R153" s="84">
        <v>17.454972899000001</v>
      </c>
      <c r="S153" s="85">
        <v>5.3066506638521361E-5</v>
      </c>
      <c r="T153" s="85">
        <f t="shared" si="2"/>
        <v>6.6777408513304172E-5</v>
      </c>
      <c r="U153" s="85">
        <f>R153/'סכום נכסי הקרן'!$C$42</f>
        <v>1.8360390539793156E-5</v>
      </c>
    </row>
    <row r="154" spans="2:21" s="128" customFormat="1">
      <c r="B154" s="77" t="s">
        <v>688</v>
      </c>
      <c r="C154" s="74" t="s">
        <v>689</v>
      </c>
      <c r="D154" s="87" t="s">
        <v>119</v>
      </c>
      <c r="E154" s="87" t="s">
        <v>347</v>
      </c>
      <c r="F154" s="74" t="s">
        <v>601</v>
      </c>
      <c r="G154" s="87" t="s">
        <v>2579</v>
      </c>
      <c r="H154" s="74" t="s">
        <v>681</v>
      </c>
      <c r="I154" s="74" t="s">
        <v>351</v>
      </c>
      <c r="J154" s="74"/>
      <c r="K154" s="84">
        <v>3.8500000000085239</v>
      </c>
      <c r="L154" s="87" t="s">
        <v>163</v>
      </c>
      <c r="M154" s="88">
        <v>2.0499999999999997E-2</v>
      </c>
      <c r="N154" s="88">
        <v>1.7500000000038742E-2</v>
      </c>
      <c r="O154" s="84">
        <v>125131.746615</v>
      </c>
      <c r="P154" s="86">
        <v>103.13</v>
      </c>
      <c r="Q154" s="74"/>
      <c r="R154" s="84">
        <v>129.04838017400002</v>
      </c>
      <c r="S154" s="85">
        <v>2.2056327229998753E-4</v>
      </c>
      <c r="T154" s="85">
        <f t="shared" si="2"/>
        <v>4.9369978691591568E-4</v>
      </c>
      <c r="U154" s="85">
        <f>R154/'סכום נכסי הקרן'!$C$42</f>
        <v>1.3574232811659553E-4</v>
      </c>
    </row>
    <row r="155" spans="2:21" s="128" customFormat="1">
      <c r="B155" s="77" t="s">
        <v>690</v>
      </c>
      <c r="C155" s="74" t="s">
        <v>691</v>
      </c>
      <c r="D155" s="87" t="s">
        <v>119</v>
      </c>
      <c r="E155" s="87" t="s">
        <v>347</v>
      </c>
      <c r="F155" s="74" t="s">
        <v>601</v>
      </c>
      <c r="G155" s="87" t="s">
        <v>2579</v>
      </c>
      <c r="H155" s="74" t="s">
        <v>681</v>
      </c>
      <c r="I155" s="74" t="s">
        <v>351</v>
      </c>
      <c r="J155" s="74"/>
      <c r="K155" s="84">
        <v>4.7500000000004343</v>
      </c>
      <c r="L155" s="87" t="s">
        <v>163</v>
      </c>
      <c r="M155" s="88">
        <v>2.0499999999999997E-2</v>
      </c>
      <c r="N155" s="88">
        <v>1.9699999999996345E-2</v>
      </c>
      <c r="O155" s="84">
        <v>563429.58890500001</v>
      </c>
      <c r="P155" s="86">
        <v>102</v>
      </c>
      <c r="Q155" s="74"/>
      <c r="R155" s="84">
        <v>574.69819629300002</v>
      </c>
      <c r="S155" s="85">
        <v>9.8541471976445029E-4</v>
      </c>
      <c r="T155" s="85">
        <f t="shared" si="2"/>
        <v>2.1986202125765177E-3</v>
      </c>
      <c r="U155" s="85">
        <f>R155/'סכום נכסי הקרן'!$C$42</f>
        <v>6.0450872009424293E-4</v>
      </c>
    </row>
    <row r="156" spans="2:21" s="128" customFormat="1">
      <c r="B156" s="77" t="s">
        <v>692</v>
      </c>
      <c r="C156" s="74" t="s">
        <v>693</v>
      </c>
      <c r="D156" s="87" t="s">
        <v>119</v>
      </c>
      <c r="E156" s="87" t="s">
        <v>347</v>
      </c>
      <c r="F156" s="74" t="s">
        <v>601</v>
      </c>
      <c r="G156" s="87" t="s">
        <v>2579</v>
      </c>
      <c r="H156" s="74" t="s">
        <v>681</v>
      </c>
      <c r="I156" s="74" t="s">
        <v>351</v>
      </c>
      <c r="J156" s="74"/>
      <c r="K156" s="84">
        <v>7.3199999999980587</v>
      </c>
      <c r="L156" s="87" t="s">
        <v>163</v>
      </c>
      <c r="M156" s="88">
        <v>8.3999999999999995E-3</v>
      </c>
      <c r="N156" s="88">
        <v>1.7199999999992506E-2</v>
      </c>
      <c r="O156" s="84">
        <v>1251648.835987</v>
      </c>
      <c r="P156" s="86">
        <v>93.8</v>
      </c>
      <c r="Q156" s="74"/>
      <c r="R156" s="84">
        <v>1174.046633854</v>
      </c>
      <c r="S156" s="85">
        <v>2.5148711088167747E-3</v>
      </c>
      <c r="T156" s="85">
        <f t="shared" si="2"/>
        <v>4.4915447383495942E-3</v>
      </c>
      <c r="U156" s="85">
        <f>R156/'סכום נכסי הקרן'!$C$42</f>
        <v>1.2349463292907162E-3</v>
      </c>
    </row>
    <row r="157" spans="2:21" s="128" customFormat="1">
      <c r="B157" s="77" t="s">
        <v>694</v>
      </c>
      <c r="C157" s="74" t="s">
        <v>695</v>
      </c>
      <c r="D157" s="87" t="s">
        <v>119</v>
      </c>
      <c r="E157" s="87" t="s">
        <v>347</v>
      </c>
      <c r="F157" s="74" t="s">
        <v>696</v>
      </c>
      <c r="G157" s="87" t="s">
        <v>190</v>
      </c>
      <c r="H157" s="74" t="s">
        <v>681</v>
      </c>
      <c r="I157" s="74" t="s">
        <v>351</v>
      </c>
      <c r="J157" s="74"/>
      <c r="K157" s="84">
        <v>2.2699999999999814</v>
      </c>
      <c r="L157" s="87" t="s">
        <v>163</v>
      </c>
      <c r="M157" s="88">
        <v>1.9799999999999998E-2</v>
      </c>
      <c r="N157" s="88">
        <v>3.5699999999992287E-2</v>
      </c>
      <c r="O157" s="84">
        <v>1093359.996667</v>
      </c>
      <c r="P157" s="86">
        <v>97.2</v>
      </c>
      <c r="Q157" s="74"/>
      <c r="R157" s="84">
        <v>1062.7459353259999</v>
      </c>
      <c r="S157" s="85">
        <v>1.5149491282586327E-3</v>
      </c>
      <c r="T157" s="85">
        <f t="shared" si="2"/>
        <v>4.0657421744369239E-3</v>
      </c>
      <c r="U157" s="85">
        <f>R157/'סכום נכסי הקרן'!$C$42</f>
        <v>1.1178722837364582E-3</v>
      </c>
    </row>
    <row r="158" spans="2:21" s="128" customFormat="1">
      <c r="B158" s="77" t="s">
        <v>697</v>
      </c>
      <c r="C158" s="74" t="s">
        <v>698</v>
      </c>
      <c r="D158" s="87" t="s">
        <v>119</v>
      </c>
      <c r="E158" s="87" t="s">
        <v>347</v>
      </c>
      <c r="F158" s="74" t="s">
        <v>699</v>
      </c>
      <c r="G158" s="87" t="s">
        <v>2578</v>
      </c>
      <c r="H158" s="74" t="s">
        <v>700</v>
      </c>
      <c r="I158" s="74" t="s">
        <v>159</v>
      </c>
      <c r="J158" s="74"/>
      <c r="K158" s="84">
        <v>3.0099575453492862</v>
      </c>
      <c r="L158" s="87" t="s">
        <v>163</v>
      </c>
      <c r="M158" s="88">
        <v>4.6500000000000007E-2</v>
      </c>
      <c r="N158" s="88">
        <v>3.2000000000000001E-2</v>
      </c>
      <c r="O158" s="84">
        <v>1.2212000000000001E-2</v>
      </c>
      <c r="P158" s="86">
        <v>106.25</v>
      </c>
      <c r="Q158" s="74"/>
      <c r="R158" s="84">
        <v>1.2954999999999999E-5</v>
      </c>
      <c r="S158" s="85">
        <v>1.7041062094102609E-11</v>
      </c>
      <c r="T158" s="85">
        <f t="shared" si="2"/>
        <v>4.9561883154766594E-11</v>
      </c>
      <c r="U158" s="85">
        <f>R158/'סכום נכסי הקרן'!$C$42</f>
        <v>1.3626996777327985E-11</v>
      </c>
    </row>
    <row r="159" spans="2:21" s="128" customFormat="1">
      <c r="B159" s="77" t="s">
        <v>701</v>
      </c>
      <c r="C159" s="74" t="s">
        <v>702</v>
      </c>
      <c r="D159" s="87" t="s">
        <v>119</v>
      </c>
      <c r="E159" s="87" t="s">
        <v>347</v>
      </c>
      <c r="F159" s="74" t="s">
        <v>703</v>
      </c>
      <c r="G159" s="87" t="s">
        <v>2578</v>
      </c>
      <c r="H159" s="74" t="s">
        <v>700</v>
      </c>
      <c r="I159" s="74" t="s">
        <v>159</v>
      </c>
      <c r="J159" s="74"/>
      <c r="K159" s="84">
        <v>0.74999999999177758</v>
      </c>
      <c r="L159" s="87" t="s">
        <v>163</v>
      </c>
      <c r="M159" s="88">
        <v>4.8000000000000001E-2</v>
      </c>
      <c r="N159" s="88">
        <v>4.3199999999820209E-2</v>
      </c>
      <c r="O159" s="84">
        <v>89769.624344999989</v>
      </c>
      <c r="P159" s="86">
        <v>101.61</v>
      </c>
      <c r="Q159" s="74"/>
      <c r="R159" s="84">
        <v>91.214914176999997</v>
      </c>
      <c r="S159" s="85">
        <v>1.1531990178433788E-3</v>
      </c>
      <c r="T159" s="85">
        <f t="shared" si="2"/>
        <v>3.4896047228194033E-4</v>
      </c>
      <c r="U159" s="85">
        <f>R159/'סכום נכסי הקרן'!$C$42</f>
        <v>9.5946379122672932E-5</v>
      </c>
    </row>
    <row r="160" spans="2:21" s="128" customFormat="1">
      <c r="B160" s="77" t="s">
        <v>704</v>
      </c>
      <c r="C160" s="74" t="s">
        <v>705</v>
      </c>
      <c r="D160" s="87" t="s">
        <v>119</v>
      </c>
      <c r="E160" s="87" t="s">
        <v>347</v>
      </c>
      <c r="F160" s="74" t="s">
        <v>706</v>
      </c>
      <c r="G160" s="87" t="s">
        <v>487</v>
      </c>
      <c r="H160" s="74" t="s">
        <v>707</v>
      </c>
      <c r="I160" s="74" t="s">
        <v>351</v>
      </c>
      <c r="J160" s="74"/>
      <c r="K160" s="84">
        <v>0.25000000000410111</v>
      </c>
      <c r="L160" s="87" t="s">
        <v>163</v>
      </c>
      <c r="M160" s="88">
        <v>4.8000000000000001E-2</v>
      </c>
      <c r="N160" s="88">
        <v>1.6000000000360901E-3</v>
      </c>
      <c r="O160" s="84">
        <v>100842.700062</v>
      </c>
      <c r="P160" s="86">
        <v>120.9</v>
      </c>
      <c r="Q160" s="74"/>
      <c r="R160" s="84">
        <v>121.91883136599998</v>
      </c>
      <c r="S160" s="85">
        <v>9.8581383118818348E-4</v>
      </c>
      <c r="T160" s="85">
        <f t="shared" si="2"/>
        <v>4.6642430525105241E-4</v>
      </c>
      <c r="U160" s="85">
        <f>R160/'סכום נכסי הקרן'!$C$42</f>
        <v>1.282429580949499E-4</v>
      </c>
    </row>
    <row r="161" spans="2:21" s="128" customFormat="1">
      <c r="B161" s="77" t="s">
        <v>708</v>
      </c>
      <c r="C161" s="74" t="s">
        <v>709</v>
      </c>
      <c r="D161" s="87" t="s">
        <v>119</v>
      </c>
      <c r="E161" s="87" t="s">
        <v>347</v>
      </c>
      <c r="F161" s="74" t="s">
        <v>710</v>
      </c>
      <c r="G161" s="87" t="s">
        <v>2579</v>
      </c>
      <c r="H161" s="74" t="s">
        <v>707</v>
      </c>
      <c r="I161" s="74" t="s">
        <v>351</v>
      </c>
      <c r="J161" s="74"/>
      <c r="K161" s="84">
        <v>0.38999999999823187</v>
      </c>
      <c r="L161" s="87" t="s">
        <v>163</v>
      </c>
      <c r="M161" s="88">
        <v>5.4000000000000006E-2</v>
      </c>
      <c r="N161" s="88">
        <v>0.14060000000013329</v>
      </c>
      <c r="O161" s="84">
        <v>74266.903359000004</v>
      </c>
      <c r="P161" s="86">
        <v>99</v>
      </c>
      <c r="Q161" s="74"/>
      <c r="R161" s="84">
        <v>73.524234066999995</v>
      </c>
      <c r="S161" s="85">
        <v>2.0629695377499999E-3</v>
      </c>
      <c r="T161" s="85">
        <f t="shared" si="2"/>
        <v>2.8128131978945298E-4</v>
      </c>
      <c r="U161" s="85">
        <f>R161/'סכום נכסי הקרן'!$C$42</f>
        <v>7.7338054858087024E-5</v>
      </c>
    </row>
    <row r="162" spans="2:21" s="128" customFormat="1">
      <c r="B162" s="77" t="s">
        <v>711</v>
      </c>
      <c r="C162" s="74" t="s">
        <v>712</v>
      </c>
      <c r="D162" s="87" t="s">
        <v>119</v>
      </c>
      <c r="E162" s="87" t="s">
        <v>347</v>
      </c>
      <c r="F162" s="74" t="s">
        <v>710</v>
      </c>
      <c r="G162" s="87" t="s">
        <v>2578</v>
      </c>
      <c r="H162" s="74" t="s">
        <v>707</v>
      </c>
      <c r="I162" s="74" t="s">
        <v>351</v>
      </c>
      <c r="J162" s="74"/>
      <c r="K162" s="84">
        <v>1.3599999999996248</v>
      </c>
      <c r="L162" s="87" t="s">
        <v>163</v>
      </c>
      <c r="M162" s="88">
        <v>2.5000000000000001E-2</v>
      </c>
      <c r="N162" s="88">
        <v>0.17539999999997088</v>
      </c>
      <c r="O162" s="84">
        <v>256091.911146</v>
      </c>
      <c r="P162" s="86">
        <v>83.25</v>
      </c>
      <c r="Q162" s="74"/>
      <c r="R162" s="84">
        <v>213.196496303</v>
      </c>
      <c r="S162" s="85">
        <v>6.5748892797318898E-4</v>
      </c>
      <c r="T162" s="85">
        <f t="shared" si="2"/>
        <v>8.156248428232277E-4</v>
      </c>
      <c r="U162" s="85">
        <f>R162/'סכום נכסי הקרן'!$C$42</f>
        <v>2.2425534296091076E-4</v>
      </c>
    </row>
    <row r="163" spans="2:21" s="128" customFormat="1">
      <c r="B163" s="77" t="s">
        <v>713</v>
      </c>
      <c r="C163" s="74" t="s">
        <v>714</v>
      </c>
      <c r="D163" s="87" t="s">
        <v>119</v>
      </c>
      <c r="E163" s="87" t="s">
        <v>347</v>
      </c>
      <c r="F163" s="74" t="s">
        <v>715</v>
      </c>
      <c r="G163" s="87" t="s">
        <v>716</v>
      </c>
      <c r="H163" s="74" t="s">
        <v>717</v>
      </c>
      <c r="I163" s="74" t="s">
        <v>351</v>
      </c>
      <c r="J163" s="74"/>
      <c r="K163" s="84">
        <v>0</v>
      </c>
      <c r="L163" s="87" t="s">
        <v>163</v>
      </c>
      <c r="M163" s="88">
        <v>4.9000000000000002E-2</v>
      </c>
      <c r="N163" s="88">
        <v>0</v>
      </c>
      <c r="O163" s="84">
        <v>398072.85918300005</v>
      </c>
      <c r="P163" s="86">
        <v>17.5</v>
      </c>
      <c r="Q163" s="74"/>
      <c r="R163" s="84">
        <v>69.662748535999995</v>
      </c>
      <c r="S163" s="85">
        <v>5.4877935833608292E-4</v>
      </c>
      <c r="T163" s="85">
        <f t="shared" si="2"/>
        <v>2.6650845258055728E-4</v>
      </c>
      <c r="U163" s="85">
        <f>R163/'סכום נכסי הקרן'!$C$42</f>
        <v>7.3276267834803687E-5</v>
      </c>
    </row>
    <row r="164" spans="2:21" s="128" customFormat="1">
      <c r="B164" s="77" t="s">
        <v>718</v>
      </c>
      <c r="C164" s="74" t="s">
        <v>719</v>
      </c>
      <c r="D164" s="87" t="s">
        <v>119</v>
      </c>
      <c r="E164" s="87" t="s">
        <v>347</v>
      </c>
      <c r="F164" s="74" t="s">
        <v>392</v>
      </c>
      <c r="G164" s="87" t="s">
        <v>2579</v>
      </c>
      <c r="H164" s="74" t="s">
        <v>720</v>
      </c>
      <c r="I164" s="74"/>
      <c r="J164" s="74"/>
      <c r="K164" s="84">
        <v>2.6800000000163844</v>
      </c>
      <c r="L164" s="87" t="s">
        <v>163</v>
      </c>
      <c r="M164" s="88">
        <v>2.1000000000000001E-2</v>
      </c>
      <c r="N164" s="88">
        <v>2.5900000000239464E-2</v>
      </c>
      <c r="O164" s="84">
        <v>60572.055325000001</v>
      </c>
      <c r="P164" s="86">
        <v>100.23</v>
      </c>
      <c r="Q164" s="84">
        <v>2.7636485360000003</v>
      </c>
      <c r="R164" s="84">
        <v>63.475019572000001</v>
      </c>
      <c r="S164" s="85">
        <v>2.5486949172839055E-4</v>
      </c>
      <c r="T164" s="85">
        <f t="shared" si="2"/>
        <v>2.4283608670582686E-4</v>
      </c>
      <c r="U164" s="85">
        <f>R164/'סכום נכסי הקרן'!$C$42</f>
        <v>6.676757137386915E-5</v>
      </c>
    </row>
    <row r="165" spans="2:21" s="128" customFormat="1">
      <c r="B165" s="77" t="s">
        <v>390</v>
      </c>
      <c r="C165" s="74" t="s">
        <v>391</v>
      </c>
      <c r="D165" s="87" t="s">
        <v>119</v>
      </c>
      <c r="E165" s="87" t="s">
        <v>347</v>
      </c>
      <c r="F165" s="74" t="s">
        <v>392</v>
      </c>
      <c r="G165" s="87" t="s">
        <v>2579</v>
      </c>
      <c r="H165" s="74" t="s">
        <v>720</v>
      </c>
      <c r="I165" s="74"/>
      <c r="J165" s="74"/>
      <c r="K165" s="84">
        <v>6.0700000000029588</v>
      </c>
      <c r="L165" s="87" t="s">
        <v>163</v>
      </c>
      <c r="M165" s="88">
        <v>2.75E-2</v>
      </c>
      <c r="N165" s="88">
        <v>2.4300000000008596E-2</v>
      </c>
      <c r="O165" s="84">
        <v>1024330.572704</v>
      </c>
      <c r="P165" s="86">
        <v>102.24</v>
      </c>
      <c r="Q165" s="74"/>
      <c r="R165" s="84">
        <v>1047.27556617</v>
      </c>
      <c r="S165" s="85">
        <v>2.5796579346831876E-3</v>
      </c>
      <c r="T165" s="85">
        <f>R165/$R$11</f>
        <v>4.0065572552188018E-3</v>
      </c>
      <c r="U165" s="85">
        <f>R165/'סכום נכסי הקרן'!$C$42</f>
        <v>1.1015994415417161E-3</v>
      </c>
    </row>
    <row r="166" spans="2:21" s="128" customFormat="1">
      <c r="B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84"/>
      <c r="P166" s="86"/>
      <c r="Q166" s="74"/>
      <c r="R166" s="74"/>
      <c r="S166" s="74"/>
      <c r="T166" s="85"/>
      <c r="U166" s="74"/>
    </row>
    <row r="167" spans="2:21" s="128" customFormat="1">
      <c r="B167" s="92" t="s">
        <v>46</v>
      </c>
      <c r="C167" s="72"/>
      <c r="D167" s="72"/>
      <c r="E167" s="72"/>
      <c r="F167" s="72"/>
      <c r="G167" s="72"/>
      <c r="H167" s="72"/>
      <c r="I167" s="72"/>
      <c r="J167" s="72"/>
      <c r="K167" s="81">
        <v>4.5985545335445597</v>
      </c>
      <c r="L167" s="72"/>
      <c r="M167" s="72"/>
      <c r="N167" s="94">
        <v>4.3083063951881807E-2</v>
      </c>
      <c r="O167" s="81"/>
      <c r="P167" s="83"/>
      <c r="Q167" s="81">
        <f>SUM(Q168:Q256)</f>
        <v>39.438888705729994</v>
      </c>
      <c r="R167" s="81">
        <f>SUM(R168:R255)</f>
        <v>48076.782762563016</v>
      </c>
      <c r="S167" s="72"/>
      <c r="T167" s="82">
        <f t="shared" ref="T167:T229" si="3">R167/$R$11</f>
        <v>0.1839271238699533</v>
      </c>
      <c r="U167" s="82">
        <f>R167/'סכום נכסי הקרן'!$C$42</f>
        <v>5.0570603147027701E-2</v>
      </c>
    </row>
    <row r="168" spans="2:21" s="128" customFormat="1">
      <c r="B168" s="77" t="s">
        <v>721</v>
      </c>
      <c r="C168" s="74" t="s">
        <v>722</v>
      </c>
      <c r="D168" s="87" t="s">
        <v>119</v>
      </c>
      <c r="E168" s="87" t="s">
        <v>347</v>
      </c>
      <c r="F168" s="74" t="s">
        <v>416</v>
      </c>
      <c r="G168" s="87" t="s">
        <v>357</v>
      </c>
      <c r="H168" s="74" t="s">
        <v>365</v>
      </c>
      <c r="I168" s="74" t="s">
        <v>159</v>
      </c>
      <c r="J168" s="74"/>
      <c r="K168" s="84">
        <v>2.6200000000012333</v>
      </c>
      <c r="L168" s="87" t="s">
        <v>163</v>
      </c>
      <c r="M168" s="88">
        <v>1.8700000000000001E-2</v>
      </c>
      <c r="N168" s="88">
        <v>1.2500000000006166E-2</v>
      </c>
      <c r="O168" s="84">
        <v>396714.87076999998</v>
      </c>
      <c r="P168" s="86">
        <v>102.2</v>
      </c>
      <c r="Q168" s="74"/>
      <c r="R168" s="84">
        <v>405.44260237500004</v>
      </c>
      <c r="S168" s="85">
        <v>2.8687269966385086E-4</v>
      </c>
      <c r="T168" s="85">
        <f t="shared" si="3"/>
        <v>1.5510998753280004E-3</v>
      </c>
      <c r="U168" s="85">
        <f>R168/'סכום נכסי הקרן'!$C$42</f>
        <v>4.2647356510656871E-4</v>
      </c>
    </row>
    <row r="169" spans="2:21" s="128" customFormat="1">
      <c r="B169" s="77" t="s">
        <v>723</v>
      </c>
      <c r="C169" s="74" t="s">
        <v>724</v>
      </c>
      <c r="D169" s="87" t="s">
        <v>119</v>
      </c>
      <c r="E169" s="87" t="s">
        <v>347</v>
      </c>
      <c r="F169" s="74" t="s">
        <v>416</v>
      </c>
      <c r="G169" s="87" t="s">
        <v>357</v>
      </c>
      <c r="H169" s="74" t="s">
        <v>365</v>
      </c>
      <c r="I169" s="74" t="s">
        <v>159</v>
      </c>
      <c r="J169" s="74"/>
      <c r="K169" s="84">
        <v>5.3000000000007059</v>
      </c>
      <c r="L169" s="87" t="s">
        <v>163</v>
      </c>
      <c r="M169" s="88">
        <v>2.6800000000000001E-2</v>
      </c>
      <c r="N169" s="88">
        <v>1.6000000000002353E-2</v>
      </c>
      <c r="O169" s="84">
        <v>3188870.627936</v>
      </c>
      <c r="P169" s="86">
        <v>106.6</v>
      </c>
      <c r="Q169" s="74"/>
      <c r="R169" s="84">
        <v>3399.3361248420001</v>
      </c>
      <c r="S169" s="85">
        <v>1.3240652957672639E-3</v>
      </c>
      <c r="T169" s="85">
        <f t="shared" si="3"/>
        <v>1.3004824378479066E-2</v>
      </c>
      <c r="U169" s="85">
        <f>R169/'סכום נכסי הקרן'!$C$42</f>
        <v>3.5756651808781584E-3</v>
      </c>
    </row>
    <row r="170" spans="2:21" s="128" customFormat="1">
      <c r="B170" s="77" t="s">
        <v>725</v>
      </c>
      <c r="C170" s="74" t="s">
        <v>726</v>
      </c>
      <c r="D170" s="87" t="s">
        <v>119</v>
      </c>
      <c r="E170" s="87" t="s">
        <v>347</v>
      </c>
      <c r="F170" s="74" t="s">
        <v>356</v>
      </c>
      <c r="G170" s="87" t="s">
        <v>357</v>
      </c>
      <c r="H170" s="74" t="s">
        <v>350</v>
      </c>
      <c r="I170" s="74" t="s">
        <v>351</v>
      </c>
      <c r="J170" s="74"/>
      <c r="K170" s="84">
        <v>0</v>
      </c>
      <c r="L170" s="87" t="s">
        <v>163</v>
      </c>
      <c r="M170" s="88">
        <v>1.2E-2</v>
      </c>
      <c r="N170" s="88">
        <v>0</v>
      </c>
      <c r="O170" s="84">
        <v>190007.519287</v>
      </c>
      <c r="P170" s="86">
        <v>100.22</v>
      </c>
      <c r="Q170" s="125">
        <v>0.57471576672999991</v>
      </c>
      <c r="R170" s="84">
        <v>190.99400031899998</v>
      </c>
      <c r="S170" s="85">
        <v>6.3335839762333334E-4</v>
      </c>
      <c r="T170" s="85">
        <f t="shared" si="3"/>
        <v>7.3068485735791058E-4</v>
      </c>
      <c r="U170" s="85">
        <f>R170/'סכום נכסי הקרן'!$C$42</f>
        <v>2.0090116764461544E-4</v>
      </c>
    </row>
    <row r="171" spans="2:21" s="128" customFormat="1">
      <c r="B171" s="77" t="s">
        <v>727</v>
      </c>
      <c r="C171" s="74" t="s">
        <v>728</v>
      </c>
      <c r="D171" s="87" t="s">
        <v>119</v>
      </c>
      <c r="E171" s="87" t="s">
        <v>347</v>
      </c>
      <c r="F171" s="74" t="s">
        <v>375</v>
      </c>
      <c r="G171" s="87" t="s">
        <v>357</v>
      </c>
      <c r="H171" s="74" t="s">
        <v>365</v>
      </c>
      <c r="I171" s="74" t="s">
        <v>159</v>
      </c>
      <c r="J171" s="74"/>
      <c r="K171" s="84">
        <v>4.7899999999984075</v>
      </c>
      <c r="L171" s="87" t="s">
        <v>163</v>
      </c>
      <c r="M171" s="88">
        <v>2.98E-2</v>
      </c>
      <c r="N171" s="88">
        <v>1.669999999999025E-2</v>
      </c>
      <c r="O171" s="84">
        <v>772571.97980900004</v>
      </c>
      <c r="P171" s="86">
        <v>108.89</v>
      </c>
      <c r="Q171" s="74"/>
      <c r="R171" s="84">
        <v>841.25360304599997</v>
      </c>
      <c r="S171" s="85">
        <v>3.039096167747986E-4</v>
      </c>
      <c r="T171" s="85">
        <f t="shared" si="3"/>
        <v>3.2183799905590314E-3</v>
      </c>
      <c r="U171" s="85">
        <f>R171/'סכום נכסי הקרן'!$C$42</f>
        <v>8.8489078638544173E-4</v>
      </c>
    </row>
    <row r="172" spans="2:21" s="128" customFormat="1">
      <c r="B172" s="77" t="s">
        <v>729</v>
      </c>
      <c r="C172" s="74" t="s">
        <v>730</v>
      </c>
      <c r="D172" s="87" t="s">
        <v>119</v>
      </c>
      <c r="E172" s="87" t="s">
        <v>347</v>
      </c>
      <c r="F172" s="74" t="s">
        <v>375</v>
      </c>
      <c r="G172" s="87" t="s">
        <v>357</v>
      </c>
      <c r="H172" s="74" t="s">
        <v>365</v>
      </c>
      <c r="I172" s="74" t="s">
        <v>159</v>
      </c>
      <c r="J172" s="74"/>
      <c r="K172" s="84">
        <v>2.1100000000001771</v>
      </c>
      <c r="L172" s="87" t="s">
        <v>163</v>
      </c>
      <c r="M172" s="88">
        <v>2.4700000000000003E-2</v>
      </c>
      <c r="N172" s="88">
        <v>1.4400000000007079E-2</v>
      </c>
      <c r="O172" s="84">
        <v>651028.41733299999</v>
      </c>
      <c r="P172" s="86">
        <v>104.21</v>
      </c>
      <c r="Q172" s="74"/>
      <c r="R172" s="84">
        <v>678.43673140800001</v>
      </c>
      <c r="S172" s="85">
        <v>1.9543184269263906E-4</v>
      </c>
      <c r="T172" s="85">
        <f t="shared" si="3"/>
        <v>2.595492243145123E-3</v>
      </c>
      <c r="U172" s="85">
        <f>R172/'סכום נכסי הקרן'!$C$42</f>
        <v>7.1362834060345419E-4</v>
      </c>
    </row>
    <row r="173" spans="2:21" s="128" customFormat="1">
      <c r="B173" s="77" t="s">
        <v>731</v>
      </c>
      <c r="C173" s="74" t="s">
        <v>732</v>
      </c>
      <c r="D173" s="87" t="s">
        <v>119</v>
      </c>
      <c r="E173" s="87" t="s">
        <v>347</v>
      </c>
      <c r="F173" s="74" t="s">
        <v>733</v>
      </c>
      <c r="G173" s="87" t="s">
        <v>357</v>
      </c>
      <c r="H173" s="74" t="s">
        <v>350</v>
      </c>
      <c r="I173" s="74" t="s">
        <v>351</v>
      </c>
      <c r="J173" s="74"/>
      <c r="K173" s="84">
        <v>1.9799999999971214</v>
      </c>
      <c r="L173" s="87" t="s">
        <v>163</v>
      </c>
      <c r="M173" s="88">
        <v>2.07E-2</v>
      </c>
      <c r="N173" s="88">
        <v>1.3100000000000684E-2</v>
      </c>
      <c r="O173" s="84">
        <v>287512.16435199999</v>
      </c>
      <c r="P173" s="86">
        <v>101.5</v>
      </c>
      <c r="Q173" s="74"/>
      <c r="R173" s="84">
        <v>291.82485035800005</v>
      </c>
      <c r="S173" s="85">
        <v>1.1343358373884945E-3</v>
      </c>
      <c r="T173" s="85">
        <f t="shared" si="3"/>
        <v>1.1164329706754492E-3</v>
      </c>
      <c r="U173" s="85">
        <f>R173/'סכום נכסי הקרן'!$C$42</f>
        <v>3.0696227675590029E-4</v>
      </c>
    </row>
    <row r="174" spans="2:21" s="128" customFormat="1">
      <c r="B174" s="77" t="s">
        <v>734</v>
      </c>
      <c r="C174" s="74" t="s">
        <v>735</v>
      </c>
      <c r="D174" s="87" t="s">
        <v>119</v>
      </c>
      <c r="E174" s="87" t="s">
        <v>347</v>
      </c>
      <c r="F174" s="74" t="s">
        <v>736</v>
      </c>
      <c r="G174" s="87" t="s">
        <v>2579</v>
      </c>
      <c r="H174" s="74" t="s">
        <v>365</v>
      </c>
      <c r="I174" s="74" t="s">
        <v>159</v>
      </c>
      <c r="J174" s="74"/>
      <c r="K174" s="84">
        <v>4.1000000000019305</v>
      </c>
      <c r="L174" s="87" t="s">
        <v>163</v>
      </c>
      <c r="M174" s="88">
        <v>1.44E-2</v>
      </c>
      <c r="N174" s="88">
        <v>1.4100000000000725E-2</v>
      </c>
      <c r="O174" s="84">
        <v>827762.20244899997</v>
      </c>
      <c r="P174" s="86">
        <v>100.15</v>
      </c>
      <c r="Q174" s="74"/>
      <c r="R174" s="84">
        <v>829.00384573399981</v>
      </c>
      <c r="S174" s="85">
        <v>1.0347027530612501E-3</v>
      </c>
      <c r="T174" s="85">
        <f t="shared" si="3"/>
        <v>3.1715161510706795E-3</v>
      </c>
      <c r="U174" s="85">
        <f>R174/'סכום נכסי הקרן'!$C$42</f>
        <v>8.7200561437357949E-4</v>
      </c>
    </row>
    <row r="175" spans="2:21" s="128" customFormat="1">
      <c r="B175" s="77" t="s">
        <v>737</v>
      </c>
      <c r="C175" s="74" t="s">
        <v>738</v>
      </c>
      <c r="D175" s="87" t="s">
        <v>119</v>
      </c>
      <c r="E175" s="87" t="s">
        <v>347</v>
      </c>
      <c r="F175" s="74" t="s">
        <v>739</v>
      </c>
      <c r="G175" s="87" t="s">
        <v>740</v>
      </c>
      <c r="H175" s="74" t="s">
        <v>411</v>
      </c>
      <c r="I175" s="74" t="s">
        <v>159</v>
      </c>
      <c r="J175" s="74"/>
      <c r="K175" s="84">
        <v>0.24999999999656475</v>
      </c>
      <c r="L175" s="87" t="s">
        <v>163</v>
      </c>
      <c r="M175" s="88">
        <v>4.8399999999999999E-2</v>
      </c>
      <c r="N175" s="88">
        <v>7.9999999999725187E-3</v>
      </c>
      <c r="O175" s="84">
        <v>71193.941479000001</v>
      </c>
      <c r="P175" s="86">
        <v>102.22</v>
      </c>
      <c r="Q175" s="74"/>
      <c r="R175" s="84">
        <v>72.774450188999992</v>
      </c>
      <c r="S175" s="85">
        <v>3.3901876894761908E-4</v>
      </c>
      <c r="T175" s="85">
        <f t="shared" si="3"/>
        <v>2.7841287509993047E-4</v>
      </c>
      <c r="U175" s="85">
        <f>R175/'סכום נכסי הקרן'!$C$42</f>
        <v>7.6549378479144647E-5</v>
      </c>
    </row>
    <row r="176" spans="2:21" s="128" customFormat="1">
      <c r="B176" s="77" t="s">
        <v>741</v>
      </c>
      <c r="C176" s="74" t="s">
        <v>742</v>
      </c>
      <c r="D176" s="87" t="s">
        <v>119</v>
      </c>
      <c r="E176" s="87" t="s">
        <v>347</v>
      </c>
      <c r="F176" s="74" t="s">
        <v>416</v>
      </c>
      <c r="G176" s="87" t="s">
        <v>357</v>
      </c>
      <c r="H176" s="74" t="s">
        <v>411</v>
      </c>
      <c r="I176" s="74" t="s">
        <v>159</v>
      </c>
      <c r="J176" s="74"/>
      <c r="K176" s="84">
        <v>1.1600000000003161</v>
      </c>
      <c r="L176" s="87" t="s">
        <v>163</v>
      </c>
      <c r="M176" s="88">
        <v>6.4000000000000001E-2</v>
      </c>
      <c r="N176" s="88">
        <v>8.7000000000122483E-3</v>
      </c>
      <c r="O176" s="84">
        <v>233268.62877900002</v>
      </c>
      <c r="P176" s="86">
        <v>108.5</v>
      </c>
      <c r="Q176" s="74"/>
      <c r="R176" s="84">
        <v>253.09645358699998</v>
      </c>
      <c r="S176" s="85">
        <v>9.5577610926322009E-4</v>
      </c>
      <c r="T176" s="85">
        <f t="shared" si="3"/>
        <v>9.6826992354802778E-4</v>
      </c>
      <c r="U176" s="85">
        <f>R176/'סכום נכסי הקרן'!$C$42</f>
        <v>2.6622497548307145E-4</v>
      </c>
    </row>
    <row r="177" spans="2:21" s="128" customFormat="1">
      <c r="B177" s="77" t="s">
        <v>743</v>
      </c>
      <c r="C177" s="74" t="s">
        <v>744</v>
      </c>
      <c r="D177" s="87" t="s">
        <v>119</v>
      </c>
      <c r="E177" s="87" t="s">
        <v>347</v>
      </c>
      <c r="F177" s="74" t="s">
        <v>427</v>
      </c>
      <c r="G177" s="87" t="s">
        <v>2579</v>
      </c>
      <c r="H177" s="74" t="s">
        <v>411</v>
      </c>
      <c r="I177" s="74" t="s">
        <v>159</v>
      </c>
      <c r="J177" s="74"/>
      <c r="K177" s="84">
        <v>3.1600000000027246</v>
      </c>
      <c r="L177" s="87" t="s">
        <v>163</v>
      </c>
      <c r="M177" s="88">
        <v>1.6299999999999999E-2</v>
      </c>
      <c r="N177" s="88">
        <v>1.3600000000004539E-2</v>
      </c>
      <c r="O177" s="84">
        <v>695806.18915999995</v>
      </c>
      <c r="P177" s="86">
        <v>101.27</v>
      </c>
      <c r="Q177" s="74"/>
      <c r="R177" s="84">
        <v>704.64292783799999</v>
      </c>
      <c r="S177" s="85">
        <v>8.350619560054198E-4</v>
      </c>
      <c r="T177" s="85">
        <f t="shared" si="3"/>
        <v>2.6957491667572047E-3</v>
      </c>
      <c r="U177" s="85">
        <f>R177/'סכום נכסי הקרן'!$C$42</f>
        <v>7.411938947754058E-4</v>
      </c>
    </row>
    <row r="178" spans="2:21" s="128" customFormat="1">
      <c r="B178" s="77" t="s">
        <v>745</v>
      </c>
      <c r="C178" s="74" t="s">
        <v>746</v>
      </c>
      <c r="D178" s="87" t="s">
        <v>119</v>
      </c>
      <c r="E178" s="87" t="s">
        <v>347</v>
      </c>
      <c r="F178" s="74" t="s">
        <v>400</v>
      </c>
      <c r="G178" s="87" t="s">
        <v>357</v>
      </c>
      <c r="H178" s="74" t="s">
        <v>411</v>
      </c>
      <c r="I178" s="74" t="s">
        <v>159</v>
      </c>
      <c r="J178" s="74"/>
      <c r="K178" s="84">
        <v>0.99000000000192945</v>
      </c>
      <c r="L178" s="87" t="s">
        <v>163</v>
      </c>
      <c r="M178" s="88">
        <v>6.0999999999999999E-2</v>
      </c>
      <c r="N178" s="88">
        <v>6.800000000049938E-3</v>
      </c>
      <c r="O178" s="84">
        <v>83601.867931000001</v>
      </c>
      <c r="P178" s="86">
        <v>105.39</v>
      </c>
      <c r="Q178" s="74"/>
      <c r="R178" s="84">
        <v>88.108008017000003</v>
      </c>
      <c r="S178" s="85">
        <v>2.4402041602858407E-4</v>
      </c>
      <c r="T178" s="85">
        <f t="shared" si="3"/>
        <v>3.3707439585779953E-4</v>
      </c>
      <c r="U178" s="85">
        <f>R178/'סכום נכסי הקרן'!$C$42</f>
        <v>9.2678312721300457E-5</v>
      </c>
    </row>
    <row r="179" spans="2:21" s="128" customFormat="1">
      <c r="B179" s="77" t="s">
        <v>747</v>
      </c>
      <c r="C179" s="74" t="s">
        <v>748</v>
      </c>
      <c r="D179" s="87" t="s">
        <v>119</v>
      </c>
      <c r="E179" s="87" t="s">
        <v>347</v>
      </c>
      <c r="F179" s="74" t="s">
        <v>749</v>
      </c>
      <c r="G179" s="87" t="s">
        <v>750</v>
      </c>
      <c r="H179" s="74" t="s">
        <v>411</v>
      </c>
      <c r="I179" s="74" t="s">
        <v>159</v>
      </c>
      <c r="J179" s="74"/>
      <c r="K179" s="84">
        <v>4.6500000000006203</v>
      </c>
      <c r="L179" s="87" t="s">
        <v>163</v>
      </c>
      <c r="M179" s="88">
        <v>2.6099999999999998E-2</v>
      </c>
      <c r="N179" s="88">
        <v>1.4499999999997936E-2</v>
      </c>
      <c r="O179" s="84">
        <v>683893.83326800005</v>
      </c>
      <c r="P179" s="86">
        <v>106.18</v>
      </c>
      <c r="Q179" s="74"/>
      <c r="R179" s="84">
        <v>726.15847204699992</v>
      </c>
      <c r="S179" s="85">
        <v>1.1339416779437318E-3</v>
      </c>
      <c r="T179" s="85">
        <f t="shared" si="3"/>
        <v>2.7780610840167702E-3</v>
      </c>
      <c r="U179" s="85">
        <f>R179/'סכום נכסי הקרן'!$C$42</f>
        <v>7.6382548501843935E-4</v>
      </c>
    </row>
    <row r="180" spans="2:21" s="128" customFormat="1">
      <c r="B180" s="77" t="s">
        <v>751</v>
      </c>
      <c r="C180" s="74" t="s">
        <v>752</v>
      </c>
      <c r="D180" s="87" t="s">
        <v>119</v>
      </c>
      <c r="E180" s="87" t="s">
        <v>347</v>
      </c>
      <c r="F180" s="74" t="s">
        <v>458</v>
      </c>
      <c r="G180" s="87" t="s">
        <v>2579</v>
      </c>
      <c r="H180" s="74" t="s">
        <v>459</v>
      </c>
      <c r="I180" s="74" t="s">
        <v>159</v>
      </c>
      <c r="J180" s="74"/>
      <c r="K180" s="84">
        <v>3.4799999999994777</v>
      </c>
      <c r="L180" s="87" t="s">
        <v>163</v>
      </c>
      <c r="M180" s="88">
        <v>3.39E-2</v>
      </c>
      <c r="N180" s="88">
        <v>2.1799999999995712E-2</v>
      </c>
      <c r="O180" s="84">
        <v>1022057.313616</v>
      </c>
      <c r="P180" s="86">
        <v>105</v>
      </c>
      <c r="Q180" s="74"/>
      <c r="R180" s="84">
        <v>1073.160179297</v>
      </c>
      <c r="S180" s="85">
        <v>9.4180350566787406E-4</v>
      </c>
      <c r="T180" s="85">
        <f t="shared" si="3"/>
        <v>4.1055838990865521E-3</v>
      </c>
      <c r="U180" s="85">
        <f>R180/'סכום נכסי הקרן'!$C$42</f>
        <v>1.1288267313652599E-3</v>
      </c>
    </row>
    <row r="181" spans="2:21" s="128" customFormat="1">
      <c r="B181" s="77" t="s">
        <v>753</v>
      </c>
      <c r="C181" s="74" t="s">
        <v>754</v>
      </c>
      <c r="D181" s="87" t="s">
        <v>119</v>
      </c>
      <c r="E181" s="87" t="s">
        <v>347</v>
      </c>
      <c r="F181" s="74" t="s">
        <v>458</v>
      </c>
      <c r="G181" s="87" t="s">
        <v>2579</v>
      </c>
      <c r="H181" s="74" t="s">
        <v>459</v>
      </c>
      <c r="I181" s="74" t="s">
        <v>159</v>
      </c>
      <c r="J181" s="74"/>
      <c r="K181" s="84">
        <v>9.110000000000813</v>
      </c>
      <c r="L181" s="87" t="s">
        <v>163</v>
      </c>
      <c r="M181" s="88">
        <v>2.4399999999999998E-2</v>
      </c>
      <c r="N181" s="88">
        <v>3.2599999999999414E-2</v>
      </c>
      <c r="O181" s="84">
        <v>737656.3645100001</v>
      </c>
      <c r="P181" s="86">
        <v>93.27</v>
      </c>
      <c r="Q181" s="74"/>
      <c r="R181" s="84">
        <v>688.012064904</v>
      </c>
      <c r="S181" s="85">
        <v>1.5863577731397851E-3</v>
      </c>
      <c r="T181" s="85">
        <f t="shared" si="3"/>
        <v>2.6321245518982433E-3</v>
      </c>
      <c r="U181" s="85">
        <f>R181/'סכום נכסי הקרן'!$C$42</f>
        <v>7.2370036211575305E-4</v>
      </c>
    </row>
    <row r="182" spans="2:21" s="128" customFormat="1">
      <c r="B182" s="77" t="s">
        <v>755</v>
      </c>
      <c r="C182" s="74" t="s">
        <v>756</v>
      </c>
      <c r="D182" s="87" t="s">
        <v>119</v>
      </c>
      <c r="E182" s="87" t="s">
        <v>347</v>
      </c>
      <c r="F182" s="74" t="s">
        <v>370</v>
      </c>
      <c r="G182" s="87" t="s">
        <v>357</v>
      </c>
      <c r="H182" s="74" t="s">
        <v>459</v>
      </c>
      <c r="I182" s="74" t="s">
        <v>159</v>
      </c>
      <c r="J182" s="74"/>
      <c r="K182" s="84">
        <v>0.8400000000004535</v>
      </c>
      <c r="L182" s="87" t="s">
        <v>163</v>
      </c>
      <c r="M182" s="88">
        <v>1.5700000000000002E-2</v>
      </c>
      <c r="N182" s="88">
        <v>2.4500000000006471E-2</v>
      </c>
      <c r="O182" s="84">
        <v>1240735.4912129999</v>
      </c>
      <c r="P182" s="86">
        <v>99.55</v>
      </c>
      <c r="Q182" s="74"/>
      <c r="R182" s="84">
        <v>1235.1521861159999</v>
      </c>
      <c r="S182" s="85">
        <v>1.5314977102622576E-3</v>
      </c>
      <c r="T182" s="85">
        <f t="shared" si="3"/>
        <v>4.7253159650046863E-3</v>
      </c>
      <c r="U182" s="85">
        <f>R182/'סכום נכסי הקרן'!$C$42</f>
        <v>1.2992215252576108E-3</v>
      </c>
    </row>
    <row r="183" spans="2:21" s="128" customFormat="1">
      <c r="B183" s="77" t="s">
        <v>757</v>
      </c>
      <c r="C183" s="74" t="s">
        <v>758</v>
      </c>
      <c r="D183" s="87" t="s">
        <v>119</v>
      </c>
      <c r="E183" s="87" t="s">
        <v>347</v>
      </c>
      <c r="F183" s="74" t="s">
        <v>477</v>
      </c>
      <c r="G183" s="87" t="s">
        <v>2579</v>
      </c>
      <c r="H183" s="74" t="s">
        <v>451</v>
      </c>
      <c r="I183" s="74" t="s">
        <v>351</v>
      </c>
      <c r="J183" s="74"/>
      <c r="K183" s="84">
        <v>6.1800000000002937</v>
      </c>
      <c r="L183" s="87" t="s">
        <v>163</v>
      </c>
      <c r="M183" s="88">
        <v>2.5499999999999998E-2</v>
      </c>
      <c r="N183" s="88">
        <v>2.7000000000000669E-2</v>
      </c>
      <c r="O183" s="84">
        <v>3001975.1122699999</v>
      </c>
      <c r="P183" s="86">
        <v>99.8</v>
      </c>
      <c r="Q183" s="74"/>
      <c r="R183" s="84">
        <v>2995.971262134</v>
      </c>
      <c r="S183" s="85">
        <v>2.3049641078870353E-3</v>
      </c>
      <c r="T183" s="85">
        <f t="shared" si="3"/>
        <v>1.146167330211686E-2</v>
      </c>
      <c r="U183" s="85">
        <f>R183/'סכום נכסי הקרן'!$C$42</f>
        <v>3.1513771311514685E-3</v>
      </c>
    </row>
    <row r="184" spans="2:21" s="128" customFormat="1">
      <c r="B184" s="77" t="s">
        <v>760</v>
      </c>
      <c r="C184" s="74" t="s">
        <v>761</v>
      </c>
      <c r="D184" s="87" t="s">
        <v>119</v>
      </c>
      <c r="E184" s="87" t="s">
        <v>347</v>
      </c>
      <c r="F184" s="74" t="s">
        <v>486</v>
      </c>
      <c r="G184" s="87" t="s">
        <v>487</v>
      </c>
      <c r="H184" s="74" t="s">
        <v>459</v>
      </c>
      <c r="I184" s="74" t="s">
        <v>159</v>
      </c>
      <c r="J184" s="74"/>
      <c r="K184" s="84">
        <v>2.4199999999995372</v>
      </c>
      <c r="L184" s="87" t="s">
        <v>163</v>
      </c>
      <c r="M184" s="88">
        <v>4.8000000000000001E-2</v>
      </c>
      <c r="N184" s="88">
        <v>1.4299999999997558E-2</v>
      </c>
      <c r="O184" s="84">
        <v>1407898.344571</v>
      </c>
      <c r="P184" s="86">
        <v>108.15</v>
      </c>
      <c r="Q184" s="84">
        <v>33.789560341999994</v>
      </c>
      <c r="R184" s="84">
        <v>1556.4316669660002</v>
      </c>
      <c r="S184" s="85">
        <v>7.081021054536308E-4</v>
      </c>
      <c r="T184" s="85">
        <f t="shared" si="3"/>
        <v>5.9544333783517946E-3</v>
      </c>
      <c r="U184" s="85">
        <f>R184/'סכום נכסי הקרן'!$C$42</f>
        <v>1.6371662917697345E-3</v>
      </c>
    </row>
    <row r="185" spans="2:21" s="128" customFormat="1">
      <c r="B185" s="77" t="s">
        <v>762</v>
      </c>
      <c r="C185" s="74" t="s">
        <v>763</v>
      </c>
      <c r="D185" s="87" t="s">
        <v>119</v>
      </c>
      <c r="E185" s="87" t="s">
        <v>347</v>
      </c>
      <c r="F185" s="74" t="s">
        <v>486</v>
      </c>
      <c r="G185" s="87" t="s">
        <v>487</v>
      </c>
      <c r="H185" s="74" t="s">
        <v>459</v>
      </c>
      <c r="I185" s="74" t="s">
        <v>159</v>
      </c>
      <c r="J185" s="74"/>
      <c r="K185" s="84">
        <v>0.89998938477169677</v>
      </c>
      <c r="L185" s="87" t="s">
        <v>163</v>
      </c>
      <c r="M185" s="88">
        <v>4.4999999999999998E-2</v>
      </c>
      <c r="N185" s="88">
        <v>1.2499886265411037E-2</v>
      </c>
      <c r="O185" s="84">
        <v>6.3713000000000006E-2</v>
      </c>
      <c r="P185" s="86">
        <v>103.34</v>
      </c>
      <c r="Q185" s="74"/>
      <c r="R185" s="84">
        <v>6.5943000000000002E-5</v>
      </c>
      <c r="S185" s="85">
        <v>1.0609850326723375E-10</v>
      </c>
      <c r="T185" s="85">
        <f t="shared" si="3"/>
        <v>2.5227782793321297E-10</v>
      </c>
      <c r="U185" s="85">
        <f>R185/'סכום נכסי הקרן'!$C$42</f>
        <v>6.9363569933410991E-11</v>
      </c>
    </row>
    <row r="186" spans="2:21" s="128" customFormat="1">
      <c r="B186" s="77" t="s">
        <v>764</v>
      </c>
      <c r="C186" s="74" t="s">
        <v>765</v>
      </c>
      <c r="D186" s="87" t="s">
        <v>119</v>
      </c>
      <c r="E186" s="87" t="s">
        <v>347</v>
      </c>
      <c r="F186" s="74" t="s">
        <v>766</v>
      </c>
      <c r="G186" s="87" t="s">
        <v>156</v>
      </c>
      <c r="H186" s="74" t="s">
        <v>459</v>
      </c>
      <c r="I186" s="74" t="s">
        <v>159</v>
      </c>
      <c r="J186" s="74"/>
      <c r="K186" s="84">
        <v>2.1100000000006029</v>
      </c>
      <c r="L186" s="87" t="s">
        <v>163</v>
      </c>
      <c r="M186" s="88">
        <v>1.49E-2</v>
      </c>
      <c r="N186" s="88">
        <v>1.8799999999999019E-2</v>
      </c>
      <c r="O186" s="84">
        <v>815284.87213699997</v>
      </c>
      <c r="P186" s="86">
        <v>99.7</v>
      </c>
      <c r="Q186" s="74"/>
      <c r="R186" s="84">
        <v>812.83899024099992</v>
      </c>
      <c r="S186" s="85">
        <v>7.5620064698603978E-4</v>
      </c>
      <c r="T186" s="85">
        <f t="shared" si="3"/>
        <v>3.1096743387080592E-3</v>
      </c>
      <c r="U186" s="85">
        <f>R186/'סכום נכסי הקרן'!$C$42</f>
        <v>8.5500226171367352E-4</v>
      </c>
    </row>
    <row r="187" spans="2:21" s="128" customFormat="1">
      <c r="B187" s="77" t="s">
        <v>788</v>
      </c>
      <c r="C187" s="74" t="s">
        <v>789</v>
      </c>
      <c r="D187" s="87" t="s">
        <v>119</v>
      </c>
      <c r="E187" s="87" t="s">
        <v>347</v>
      </c>
      <c r="F187" s="74" t="s">
        <v>759</v>
      </c>
      <c r="G187" s="87" t="s">
        <v>2578</v>
      </c>
      <c r="H187" s="74" t="s">
        <v>451</v>
      </c>
      <c r="I187" s="74" t="s">
        <v>351</v>
      </c>
      <c r="J187" s="74"/>
      <c r="K187" s="84">
        <v>2.8200000000029375</v>
      </c>
      <c r="L187" s="87" t="s">
        <v>163</v>
      </c>
      <c r="M187" s="88">
        <v>4.3499999999999997E-2</v>
      </c>
      <c r="N187" s="88">
        <v>0.18530000000012253</v>
      </c>
      <c r="O187" s="84">
        <v>727653.68652600003</v>
      </c>
      <c r="P187" s="86">
        <v>68.3</v>
      </c>
      <c r="Q187" s="74"/>
      <c r="R187" s="84">
        <v>496.98749214699995</v>
      </c>
      <c r="S187" s="85">
        <v>4.3636311935793938E-4</v>
      </c>
      <c r="T187" s="85">
        <f>R187/$R$11</f>
        <v>1.9013227337066842E-3</v>
      </c>
      <c r="U187" s="85">
        <f>R187/'סכום נכסי הקרן'!$C$42</f>
        <v>5.2276703619139216E-4</v>
      </c>
    </row>
    <row r="188" spans="2:21" s="128" customFormat="1">
      <c r="B188" s="77" t="s">
        <v>767</v>
      </c>
      <c r="C188" s="74" t="s">
        <v>768</v>
      </c>
      <c r="D188" s="87" t="s">
        <v>119</v>
      </c>
      <c r="E188" s="87" t="s">
        <v>347</v>
      </c>
      <c r="F188" s="74" t="s">
        <v>769</v>
      </c>
      <c r="G188" s="87" t="s">
        <v>543</v>
      </c>
      <c r="H188" s="74" t="s">
        <v>451</v>
      </c>
      <c r="I188" s="74" t="s">
        <v>351</v>
      </c>
      <c r="J188" s="74"/>
      <c r="K188" s="84">
        <v>10.919999999991612</v>
      </c>
      <c r="L188" s="87" t="s">
        <v>163</v>
      </c>
      <c r="M188" s="88">
        <v>2.4E-2</v>
      </c>
      <c r="N188" s="88">
        <v>3.0599999999951711E-2</v>
      </c>
      <c r="O188" s="84">
        <v>167708.80547600001</v>
      </c>
      <c r="P188" s="86">
        <v>93.85</v>
      </c>
      <c r="Q188" s="74"/>
      <c r="R188" s="84">
        <v>157.394715346</v>
      </c>
      <c r="S188" s="85">
        <v>4.4133896177894739E-4</v>
      </c>
      <c r="T188" s="85">
        <f t="shared" si="3"/>
        <v>6.0214422934436131E-4</v>
      </c>
      <c r="U188" s="85">
        <f>R188/'סכום נכסי הקרן'!$C$42</f>
        <v>1.6555903348424529E-4</v>
      </c>
    </row>
    <row r="189" spans="2:21" s="128" customFormat="1">
      <c r="B189" s="77" t="s">
        <v>770</v>
      </c>
      <c r="C189" s="74" t="s">
        <v>771</v>
      </c>
      <c r="D189" s="87" t="s">
        <v>119</v>
      </c>
      <c r="E189" s="87" t="s">
        <v>347</v>
      </c>
      <c r="F189" s="74" t="s">
        <v>769</v>
      </c>
      <c r="G189" s="87" t="s">
        <v>543</v>
      </c>
      <c r="H189" s="74" t="s">
        <v>451</v>
      </c>
      <c r="I189" s="74" t="s">
        <v>351</v>
      </c>
      <c r="J189" s="74"/>
      <c r="K189" s="84">
        <v>2.4200000000057211</v>
      </c>
      <c r="L189" s="87" t="s">
        <v>163</v>
      </c>
      <c r="M189" s="88">
        <v>2.4500000000000001E-2</v>
      </c>
      <c r="N189" s="88">
        <v>2.3800000000064152E-2</v>
      </c>
      <c r="O189" s="84">
        <v>230228.75571900004</v>
      </c>
      <c r="P189" s="86">
        <v>100.21</v>
      </c>
      <c r="Q189" s="74"/>
      <c r="R189" s="84">
        <v>230.71223605400002</v>
      </c>
      <c r="S189" s="85">
        <v>1.4676759921448983E-4</v>
      </c>
      <c r="T189" s="85">
        <f t="shared" si="3"/>
        <v>8.8263472679917237E-4</v>
      </c>
      <c r="U189" s="85">
        <f>R189/'סכום נכסי הקרן'!$C$42</f>
        <v>2.4267965242747911E-4</v>
      </c>
    </row>
    <row r="190" spans="2:21" s="128" customFormat="1">
      <c r="B190" s="77" t="s">
        <v>772</v>
      </c>
      <c r="C190" s="74" t="s">
        <v>773</v>
      </c>
      <c r="D190" s="87" t="s">
        <v>119</v>
      </c>
      <c r="E190" s="87" t="s">
        <v>347</v>
      </c>
      <c r="F190" s="74" t="s">
        <v>370</v>
      </c>
      <c r="G190" s="87" t="s">
        <v>357</v>
      </c>
      <c r="H190" s="74" t="s">
        <v>451</v>
      </c>
      <c r="I190" s="74" t="s">
        <v>351</v>
      </c>
      <c r="J190" s="74"/>
      <c r="K190" s="84">
        <v>0.80000000000170601</v>
      </c>
      <c r="L190" s="87" t="s">
        <v>163</v>
      </c>
      <c r="M190" s="88">
        <v>3.2500000000000001E-2</v>
      </c>
      <c r="N190" s="88">
        <v>3.8000000000102362E-2</v>
      </c>
      <c r="O190" s="84">
        <f>117698.7/50000</f>
        <v>2.353974</v>
      </c>
      <c r="P190" s="86">
        <v>4980000</v>
      </c>
      <c r="Q190" s="74"/>
      <c r="R190" s="84">
        <v>117.22790261600001</v>
      </c>
      <c r="S190" s="85">
        <f>635.693761814745%/50000</f>
        <v>1.2713875236294899E-4</v>
      </c>
      <c r="T190" s="85">
        <f t="shared" si="3"/>
        <v>4.48478240982829E-4</v>
      </c>
      <c r="U190" s="85">
        <f>R190/'סכום נכסי הקרן'!$C$42</f>
        <v>1.2330870329302595E-4</v>
      </c>
    </row>
    <row r="191" spans="2:21" s="128" customFormat="1">
      <c r="B191" s="77" t="s">
        <v>774</v>
      </c>
      <c r="C191" s="74" t="s">
        <v>775</v>
      </c>
      <c r="D191" s="87" t="s">
        <v>119</v>
      </c>
      <c r="E191" s="87" t="s">
        <v>347</v>
      </c>
      <c r="F191" s="74" t="s">
        <v>776</v>
      </c>
      <c r="G191" s="87" t="s">
        <v>2578</v>
      </c>
      <c r="H191" s="74" t="s">
        <v>451</v>
      </c>
      <c r="I191" s="74" t="s">
        <v>351</v>
      </c>
      <c r="J191" s="74"/>
      <c r="K191" s="84">
        <v>3.0600000000026113</v>
      </c>
      <c r="L191" s="87" t="s">
        <v>163</v>
      </c>
      <c r="M191" s="88">
        <v>3.3799999999999997E-2</v>
      </c>
      <c r="N191" s="88">
        <v>3.6900000000041427E-2</v>
      </c>
      <c r="O191" s="84">
        <v>444077.67299499997</v>
      </c>
      <c r="P191" s="86">
        <v>100.01</v>
      </c>
      <c r="Q191" s="74"/>
      <c r="R191" s="84">
        <v>444.122080864</v>
      </c>
      <c r="S191" s="85">
        <v>5.4253138617568828E-4</v>
      </c>
      <c r="T191" s="85">
        <f t="shared" si="3"/>
        <v>1.6990757760118387E-3</v>
      </c>
      <c r="U191" s="85">
        <f>R191/'סכום נכסי הקרן'!$C$42</f>
        <v>4.6715941062708814E-4</v>
      </c>
    </row>
    <row r="192" spans="2:21" s="128" customFormat="1">
      <c r="B192" s="77" t="s">
        <v>777</v>
      </c>
      <c r="C192" s="74" t="s">
        <v>778</v>
      </c>
      <c r="D192" s="87" t="s">
        <v>119</v>
      </c>
      <c r="E192" s="87" t="s">
        <v>347</v>
      </c>
      <c r="F192" s="74" t="s">
        <v>537</v>
      </c>
      <c r="G192" s="87" t="s">
        <v>150</v>
      </c>
      <c r="H192" s="74" t="s">
        <v>451</v>
      </c>
      <c r="I192" s="74" t="s">
        <v>351</v>
      </c>
      <c r="J192" s="74"/>
      <c r="K192" s="84">
        <v>4.5500000000001881</v>
      </c>
      <c r="L192" s="87" t="s">
        <v>163</v>
      </c>
      <c r="M192" s="88">
        <v>5.0900000000000001E-2</v>
      </c>
      <c r="N192" s="88">
        <v>1.8300000000002373E-2</v>
      </c>
      <c r="O192" s="84">
        <v>679566.99239500007</v>
      </c>
      <c r="P192" s="86">
        <v>117.7</v>
      </c>
      <c r="Q192" s="74"/>
      <c r="R192" s="84">
        <v>799.85033490699993</v>
      </c>
      <c r="S192" s="85">
        <v>6.5822012646254838E-4</v>
      </c>
      <c r="T192" s="85">
        <f t="shared" si="3"/>
        <v>3.0599837004987775E-3</v>
      </c>
      <c r="U192" s="85">
        <f>R192/'סכום נכסי הקרן'!$C$42</f>
        <v>8.4133986384580454E-4</v>
      </c>
    </row>
    <row r="193" spans="2:21" s="128" customFormat="1">
      <c r="B193" s="77" t="s">
        <v>779</v>
      </c>
      <c r="C193" s="74" t="s">
        <v>780</v>
      </c>
      <c r="D193" s="87" t="s">
        <v>119</v>
      </c>
      <c r="E193" s="87" t="s">
        <v>347</v>
      </c>
      <c r="F193" s="74" t="s">
        <v>781</v>
      </c>
      <c r="G193" s="87" t="s">
        <v>740</v>
      </c>
      <c r="H193" s="74" t="s">
        <v>451</v>
      </c>
      <c r="I193" s="74" t="s">
        <v>351</v>
      </c>
      <c r="J193" s="74"/>
      <c r="K193" s="84">
        <v>0.74000000002430577</v>
      </c>
      <c r="L193" s="87" t="s">
        <v>163</v>
      </c>
      <c r="M193" s="88">
        <v>4.0999999999999995E-2</v>
      </c>
      <c r="N193" s="88">
        <v>1.0199999999513884E-2</v>
      </c>
      <c r="O193" s="84">
        <v>1592.8179</v>
      </c>
      <c r="P193" s="86">
        <v>103.32</v>
      </c>
      <c r="Q193" s="74"/>
      <c r="R193" s="84">
        <v>1.6456994540000001</v>
      </c>
      <c r="S193" s="85">
        <v>5.3093930000000004E-6</v>
      </c>
      <c r="T193" s="85">
        <f t="shared" si="3"/>
        <v>6.2959447353926043E-6</v>
      </c>
      <c r="U193" s="85">
        <f>R193/'סכום נכסי הקרן'!$C$42</f>
        <v>1.7310645431191376E-6</v>
      </c>
    </row>
    <row r="194" spans="2:21" s="128" customFormat="1">
      <c r="B194" s="77" t="s">
        <v>782</v>
      </c>
      <c r="C194" s="74" t="s">
        <v>783</v>
      </c>
      <c r="D194" s="87" t="s">
        <v>119</v>
      </c>
      <c r="E194" s="87" t="s">
        <v>347</v>
      </c>
      <c r="F194" s="74" t="s">
        <v>781</v>
      </c>
      <c r="G194" s="87" t="s">
        <v>740</v>
      </c>
      <c r="H194" s="74" t="s">
        <v>451</v>
      </c>
      <c r="I194" s="74" t="s">
        <v>351</v>
      </c>
      <c r="J194" s="74"/>
      <c r="K194" s="84">
        <v>2.6200007181908771</v>
      </c>
      <c r="L194" s="87" t="s">
        <v>163</v>
      </c>
      <c r="M194" s="88">
        <v>1.2E-2</v>
      </c>
      <c r="N194" s="88">
        <v>1.4000008977385963E-2</v>
      </c>
      <c r="O194" s="84">
        <v>0.22299499999999997</v>
      </c>
      <c r="P194" s="86">
        <v>99.89</v>
      </c>
      <c r="Q194" s="74"/>
      <c r="R194" s="84">
        <v>2.2278200000000001E-4</v>
      </c>
      <c r="S194" s="85">
        <v>4.8127517039249617E-10</v>
      </c>
      <c r="T194" s="85">
        <f t="shared" si="3"/>
        <v>8.5229605966694035E-10</v>
      </c>
      <c r="U194" s="85">
        <f>R194/'סכום נכסי הקרן'!$C$42</f>
        <v>2.343380622189644E-10</v>
      </c>
    </row>
    <row r="195" spans="2:21" s="128" customFormat="1">
      <c r="B195" s="77" t="s">
        <v>784</v>
      </c>
      <c r="C195" s="74" t="s">
        <v>785</v>
      </c>
      <c r="D195" s="87" t="s">
        <v>119</v>
      </c>
      <c r="E195" s="87" t="s">
        <v>347</v>
      </c>
      <c r="F195" s="74" t="s">
        <v>547</v>
      </c>
      <c r="G195" s="87" t="s">
        <v>190</v>
      </c>
      <c r="H195" s="74" t="s">
        <v>544</v>
      </c>
      <c r="I195" s="74" t="s">
        <v>351</v>
      </c>
      <c r="J195" s="74"/>
      <c r="K195" s="84">
        <v>4.1200000000008945</v>
      </c>
      <c r="L195" s="87" t="s">
        <v>163</v>
      </c>
      <c r="M195" s="88">
        <v>3.6499999999999998E-2</v>
      </c>
      <c r="N195" s="88">
        <v>2.8500000000005587E-2</v>
      </c>
      <c r="O195" s="84">
        <v>1710707.439177</v>
      </c>
      <c r="P195" s="86">
        <v>104.6</v>
      </c>
      <c r="Q195" s="74"/>
      <c r="R195" s="84">
        <v>1789.3999244200002</v>
      </c>
      <c r="S195" s="85">
        <v>7.975445037767463E-4</v>
      </c>
      <c r="T195" s="85">
        <f t="shared" si="3"/>
        <v>6.8456989557122523E-3</v>
      </c>
      <c r="U195" s="85">
        <f>R195/'סכום נכסי הקרן'!$C$42</f>
        <v>1.8822189890715772E-3</v>
      </c>
    </row>
    <row r="196" spans="2:21" s="128" customFormat="1">
      <c r="B196" s="77" t="s">
        <v>786</v>
      </c>
      <c r="C196" s="74" t="s">
        <v>787</v>
      </c>
      <c r="D196" s="87" t="s">
        <v>119</v>
      </c>
      <c r="E196" s="87" t="s">
        <v>347</v>
      </c>
      <c r="F196" s="74" t="s">
        <v>468</v>
      </c>
      <c r="G196" s="87" t="s">
        <v>2579</v>
      </c>
      <c r="H196" s="74" t="s">
        <v>552</v>
      </c>
      <c r="I196" s="74" t="s">
        <v>159</v>
      </c>
      <c r="J196" s="74"/>
      <c r="K196" s="84">
        <v>2.7200000000024316</v>
      </c>
      <c r="L196" s="87" t="s">
        <v>163</v>
      </c>
      <c r="M196" s="88">
        <v>3.5000000000000003E-2</v>
      </c>
      <c r="N196" s="88">
        <v>2.2100000000019757E-2</v>
      </c>
      <c r="O196" s="84">
        <v>252110.59314599997</v>
      </c>
      <c r="P196" s="86">
        <v>104.42</v>
      </c>
      <c r="Q196" s="74"/>
      <c r="R196" s="84">
        <v>263.25387018799995</v>
      </c>
      <c r="S196" s="85">
        <v>1.7690885166419604E-3</v>
      </c>
      <c r="T196" s="85">
        <f t="shared" si="3"/>
        <v>1.0071291049245656E-3</v>
      </c>
      <c r="U196" s="85">
        <f>R196/'סכום נכסי הקרן'!$C$42</f>
        <v>2.7690927369131575E-4</v>
      </c>
    </row>
    <row r="197" spans="2:21" s="128" customFormat="1">
      <c r="B197" s="77" t="s">
        <v>790</v>
      </c>
      <c r="C197" s="74" t="s">
        <v>791</v>
      </c>
      <c r="D197" s="87" t="s">
        <v>119</v>
      </c>
      <c r="E197" s="87" t="s">
        <v>347</v>
      </c>
      <c r="F197" s="74" t="s">
        <v>416</v>
      </c>
      <c r="G197" s="87" t="s">
        <v>357</v>
      </c>
      <c r="H197" s="74" t="s">
        <v>552</v>
      </c>
      <c r="I197" s="74" t="s">
        <v>159</v>
      </c>
      <c r="J197" s="74"/>
      <c r="K197" s="84">
        <v>1.74</v>
      </c>
      <c r="L197" s="87" t="s">
        <v>163</v>
      </c>
      <c r="M197" s="88">
        <v>3.6000000000000004E-2</v>
      </c>
      <c r="N197" s="88">
        <v>4.1900000000000007E-2</v>
      </c>
      <c r="O197" s="84">
        <f>1146844.65/50000</f>
        <v>22.936892999999998</v>
      </c>
      <c r="P197" s="86">
        <v>4990000</v>
      </c>
      <c r="Q197" s="74"/>
      <c r="R197" s="84">
        <v>1144.5509606999999</v>
      </c>
      <c r="S197" s="85">
        <f>7313.59383967859%/1000</f>
        <v>7.3135938396785893E-2</v>
      </c>
      <c r="T197" s="85">
        <f t="shared" si="3"/>
        <v>4.3787032789571016E-3</v>
      </c>
      <c r="U197" s="85">
        <f>R197/'סכום נכסי הקרן'!$C$42</f>
        <v>1.2039206679233152E-3</v>
      </c>
    </row>
    <row r="198" spans="2:21" s="128" customFormat="1">
      <c r="B198" s="77" t="s">
        <v>792</v>
      </c>
      <c r="C198" s="74" t="s">
        <v>793</v>
      </c>
      <c r="D198" s="87" t="s">
        <v>119</v>
      </c>
      <c r="E198" s="87" t="s">
        <v>347</v>
      </c>
      <c r="F198" s="74" t="s">
        <v>482</v>
      </c>
      <c r="G198" s="87" t="s">
        <v>483</v>
      </c>
      <c r="H198" s="74" t="s">
        <v>544</v>
      </c>
      <c r="I198" s="74" t="s">
        <v>351</v>
      </c>
      <c r="J198" s="74"/>
      <c r="K198" s="84">
        <v>9.9000000000053863</v>
      </c>
      <c r="L198" s="87" t="s">
        <v>163</v>
      </c>
      <c r="M198" s="88">
        <v>3.0499999999999999E-2</v>
      </c>
      <c r="N198" s="88">
        <v>3.0400000000017354E-2</v>
      </c>
      <c r="O198" s="84">
        <v>661578.68810200004</v>
      </c>
      <c r="P198" s="86">
        <v>101.05</v>
      </c>
      <c r="Q198" s="74"/>
      <c r="R198" s="84">
        <v>668.52526439600001</v>
      </c>
      <c r="S198" s="85">
        <v>2.0934212627128968E-3</v>
      </c>
      <c r="T198" s="85">
        <f t="shared" si="3"/>
        <v>2.5575739899655731E-3</v>
      </c>
      <c r="U198" s="85">
        <f>R198/'סכום נכסי הקרן'!$C$42</f>
        <v>7.0320274978669486E-4</v>
      </c>
    </row>
    <row r="199" spans="2:21" s="128" customFormat="1">
      <c r="B199" s="77" t="s">
        <v>794</v>
      </c>
      <c r="C199" s="74" t="s">
        <v>795</v>
      </c>
      <c r="D199" s="87" t="s">
        <v>119</v>
      </c>
      <c r="E199" s="87" t="s">
        <v>347</v>
      </c>
      <c r="F199" s="74" t="s">
        <v>482</v>
      </c>
      <c r="G199" s="87" t="s">
        <v>483</v>
      </c>
      <c r="H199" s="74" t="s">
        <v>544</v>
      </c>
      <c r="I199" s="74" t="s">
        <v>351</v>
      </c>
      <c r="J199" s="74"/>
      <c r="K199" s="84">
        <v>9.1799999999958466</v>
      </c>
      <c r="L199" s="87" t="s">
        <v>163</v>
      </c>
      <c r="M199" s="88">
        <v>3.0499999999999999E-2</v>
      </c>
      <c r="N199" s="88">
        <v>3.0799999999987379E-2</v>
      </c>
      <c r="O199" s="84">
        <v>1133690.168513</v>
      </c>
      <c r="P199" s="86">
        <v>100.65</v>
      </c>
      <c r="Q199" s="74"/>
      <c r="R199" s="84">
        <v>1141.0591545929999</v>
      </c>
      <c r="S199" s="85">
        <v>1.5554047160754674E-3</v>
      </c>
      <c r="T199" s="85">
        <f t="shared" si="3"/>
        <v>4.3653446925986114E-3</v>
      </c>
      <c r="U199" s="85">
        <f>R199/'סכום נכסי הקרן'!$C$42</f>
        <v>1.2002477361929297E-3</v>
      </c>
    </row>
    <row r="200" spans="2:21" s="128" customFormat="1">
      <c r="B200" s="77" t="s">
        <v>796</v>
      </c>
      <c r="C200" s="74" t="s">
        <v>797</v>
      </c>
      <c r="D200" s="87" t="s">
        <v>119</v>
      </c>
      <c r="E200" s="87" t="s">
        <v>347</v>
      </c>
      <c r="F200" s="74" t="s">
        <v>482</v>
      </c>
      <c r="G200" s="87" t="s">
        <v>483</v>
      </c>
      <c r="H200" s="74" t="s">
        <v>544</v>
      </c>
      <c r="I200" s="74" t="s">
        <v>351</v>
      </c>
      <c r="J200" s="74"/>
      <c r="K200" s="84">
        <v>5.7300000000018665</v>
      </c>
      <c r="L200" s="87" t="s">
        <v>163</v>
      </c>
      <c r="M200" s="88">
        <v>2.9100000000000001E-2</v>
      </c>
      <c r="N200" s="88">
        <v>2.5300000000004711E-2</v>
      </c>
      <c r="O200" s="84">
        <v>556711.89003100002</v>
      </c>
      <c r="P200" s="86">
        <v>103.01</v>
      </c>
      <c r="Q200" s="74"/>
      <c r="R200" s="84">
        <v>573.46891784100001</v>
      </c>
      <c r="S200" s="85">
        <v>9.278531500516667E-4</v>
      </c>
      <c r="T200" s="85">
        <f t="shared" si="3"/>
        <v>2.1939173677287603E-3</v>
      </c>
      <c r="U200" s="85">
        <f>R200/'סכום נכסי הקרן'!$C$42</f>
        <v>6.0321567698317833E-4</v>
      </c>
    </row>
    <row r="201" spans="2:21" s="128" customFormat="1">
      <c r="B201" s="77" t="s">
        <v>798</v>
      </c>
      <c r="C201" s="74" t="s">
        <v>799</v>
      </c>
      <c r="D201" s="87" t="s">
        <v>119</v>
      </c>
      <c r="E201" s="87" t="s">
        <v>347</v>
      </c>
      <c r="F201" s="74" t="s">
        <v>482</v>
      </c>
      <c r="G201" s="87" t="s">
        <v>483</v>
      </c>
      <c r="H201" s="74" t="s">
        <v>544</v>
      </c>
      <c r="I201" s="74" t="s">
        <v>351</v>
      </c>
      <c r="J201" s="74"/>
      <c r="K201" s="84">
        <v>7.5099999999965821</v>
      </c>
      <c r="L201" s="87" t="s">
        <v>163</v>
      </c>
      <c r="M201" s="88">
        <v>3.95E-2</v>
      </c>
      <c r="N201" s="88">
        <v>2.3899999999984111E-2</v>
      </c>
      <c r="O201" s="84">
        <v>405223.88544099999</v>
      </c>
      <c r="P201" s="86">
        <v>113.38</v>
      </c>
      <c r="Q201" s="74"/>
      <c r="R201" s="84">
        <v>459.44284130700004</v>
      </c>
      <c r="S201" s="85">
        <v>1.688362697499241E-3</v>
      </c>
      <c r="T201" s="85">
        <f t="shared" si="3"/>
        <v>1.7576883378735244E-3</v>
      </c>
      <c r="U201" s="85">
        <f>R201/'סכום נכסי הקרן'!$C$42</f>
        <v>4.8327488366321135E-4</v>
      </c>
    </row>
    <row r="202" spans="2:21" s="128" customFormat="1">
      <c r="B202" s="77" t="s">
        <v>800</v>
      </c>
      <c r="C202" s="74" t="s">
        <v>801</v>
      </c>
      <c r="D202" s="87" t="s">
        <v>119</v>
      </c>
      <c r="E202" s="87" t="s">
        <v>347</v>
      </c>
      <c r="F202" s="74" t="s">
        <v>482</v>
      </c>
      <c r="G202" s="87" t="s">
        <v>483</v>
      </c>
      <c r="H202" s="74" t="s">
        <v>544</v>
      </c>
      <c r="I202" s="74" t="s">
        <v>351</v>
      </c>
      <c r="J202" s="74"/>
      <c r="K202" s="84">
        <v>8.1999999999764182</v>
      </c>
      <c r="L202" s="87" t="s">
        <v>163</v>
      </c>
      <c r="M202" s="88">
        <v>3.95E-2</v>
      </c>
      <c r="N202" s="88">
        <v>2.8299999999901133E-2</v>
      </c>
      <c r="O202" s="84">
        <v>99634.794783999998</v>
      </c>
      <c r="P202" s="86">
        <v>110.66</v>
      </c>
      <c r="Q202" s="74"/>
      <c r="R202" s="84">
        <v>110.25586382300001</v>
      </c>
      <c r="S202" s="85">
        <v>4.1512772797987023E-4</v>
      </c>
      <c r="T202" s="85">
        <f t="shared" si="3"/>
        <v>4.2180534464865952E-4</v>
      </c>
      <c r="U202" s="85">
        <f>R202/'סכום נכסי הקרן'!$C$42</f>
        <v>1.1597501358529791E-4</v>
      </c>
    </row>
    <row r="203" spans="2:21" s="128" customFormat="1">
      <c r="B203" s="77" t="s">
        <v>802</v>
      </c>
      <c r="C203" s="74" t="s">
        <v>803</v>
      </c>
      <c r="D203" s="87" t="s">
        <v>119</v>
      </c>
      <c r="E203" s="87" t="s">
        <v>347</v>
      </c>
      <c r="F203" s="74" t="s">
        <v>494</v>
      </c>
      <c r="G203" s="87" t="s">
        <v>2579</v>
      </c>
      <c r="H203" s="74" t="s">
        <v>552</v>
      </c>
      <c r="I203" s="74" t="s">
        <v>159</v>
      </c>
      <c r="J203" s="74"/>
      <c r="K203" s="84">
        <v>3.6200000000123818</v>
      </c>
      <c r="L203" s="87" t="s">
        <v>163</v>
      </c>
      <c r="M203" s="88">
        <v>5.0499999999999996E-2</v>
      </c>
      <c r="N203" s="88">
        <v>2.2000000000089351E-2</v>
      </c>
      <c r="O203" s="84">
        <v>141155.68136700001</v>
      </c>
      <c r="P203" s="86">
        <v>111</v>
      </c>
      <c r="Q203" s="74"/>
      <c r="R203" s="84">
        <v>156.68281101299999</v>
      </c>
      <c r="S203" s="85">
        <v>2.1758147725640145E-4</v>
      </c>
      <c r="T203" s="85">
        <f t="shared" si="3"/>
        <v>5.9942070025369989E-4</v>
      </c>
      <c r="U203" s="85">
        <f>R203/'סכום נכסי הקרן'!$C$42</f>
        <v>1.6481020152349214E-4</v>
      </c>
    </row>
    <row r="204" spans="2:21" s="128" customFormat="1">
      <c r="B204" s="77" t="s">
        <v>804</v>
      </c>
      <c r="C204" s="74" t="s">
        <v>805</v>
      </c>
      <c r="D204" s="87" t="s">
        <v>119</v>
      </c>
      <c r="E204" s="87" t="s">
        <v>347</v>
      </c>
      <c r="F204" s="74" t="s">
        <v>499</v>
      </c>
      <c r="G204" s="87" t="s">
        <v>483</v>
      </c>
      <c r="H204" s="74" t="s">
        <v>552</v>
      </c>
      <c r="I204" s="74" t="s">
        <v>159</v>
      </c>
      <c r="J204" s="74"/>
      <c r="K204" s="84">
        <v>4.0099999999991489</v>
      </c>
      <c r="L204" s="87" t="s">
        <v>163</v>
      </c>
      <c r="M204" s="88">
        <v>3.9199999999999999E-2</v>
      </c>
      <c r="N204" s="88">
        <v>2.8999999999990547E-2</v>
      </c>
      <c r="O204" s="84">
        <v>706477.36283400003</v>
      </c>
      <c r="P204" s="86">
        <v>104.86</v>
      </c>
      <c r="Q204" s="74"/>
      <c r="R204" s="84">
        <v>740.81218626300017</v>
      </c>
      <c r="S204" s="85">
        <v>7.3602585688448455E-4</v>
      </c>
      <c r="T204" s="85">
        <f t="shared" si="3"/>
        <v>2.8341217302349673E-3</v>
      </c>
      <c r="U204" s="85">
        <f>R204/'סכום נכסי הקרן'!$C$42</f>
        <v>7.7923931106223102E-4</v>
      </c>
    </row>
    <row r="205" spans="2:21" s="128" customFormat="1">
      <c r="B205" s="77" t="s">
        <v>806</v>
      </c>
      <c r="C205" s="74" t="s">
        <v>807</v>
      </c>
      <c r="D205" s="87" t="s">
        <v>119</v>
      </c>
      <c r="E205" s="87" t="s">
        <v>347</v>
      </c>
      <c r="F205" s="74" t="s">
        <v>499</v>
      </c>
      <c r="G205" s="87" t="s">
        <v>483</v>
      </c>
      <c r="H205" s="74" t="s">
        <v>552</v>
      </c>
      <c r="I205" s="74" t="s">
        <v>159</v>
      </c>
      <c r="J205" s="74"/>
      <c r="K205" s="84">
        <v>8.7700000000002376</v>
      </c>
      <c r="L205" s="87" t="s">
        <v>163</v>
      </c>
      <c r="M205" s="88">
        <v>2.64E-2</v>
      </c>
      <c r="N205" s="88">
        <v>3.9799999999998878E-2</v>
      </c>
      <c r="O205" s="84">
        <v>2205441.1065270002</v>
      </c>
      <c r="P205" s="86">
        <v>89.29</v>
      </c>
      <c r="Q205" s="74"/>
      <c r="R205" s="84">
        <v>1969.2383639889999</v>
      </c>
      <c r="S205" s="85">
        <v>1.3479272114775428E-3</v>
      </c>
      <c r="T205" s="85">
        <f t="shared" si="3"/>
        <v>7.5337060362722155E-3</v>
      </c>
      <c r="U205" s="85">
        <f>R205/'סכום נכסי הקרן'!$C$42</f>
        <v>2.0713859390095513E-3</v>
      </c>
    </row>
    <row r="206" spans="2:21" s="128" customFormat="1">
      <c r="B206" s="77" t="s">
        <v>808</v>
      </c>
      <c r="C206" s="74" t="s">
        <v>809</v>
      </c>
      <c r="D206" s="87" t="s">
        <v>119</v>
      </c>
      <c r="E206" s="87" t="s">
        <v>347</v>
      </c>
      <c r="F206" s="74" t="s">
        <v>512</v>
      </c>
      <c r="G206" s="87" t="s">
        <v>2579</v>
      </c>
      <c r="H206" s="74" t="s">
        <v>544</v>
      </c>
      <c r="I206" s="74" t="s">
        <v>351</v>
      </c>
      <c r="J206" s="74"/>
      <c r="K206" s="84">
        <v>2.3800000053448698</v>
      </c>
      <c r="L206" s="87" t="s">
        <v>163</v>
      </c>
      <c r="M206" s="88">
        <v>5.74E-2</v>
      </c>
      <c r="N206" s="88">
        <v>2.5300000055969864E-2</v>
      </c>
      <c r="O206" s="84">
        <v>145.48469500000002</v>
      </c>
      <c r="P206" s="86">
        <v>107.73</v>
      </c>
      <c r="Q206" s="84">
        <v>4.1590386999999999E-2</v>
      </c>
      <c r="R206" s="84">
        <v>0.19832101299999999</v>
      </c>
      <c r="S206" s="85">
        <v>1.4728266025551577E-6</v>
      </c>
      <c r="T206" s="85">
        <f t="shared" si="3"/>
        <v>7.5871577564191024E-7</v>
      </c>
      <c r="U206" s="85">
        <f>R206/'סכום נכסי הקרן'!$C$42</f>
        <v>2.0860824430933397E-7</v>
      </c>
    </row>
    <row r="207" spans="2:21" s="128" customFormat="1">
      <c r="B207" s="77" t="s">
        <v>810</v>
      </c>
      <c r="C207" s="74" t="s">
        <v>811</v>
      </c>
      <c r="D207" s="87" t="s">
        <v>119</v>
      </c>
      <c r="E207" s="87" t="s">
        <v>347</v>
      </c>
      <c r="F207" s="74" t="s">
        <v>512</v>
      </c>
      <c r="G207" s="87" t="s">
        <v>2579</v>
      </c>
      <c r="H207" s="74" t="s">
        <v>544</v>
      </c>
      <c r="I207" s="74" t="s">
        <v>351</v>
      </c>
      <c r="J207" s="74"/>
      <c r="K207" s="84">
        <v>4.0199999999593183</v>
      </c>
      <c r="L207" s="87" t="s">
        <v>163</v>
      </c>
      <c r="M207" s="88">
        <v>5.6500000000000002E-2</v>
      </c>
      <c r="N207" s="88">
        <v>2.5399999999670672E-2</v>
      </c>
      <c r="O207" s="84">
        <v>27077.904299999998</v>
      </c>
      <c r="P207" s="86">
        <v>114.38</v>
      </c>
      <c r="Q207" s="74"/>
      <c r="R207" s="84">
        <v>30.971708212999999</v>
      </c>
      <c r="S207" s="85">
        <v>3.0863479853124966E-4</v>
      </c>
      <c r="T207" s="85">
        <f t="shared" si="3"/>
        <v>1.184883198422409E-4</v>
      </c>
      <c r="U207" s="85">
        <f>R207/'סכום נכסי הקרן'!$C$42</f>
        <v>3.2578260749277786E-5</v>
      </c>
    </row>
    <row r="208" spans="2:21" s="128" customFormat="1">
      <c r="B208" s="77" t="s">
        <v>812</v>
      </c>
      <c r="C208" s="74" t="s">
        <v>813</v>
      </c>
      <c r="D208" s="87" t="s">
        <v>119</v>
      </c>
      <c r="E208" s="87" t="s">
        <v>347</v>
      </c>
      <c r="F208" s="74" t="s">
        <v>620</v>
      </c>
      <c r="G208" s="87" t="s">
        <v>483</v>
      </c>
      <c r="H208" s="74" t="s">
        <v>552</v>
      </c>
      <c r="I208" s="74" t="s">
        <v>159</v>
      </c>
      <c r="J208" s="74"/>
      <c r="K208" s="84">
        <v>3.9299999999974062</v>
      </c>
      <c r="L208" s="87" t="s">
        <v>163</v>
      </c>
      <c r="M208" s="88">
        <v>4.0999999999999995E-2</v>
      </c>
      <c r="N208" s="88">
        <v>1.7899999999993251E-2</v>
      </c>
      <c r="O208" s="84">
        <v>254850.86399999997</v>
      </c>
      <c r="P208" s="86">
        <v>110.47</v>
      </c>
      <c r="Q208" s="74"/>
      <c r="R208" s="84">
        <v>281.53374946100001</v>
      </c>
      <c r="S208" s="85">
        <v>8.4950287999999987E-4</v>
      </c>
      <c r="T208" s="85">
        <f t="shared" si="3"/>
        <v>1.0770623539104142E-3</v>
      </c>
      <c r="U208" s="85">
        <f>R208/'סכום נכסי הקרן'!$C$42</f>
        <v>2.9613735983127071E-4</v>
      </c>
    </row>
    <row r="209" spans="2:21" s="128" customFormat="1">
      <c r="B209" s="77" t="s">
        <v>814</v>
      </c>
      <c r="C209" s="74" t="s">
        <v>815</v>
      </c>
      <c r="D209" s="87" t="s">
        <v>119</v>
      </c>
      <c r="E209" s="87" t="s">
        <v>347</v>
      </c>
      <c r="F209" s="74" t="s">
        <v>634</v>
      </c>
      <c r="G209" s="87" t="s">
        <v>487</v>
      </c>
      <c r="H209" s="74" t="s">
        <v>544</v>
      </c>
      <c r="I209" s="74" t="s">
        <v>351</v>
      </c>
      <c r="J209" s="74"/>
      <c r="K209" s="84">
        <v>7.719999999996924</v>
      </c>
      <c r="L209" s="87" t="s">
        <v>163</v>
      </c>
      <c r="M209" s="88">
        <v>2.4300000000000002E-2</v>
      </c>
      <c r="N209" s="88">
        <v>3.5799999999986815E-2</v>
      </c>
      <c r="O209" s="84">
        <v>1482413.2669850001</v>
      </c>
      <c r="P209" s="86">
        <v>92.11</v>
      </c>
      <c r="Q209" s="74"/>
      <c r="R209" s="84">
        <v>1365.45092516</v>
      </c>
      <c r="S209" s="85">
        <v>1.7145356800252138E-3</v>
      </c>
      <c r="T209" s="85">
        <f t="shared" si="3"/>
        <v>5.2237992440253081E-3</v>
      </c>
      <c r="U209" s="85">
        <f>R209/'סכום נכסי הקרן'!$C$42</f>
        <v>1.4362790703786057E-3</v>
      </c>
    </row>
    <row r="210" spans="2:21" s="128" customFormat="1">
      <c r="B210" s="77" t="s">
        <v>816</v>
      </c>
      <c r="C210" s="74" t="s">
        <v>817</v>
      </c>
      <c r="D210" s="87" t="s">
        <v>119</v>
      </c>
      <c r="E210" s="87" t="s">
        <v>347</v>
      </c>
      <c r="F210" s="74" t="s">
        <v>634</v>
      </c>
      <c r="G210" s="87" t="s">
        <v>487</v>
      </c>
      <c r="H210" s="74" t="s">
        <v>544</v>
      </c>
      <c r="I210" s="74" t="s">
        <v>351</v>
      </c>
      <c r="J210" s="74"/>
      <c r="K210" s="84">
        <v>4.0100000000014111</v>
      </c>
      <c r="L210" s="87" t="s">
        <v>163</v>
      </c>
      <c r="M210" s="88">
        <v>1.9E-2</v>
      </c>
      <c r="N210" s="88">
        <v>2.3600000000009339E-2</v>
      </c>
      <c r="O210" s="84">
        <v>957595.82645099994</v>
      </c>
      <c r="P210" s="86">
        <v>98.42</v>
      </c>
      <c r="Q210" s="74"/>
      <c r="R210" s="84">
        <v>942.46578046699995</v>
      </c>
      <c r="S210" s="85">
        <v>1.3786332142109957E-3</v>
      </c>
      <c r="T210" s="85">
        <f t="shared" si="3"/>
        <v>3.6055869462656392E-3</v>
      </c>
      <c r="U210" s="85">
        <f>R210/'סכום נכסי הקרן'!$C$42</f>
        <v>9.9135300294602184E-4</v>
      </c>
    </row>
    <row r="211" spans="2:21" s="128" customFormat="1">
      <c r="B211" s="77" t="s">
        <v>818</v>
      </c>
      <c r="C211" s="74" t="s">
        <v>819</v>
      </c>
      <c r="D211" s="87" t="s">
        <v>119</v>
      </c>
      <c r="E211" s="87" t="s">
        <v>347</v>
      </c>
      <c r="F211" s="74" t="s">
        <v>634</v>
      </c>
      <c r="G211" s="87" t="s">
        <v>487</v>
      </c>
      <c r="H211" s="74" t="s">
        <v>544</v>
      </c>
      <c r="I211" s="74" t="s">
        <v>351</v>
      </c>
      <c r="J211" s="74"/>
      <c r="K211" s="84">
        <v>2.5600000000000005</v>
      </c>
      <c r="L211" s="87" t="s">
        <v>163</v>
      </c>
      <c r="M211" s="88">
        <v>2.9600000000000001E-2</v>
      </c>
      <c r="N211" s="88">
        <v>1.3100000000006924E-2</v>
      </c>
      <c r="O211" s="84">
        <v>342887.68267000007</v>
      </c>
      <c r="P211" s="86">
        <v>105.32</v>
      </c>
      <c r="Q211" s="74"/>
      <c r="R211" s="84">
        <v>361.12930362499992</v>
      </c>
      <c r="S211" s="85">
        <v>8.3960019655039025E-4</v>
      </c>
      <c r="T211" s="85">
        <f t="shared" si="3"/>
        <v>1.3815706947143554E-3</v>
      </c>
      <c r="U211" s="85">
        <f>R211/'סכום נכסי הקרן'!$C$42</f>
        <v>3.7986166396731559E-4</v>
      </c>
    </row>
    <row r="212" spans="2:21" s="128" customFormat="1">
      <c r="B212" s="77" t="s">
        <v>820</v>
      </c>
      <c r="C212" s="74" t="s">
        <v>821</v>
      </c>
      <c r="D212" s="87" t="s">
        <v>119</v>
      </c>
      <c r="E212" s="87" t="s">
        <v>347</v>
      </c>
      <c r="F212" s="74" t="s">
        <v>639</v>
      </c>
      <c r="G212" s="87" t="s">
        <v>483</v>
      </c>
      <c r="H212" s="74" t="s">
        <v>544</v>
      </c>
      <c r="I212" s="74" t="s">
        <v>351</v>
      </c>
      <c r="J212" s="74"/>
      <c r="K212" s="84">
        <v>3.5900000000048937</v>
      </c>
      <c r="L212" s="87" t="s">
        <v>163</v>
      </c>
      <c r="M212" s="88">
        <v>3.85E-2</v>
      </c>
      <c r="N212" s="88">
        <v>2.3400000000000004E-2</v>
      </c>
      <c r="O212" s="84">
        <v>96234.606413000001</v>
      </c>
      <c r="P212" s="86">
        <v>106.18</v>
      </c>
      <c r="Q212" s="74"/>
      <c r="R212" s="84">
        <v>102.18190184999997</v>
      </c>
      <c r="S212" s="85">
        <v>2.4129169099944587E-4</v>
      </c>
      <c r="T212" s="85">
        <f t="shared" si="3"/>
        <v>3.9091682593759381E-4</v>
      </c>
      <c r="U212" s="85">
        <f>R212/'סכום נכסי הקרן'!$C$42</f>
        <v>1.0748224216219176E-4</v>
      </c>
    </row>
    <row r="213" spans="2:21" s="128" customFormat="1">
      <c r="B213" s="77" t="s">
        <v>822</v>
      </c>
      <c r="C213" s="74" t="s">
        <v>823</v>
      </c>
      <c r="D213" s="87" t="s">
        <v>119</v>
      </c>
      <c r="E213" s="87" t="s">
        <v>347</v>
      </c>
      <c r="F213" s="74" t="s">
        <v>639</v>
      </c>
      <c r="G213" s="87" t="s">
        <v>483</v>
      </c>
      <c r="H213" s="74" t="s">
        <v>552</v>
      </c>
      <c r="I213" s="74" t="s">
        <v>159</v>
      </c>
      <c r="J213" s="74"/>
      <c r="K213" s="84">
        <v>4.890000000001252</v>
      </c>
      <c r="L213" s="87" t="s">
        <v>163</v>
      </c>
      <c r="M213" s="88">
        <v>3.61E-2</v>
      </c>
      <c r="N213" s="88">
        <v>2.0600000000007015E-2</v>
      </c>
      <c r="O213" s="84">
        <v>1393088.060391</v>
      </c>
      <c r="P213" s="86">
        <v>108.42</v>
      </c>
      <c r="Q213" s="74"/>
      <c r="R213" s="84">
        <v>1510.386028699</v>
      </c>
      <c r="S213" s="85">
        <v>1.815098450020847E-3</v>
      </c>
      <c r="T213" s="85">
        <f t="shared" si="3"/>
        <v>5.7782767945173128E-3</v>
      </c>
      <c r="U213" s="85">
        <f>R213/'סכום נכסי הקרן'!$C$42</f>
        <v>1.5887321918643372E-3</v>
      </c>
    </row>
    <row r="214" spans="2:21" s="128" customFormat="1">
      <c r="B214" s="77" t="s">
        <v>824</v>
      </c>
      <c r="C214" s="74" t="s">
        <v>825</v>
      </c>
      <c r="D214" s="87" t="s">
        <v>119</v>
      </c>
      <c r="E214" s="87" t="s">
        <v>347</v>
      </c>
      <c r="F214" s="74" t="s">
        <v>639</v>
      </c>
      <c r="G214" s="87" t="s">
        <v>483</v>
      </c>
      <c r="H214" s="74" t="s">
        <v>552</v>
      </c>
      <c r="I214" s="74" t="s">
        <v>159</v>
      </c>
      <c r="J214" s="74"/>
      <c r="K214" s="84">
        <v>5.8300000000017516</v>
      </c>
      <c r="L214" s="87" t="s">
        <v>163</v>
      </c>
      <c r="M214" s="88">
        <v>3.3000000000000002E-2</v>
      </c>
      <c r="N214" s="88">
        <v>2.7100000000011146E-2</v>
      </c>
      <c r="O214" s="84">
        <v>483848.477671</v>
      </c>
      <c r="P214" s="86">
        <v>103.83</v>
      </c>
      <c r="Q214" s="74"/>
      <c r="R214" s="84">
        <v>502.37987446400001</v>
      </c>
      <c r="S214" s="85">
        <v>1.5691789316220467E-3</v>
      </c>
      <c r="T214" s="85">
        <f t="shared" si="3"/>
        <v>1.9219523456187634E-3</v>
      </c>
      <c r="U214" s="85">
        <f>R214/'סכום נכסי הקרן'!$C$42</f>
        <v>5.2843913008995499E-4</v>
      </c>
    </row>
    <row r="215" spans="2:21" s="128" customFormat="1">
      <c r="B215" s="77" t="s">
        <v>826</v>
      </c>
      <c r="C215" s="74" t="s">
        <v>827</v>
      </c>
      <c r="D215" s="87" t="s">
        <v>119</v>
      </c>
      <c r="E215" s="87" t="s">
        <v>347</v>
      </c>
      <c r="F215" s="74" t="s">
        <v>639</v>
      </c>
      <c r="G215" s="87" t="s">
        <v>483</v>
      </c>
      <c r="H215" s="74" t="s">
        <v>552</v>
      </c>
      <c r="I215" s="74" t="s">
        <v>159</v>
      </c>
      <c r="J215" s="74"/>
      <c r="K215" s="84">
        <v>8.029999999997548</v>
      </c>
      <c r="L215" s="87" t="s">
        <v>163</v>
      </c>
      <c r="M215" s="88">
        <v>2.6200000000000001E-2</v>
      </c>
      <c r="N215" s="88">
        <v>3.1199999999991217E-2</v>
      </c>
      <c r="O215" s="84">
        <v>1496866.5497039997</v>
      </c>
      <c r="P215" s="86">
        <v>97.33</v>
      </c>
      <c r="Q215" s="74"/>
      <c r="R215" s="84">
        <v>1456.900162919</v>
      </c>
      <c r="S215" s="85">
        <v>1.8710831871299996E-3</v>
      </c>
      <c r="T215" s="85">
        <f t="shared" si="3"/>
        <v>5.5736561669434111E-3</v>
      </c>
      <c r="U215" s="85">
        <f>R215/'סכום נכסי הקרן'!$C$42</f>
        <v>1.5324719278259999E-3</v>
      </c>
    </row>
    <row r="216" spans="2:21" s="128" customFormat="1">
      <c r="B216" s="77" t="s">
        <v>828</v>
      </c>
      <c r="C216" s="74" t="s">
        <v>829</v>
      </c>
      <c r="D216" s="87" t="s">
        <v>119</v>
      </c>
      <c r="E216" s="87" t="s">
        <v>347</v>
      </c>
      <c r="F216" s="74" t="s">
        <v>830</v>
      </c>
      <c r="G216" s="87" t="s">
        <v>150</v>
      </c>
      <c r="H216" s="74" t="s">
        <v>552</v>
      </c>
      <c r="I216" s="74" t="s">
        <v>159</v>
      </c>
      <c r="J216" s="74"/>
      <c r="K216" s="84">
        <v>3.180000000001542</v>
      </c>
      <c r="L216" s="87" t="s">
        <v>163</v>
      </c>
      <c r="M216" s="88">
        <v>2.75E-2</v>
      </c>
      <c r="N216" s="88">
        <v>4.4700000000018149E-2</v>
      </c>
      <c r="O216" s="84">
        <v>423009.40957399999</v>
      </c>
      <c r="P216" s="86">
        <v>95.08</v>
      </c>
      <c r="Q216" s="74"/>
      <c r="R216" s="84">
        <v>402.19733254099992</v>
      </c>
      <c r="S216" s="85">
        <v>1.047654010280561E-3</v>
      </c>
      <c r="T216" s="85">
        <f t="shared" si="3"/>
        <v>1.5386844616407443E-3</v>
      </c>
      <c r="U216" s="85">
        <f>R216/'סכום נכסי הקרן'!$C$42</f>
        <v>4.2305995788391497E-4</v>
      </c>
    </row>
    <row r="217" spans="2:21" s="128" customFormat="1">
      <c r="B217" s="77" t="s">
        <v>831</v>
      </c>
      <c r="C217" s="74" t="s">
        <v>832</v>
      </c>
      <c r="D217" s="87" t="s">
        <v>119</v>
      </c>
      <c r="E217" s="87" t="s">
        <v>347</v>
      </c>
      <c r="F217" s="74" t="s">
        <v>830</v>
      </c>
      <c r="G217" s="87" t="s">
        <v>150</v>
      </c>
      <c r="H217" s="74" t="s">
        <v>552</v>
      </c>
      <c r="I217" s="74" t="s">
        <v>159</v>
      </c>
      <c r="J217" s="74"/>
      <c r="K217" s="84">
        <v>4.0500000000003205</v>
      </c>
      <c r="L217" s="87" t="s">
        <v>163</v>
      </c>
      <c r="M217" s="88">
        <v>2.3E-2</v>
      </c>
      <c r="N217" s="88">
        <v>2.530000000000833E-2</v>
      </c>
      <c r="O217" s="84">
        <v>786121.99341700005</v>
      </c>
      <c r="P217" s="86">
        <v>99.34</v>
      </c>
      <c r="Q217" s="74"/>
      <c r="R217" s="84">
        <v>780.93357079499992</v>
      </c>
      <c r="S217" s="85">
        <v>2.6037241501393658E-3</v>
      </c>
      <c r="T217" s="85">
        <f t="shared" si="3"/>
        <v>2.9876139241510175E-3</v>
      </c>
      <c r="U217" s="85">
        <f>R217/'סכום נכסי הקרן'!$C$42</f>
        <v>8.214418566214358E-4</v>
      </c>
    </row>
    <row r="218" spans="2:21" s="128" customFormat="1">
      <c r="B218" s="77" t="s">
        <v>833</v>
      </c>
      <c r="C218" s="74" t="s">
        <v>834</v>
      </c>
      <c r="D218" s="87" t="s">
        <v>119</v>
      </c>
      <c r="E218" s="87" t="s">
        <v>347</v>
      </c>
      <c r="F218" s="74" t="s">
        <v>645</v>
      </c>
      <c r="G218" s="87" t="s">
        <v>155</v>
      </c>
      <c r="H218" s="74" t="s">
        <v>544</v>
      </c>
      <c r="I218" s="74" t="s">
        <v>351</v>
      </c>
      <c r="J218" s="74"/>
      <c r="K218" s="84">
        <v>3.0100000000622726</v>
      </c>
      <c r="L218" s="87" t="s">
        <v>163</v>
      </c>
      <c r="M218" s="88">
        <v>2.7000000000000003E-2</v>
      </c>
      <c r="N218" s="88">
        <v>4.1500000000591848E-2</v>
      </c>
      <c r="O218" s="84">
        <v>20240.337490000002</v>
      </c>
      <c r="P218" s="86">
        <v>96</v>
      </c>
      <c r="Q218" s="74"/>
      <c r="R218" s="84">
        <v>19.430724079000001</v>
      </c>
      <c r="S218" s="85">
        <v>1.1421505886672382E-4</v>
      </c>
      <c r="T218" s="85">
        <f t="shared" si="3"/>
        <v>7.4336030599452552E-5</v>
      </c>
      <c r="U218" s="85">
        <f>R218/'סכום נכסי הקרן'!$C$42</f>
        <v>2.0438627125100913E-5</v>
      </c>
    </row>
    <row r="219" spans="2:21" s="128" customFormat="1">
      <c r="B219" s="77" t="s">
        <v>835</v>
      </c>
      <c r="C219" s="74" t="s">
        <v>836</v>
      </c>
      <c r="D219" s="87" t="s">
        <v>119</v>
      </c>
      <c r="E219" s="87" t="s">
        <v>347</v>
      </c>
      <c r="F219" s="74" t="s">
        <v>837</v>
      </c>
      <c r="G219" s="87" t="s">
        <v>155</v>
      </c>
      <c r="H219" s="74" t="s">
        <v>655</v>
      </c>
      <c r="I219" s="74" t="s">
        <v>351</v>
      </c>
      <c r="J219" s="74"/>
      <c r="K219" s="84">
        <v>0.80999999999940764</v>
      </c>
      <c r="L219" s="87" t="s">
        <v>163</v>
      </c>
      <c r="M219" s="88">
        <v>3.3000000000000002E-2</v>
      </c>
      <c r="N219" s="88">
        <v>0.24429999999919258</v>
      </c>
      <c r="O219" s="84">
        <v>117799.167468</v>
      </c>
      <c r="P219" s="86">
        <v>86</v>
      </c>
      <c r="Q219" s="74"/>
      <c r="R219" s="84">
        <v>101.30728012599999</v>
      </c>
      <c r="S219" s="85">
        <v>4.4626480487513121E-4</v>
      </c>
      <c r="T219" s="85">
        <f t="shared" si="3"/>
        <v>3.8757078968213197E-4</v>
      </c>
      <c r="U219" s="85">
        <f>R219/'סכום נכסי הקרן'!$C$42</f>
        <v>1.0656225239651605E-4</v>
      </c>
    </row>
    <row r="220" spans="2:21" s="128" customFormat="1">
      <c r="B220" s="77" t="s">
        <v>838</v>
      </c>
      <c r="C220" s="74" t="s">
        <v>839</v>
      </c>
      <c r="D220" s="87" t="s">
        <v>119</v>
      </c>
      <c r="E220" s="87" t="s">
        <v>347</v>
      </c>
      <c r="F220" s="74" t="s">
        <v>654</v>
      </c>
      <c r="G220" s="87" t="s">
        <v>155</v>
      </c>
      <c r="H220" s="74" t="s">
        <v>655</v>
      </c>
      <c r="I220" s="74" t="s">
        <v>351</v>
      </c>
      <c r="J220" s="74"/>
      <c r="K220" s="84">
        <v>2.9699999999990108</v>
      </c>
      <c r="L220" s="87" t="s">
        <v>163</v>
      </c>
      <c r="M220" s="88">
        <v>2.7999999999999997E-2</v>
      </c>
      <c r="N220" s="88">
        <v>0.17769999999990535</v>
      </c>
      <c r="O220" s="84">
        <v>544273.22462999995</v>
      </c>
      <c r="P220" s="86">
        <v>65.02</v>
      </c>
      <c r="Q220" s="74"/>
      <c r="R220" s="84">
        <v>353.886446955</v>
      </c>
      <c r="S220" s="85">
        <v>2.0438348653022903E-3</v>
      </c>
      <c r="T220" s="85">
        <f t="shared" si="3"/>
        <v>1.3538617316896347E-3</v>
      </c>
      <c r="U220" s="85">
        <f>R220/'סכום נכסי הקרן'!$C$42</f>
        <v>3.722431086218322E-4</v>
      </c>
    </row>
    <row r="221" spans="2:21" s="128" customFormat="1">
      <c r="B221" s="77" t="s">
        <v>840</v>
      </c>
      <c r="C221" s="74" t="s">
        <v>841</v>
      </c>
      <c r="D221" s="87" t="s">
        <v>119</v>
      </c>
      <c r="E221" s="87" t="s">
        <v>347</v>
      </c>
      <c r="F221" s="74" t="s">
        <v>654</v>
      </c>
      <c r="G221" s="87" t="s">
        <v>155</v>
      </c>
      <c r="H221" s="74" t="s">
        <v>655</v>
      </c>
      <c r="I221" s="74" t="s">
        <v>351</v>
      </c>
      <c r="J221" s="74"/>
      <c r="K221" s="84">
        <v>0.6300000000045225</v>
      </c>
      <c r="L221" s="87" t="s">
        <v>163</v>
      </c>
      <c r="M221" s="88">
        <v>4.2999999999999997E-2</v>
      </c>
      <c r="N221" s="88">
        <v>0.65130000000263533</v>
      </c>
      <c r="O221" s="84">
        <v>162805.35836400001</v>
      </c>
      <c r="P221" s="86">
        <v>74.7</v>
      </c>
      <c r="Q221" s="74"/>
      <c r="R221" s="84">
        <v>121.61560821499999</v>
      </c>
      <c r="S221" s="85">
        <v>1.1277260867042645E-3</v>
      </c>
      <c r="T221" s="85">
        <f t="shared" si="3"/>
        <v>4.6526426585470496E-4</v>
      </c>
      <c r="U221" s="85">
        <f>R221/'סכום נכסי הקרן'!$C$42</f>
        <v>1.2792400626928505E-4</v>
      </c>
    </row>
    <row r="222" spans="2:21" s="128" customFormat="1">
      <c r="B222" s="77" t="s">
        <v>842</v>
      </c>
      <c r="C222" s="74" t="s">
        <v>843</v>
      </c>
      <c r="D222" s="87" t="s">
        <v>119</v>
      </c>
      <c r="E222" s="87" t="s">
        <v>347</v>
      </c>
      <c r="F222" s="74" t="s">
        <v>654</v>
      </c>
      <c r="G222" s="87" t="s">
        <v>155</v>
      </c>
      <c r="H222" s="74" t="s">
        <v>655</v>
      </c>
      <c r="I222" s="74" t="s">
        <v>351</v>
      </c>
      <c r="J222" s="74"/>
      <c r="K222" s="84">
        <v>0.95000000000560103</v>
      </c>
      <c r="L222" s="87" t="s">
        <v>163</v>
      </c>
      <c r="M222" s="88">
        <v>4.2500000000000003E-2</v>
      </c>
      <c r="N222" s="88">
        <v>0.34790000000096638</v>
      </c>
      <c r="O222" s="84">
        <v>217446.88255400001</v>
      </c>
      <c r="P222" s="86">
        <v>78</v>
      </c>
      <c r="Q222" s="74"/>
      <c r="R222" s="84">
        <v>169.60857095899999</v>
      </c>
      <c r="S222" s="85">
        <v>5.788220305139013E-4</v>
      </c>
      <c r="T222" s="85">
        <f t="shared" si="3"/>
        <v>6.4887071987008082E-4</v>
      </c>
      <c r="U222" s="85">
        <f>R222/'סכום נכסי הקרן'!$C$42</f>
        <v>1.7840644151798516E-4</v>
      </c>
    </row>
    <row r="223" spans="2:21" s="128" customFormat="1">
      <c r="B223" s="77" t="s">
        <v>844</v>
      </c>
      <c r="C223" s="74" t="s">
        <v>845</v>
      </c>
      <c r="D223" s="87" t="s">
        <v>119</v>
      </c>
      <c r="E223" s="87" t="s">
        <v>347</v>
      </c>
      <c r="F223" s="74" t="s">
        <v>654</v>
      </c>
      <c r="G223" s="87" t="s">
        <v>155</v>
      </c>
      <c r="H223" s="74" t="s">
        <v>655</v>
      </c>
      <c r="I223" s="74" t="s">
        <v>351</v>
      </c>
      <c r="J223" s="74"/>
      <c r="K223" s="84">
        <v>1.3800000000002055</v>
      </c>
      <c r="L223" s="87" t="s">
        <v>163</v>
      </c>
      <c r="M223" s="88">
        <v>3.7000000000000005E-2</v>
      </c>
      <c r="N223" s="88">
        <v>0.27379999999986498</v>
      </c>
      <c r="O223" s="84">
        <v>387138.93331200001</v>
      </c>
      <c r="P223" s="86">
        <v>75.400000000000006</v>
      </c>
      <c r="Q223" s="74"/>
      <c r="R223" s="84">
        <v>291.902773013</v>
      </c>
      <c r="S223" s="85">
        <v>1.9569185242607969E-3</v>
      </c>
      <c r="T223" s="85">
        <f t="shared" si="3"/>
        <v>1.1167310790137139E-3</v>
      </c>
      <c r="U223" s="85">
        <f>R223/'סכום נכסי הקרן'!$C$42</f>
        <v>3.0704424138489029E-4</v>
      </c>
    </row>
    <row r="224" spans="2:21" s="128" customFormat="1">
      <c r="B224" s="77" t="s">
        <v>846</v>
      </c>
      <c r="C224" s="74" t="s">
        <v>847</v>
      </c>
      <c r="D224" s="87" t="s">
        <v>119</v>
      </c>
      <c r="E224" s="87" t="s">
        <v>347</v>
      </c>
      <c r="F224" s="74" t="s">
        <v>848</v>
      </c>
      <c r="G224" s="87" t="s">
        <v>716</v>
      </c>
      <c r="H224" s="74" t="s">
        <v>651</v>
      </c>
      <c r="I224" s="74" t="s">
        <v>159</v>
      </c>
      <c r="J224" s="74"/>
      <c r="K224" s="84">
        <v>3.06000000000898</v>
      </c>
      <c r="L224" s="87" t="s">
        <v>163</v>
      </c>
      <c r="M224" s="88">
        <v>3.7499999999999999E-2</v>
      </c>
      <c r="N224" s="88">
        <v>2.1800000000086132E-2</v>
      </c>
      <c r="O224" s="84">
        <v>103138.263166</v>
      </c>
      <c r="P224" s="86">
        <v>105.81</v>
      </c>
      <c r="Q224" s="74"/>
      <c r="R224" s="84">
        <v>109.13059616699999</v>
      </c>
      <c r="S224" s="85">
        <v>2.2365381930641208E-4</v>
      </c>
      <c r="T224" s="85">
        <f t="shared" si="3"/>
        <v>4.1750041341867024E-4</v>
      </c>
      <c r="U224" s="85">
        <f>R224/'סכום נכסי הקרן'!$C$42</f>
        <v>1.1479137647823935E-4</v>
      </c>
    </row>
    <row r="225" spans="2:21" s="128" customFormat="1">
      <c r="B225" s="77" t="s">
        <v>849</v>
      </c>
      <c r="C225" s="74" t="s">
        <v>850</v>
      </c>
      <c r="D225" s="87" t="s">
        <v>119</v>
      </c>
      <c r="E225" s="87" t="s">
        <v>347</v>
      </c>
      <c r="F225" s="74" t="s">
        <v>848</v>
      </c>
      <c r="G225" s="87" t="s">
        <v>716</v>
      </c>
      <c r="H225" s="74" t="s">
        <v>655</v>
      </c>
      <c r="I225" s="74" t="s">
        <v>351</v>
      </c>
      <c r="J225" s="74"/>
      <c r="K225" s="84">
        <v>6.0100000000024441</v>
      </c>
      <c r="L225" s="87" t="s">
        <v>163</v>
      </c>
      <c r="M225" s="88">
        <v>3.7499999999999999E-2</v>
      </c>
      <c r="N225" s="88">
        <v>2.4300000000016239E-2</v>
      </c>
      <c r="O225" s="84">
        <v>514199.84574999998</v>
      </c>
      <c r="P225" s="86">
        <v>109</v>
      </c>
      <c r="Q225" s="74"/>
      <c r="R225" s="84">
        <v>560.47784896300004</v>
      </c>
      <c r="S225" s="85">
        <v>1.3897293128378378E-3</v>
      </c>
      <c r="T225" s="85">
        <f t="shared" si="3"/>
        <v>2.1442174960354401E-3</v>
      </c>
      <c r="U225" s="85">
        <f>R225/'סכום נכסי הקרן'!$C$42</f>
        <v>5.8955074037688327E-4</v>
      </c>
    </row>
    <row r="226" spans="2:21" s="128" customFormat="1">
      <c r="B226" s="77" t="s">
        <v>851</v>
      </c>
      <c r="C226" s="74" t="s">
        <v>852</v>
      </c>
      <c r="D226" s="87" t="s">
        <v>119</v>
      </c>
      <c r="E226" s="87" t="s">
        <v>347</v>
      </c>
      <c r="F226" s="74" t="s">
        <v>853</v>
      </c>
      <c r="G226" s="87" t="s">
        <v>150</v>
      </c>
      <c r="H226" s="74" t="s">
        <v>655</v>
      </c>
      <c r="I226" s="74" t="s">
        <v>351</v>
      </c>
      <c r="J226" s="74"/>
      <c r="K226" s="84">
        <v>1.6499999999879367</v>
      </c>
      <c r="L226" s="87" t="s">
        <v>163</v>
      </c>
      <c r="M226" s="88">
        <v>3.4000000000000002E-2</v>
      </c>
      <c r="N226" s="88">
        <v>5.639999999914351E-2</v>
      </c>
      <c r="O226" s="84">
        <v>34169.999269</v>
      </c>
      <c r="P226" s="86">
        <v>97.04</v>
      </c>
      <c r="Q226" s="74"/>
      <c r="R226" s="84">
        <v>33.158565955999997</v>
      </c>
      <c r="S226" s="85">
        <v>6.9263633102715426E-5</v>
      </c>
      <c r="T226" s="85">
        <f t="shared" si="3"/>
        <v>1.2685457132311027E-4</v>
      </c>
      <c r="U226" s="85">
        <f>R226/'סכום נכסי הקרן'!$C$42</f>
        <v>3.4878554336026972E-5</v>
      </c>
    </row>
    <row r="227" spans="2:21" s="128" customFormat="1">
      <c r="B227" s="77" t="s">
        <v>854</v>
      </c>
      <c r="C227" s="74" t="s">
        <v>855</v>
      </c>
      <c r="D227" s="87" t="s">
        <v>119</v>
      </c>
      <c r="E227" s="87" t="s">
        <v>347</v>
      </c>
      <c r="F227" s="74" t="s">
        <v>856</v>
      </c>
      <c r="G227" s="87" t="s">
        <v>2578</v>
      </c>
      <c r="H227" s="74" t="s">
        <v>651</v>
      </c>
      <c r="I227" s="74" t="s">
        <v>159</v>
      </c>
      <c r="J227" s="74"/>
      <c r="K227" s="84">
        <v>1.9700000004244342</v>
      </c>
      <c r="L227" s="87" t="s">
        <v>163</v>
      </c>
      <c r="M227" s="88">
        <v>6.7500000000000004E-2</v>
      </c>
      <c r="N227" s="88">
        <v>6.0400000000361234E-2</v>
      </c>
      <c r="O227" s="84">
        <v>1080.981053</v>
      </c>
      <c r="P227" s="86">
        <v>102.44</v>
      </c>
      <c r="Q227" s="74"/>
      <c r="R227" s="84">
        <v>1.1073569489999999</v>
      </c>
      <c r="S227" s="85">
        <v>1.6220838650634196E-6</v>
      </c>
      <c r="T227" s="85">
        <f t="shared" si="3"/>
        <v>4.2364103216485395E-6</v>
      </c>
      <c r="U227" s="85">
        <f>R227/'סכום נכסי הקרן'!$C$42</f>
        <v>1.1647973427537436E-6</v>
      </c>
    </row>
    <row r="228" spans="2:21" s="128" customFormat="1">
      <c r="B228" s="77" t="s">
        <v>857</v>
      </c>
      <c r="C228" s="74" t="s">
        <v>858</v>
      </c>
      <c r="D228" s="87" t="s">
        <v>119</v>
      </c>
      <c r="E228" s="87" t="s">
        <v>347</v>
      </c>
      <c r="F228" s="74" t="s">
        <v>859</v>
      </c>
      <c r="G228" s="87" t="s">
        <v>155</v>
      </c>
      <c r="H228" s="74" t="s">
        <v>655</v>
      </c>
      <c r="I228" s="74" t="s">
        <v>351</v>
      </c>
      <c r="J228" s="74"/>
      <c r="K228" s="84">
        <v>2.3299999999998278</v>
      </c>
      <c r="L228" s="87" t="s">
        <v>163</v>
      </c>
      <c r="M228" s="88">
        <v>2.9500000000000002E-2</v>
      </c>
      <c r="N228" s="88">
        <v>5.5699999999978711E-2</v>
      </c>
      <c r="O228" s="84">
        <v>365842.19556000002</v>
      </c>
      <c r="P228" s="86">
        <v>95</v>
      </c>
      <c r="Q228" s="74"/>
      <c r="R228" s="84">
        <v>347.550085782</v>
      </c>
      <c r="S228" s="85">
        <v>2.0461064568863085E-3</v>
      </c>
      <c r="T228" s="85">
        <f t="shared" si="3"/>
        <v>1.3296207442652715E-3</v>
      </c>
      <c r="U228" s="85">
        <f>R228/'סכום נכסי הקרן'!$C$42</f>
        <v>3.655780701591184E-4</v>
      </c>
    </row>
    <row r="229" spans="2:21" s="128" customFormat="1">
      <c r="B229" s="77" t="s">
        <v>860</v>
      </c>
      <c r="C229" s="74" t="s">
        <v>861</v>
      </c>
      <c r="D229" s="87" t="s">
        <v>119</v>
      </c>
      <c r="E229" s="87" t="s">
        <v>347</v>
      </c>
      <c r="F229" s="74" t="s">
        <v>620</v>
      </c>
      <c r="G229" s="87" t="s">
        <v>483</v>
      </c>
      <c r="H229" s="74" t="s">
        <v>651</v>
      </c>
      <c r="I229" s="74" t="s">
        <v>159</v>
      </c>
      <c r="J229" s="74"/>
      <c r="K229" s="84">
        <v>7.970000000002428</v>
      </c>
      <c r="L229" s="87" t="s">
        <v>163</v>
      </c>
      <c r="M229" s="88">
        <v>3.4300000000000004E-2</v>
      </c>
      <c r="N229" s="88">
        <v>2.9999999999999995E-2</v>
      </c>
      <c r="O229" s="84">
        <v>653860.38102299999</v>
      </c>
      <c r="P229" s="86">
        <v>104.5</v>
      </c>
      <c r="Q229" s="74"/>
      <c r="R229" s="84">
        <v>683.28409822200001</v>
      </c>
      <c r="S229" s="85">
        <v>2.5754702261816605E-3</v>
      </c>
      <c r="T229" s="85">
        <f t="shared" si="3"/>
        <v>2.6140367917860926E-3</v>
      </c>
      <c r="U229" s="85">
        <f>R229/'סכום נכסי הקרן'!$C$42</f>
        <v>7.1872714816446567E-4</v>
      </c>
    </row>
    <row r="230" spans="2:21" s="128" customFormat="1">
      <c r="B230" s="77" t="s">
        <v>862</v>
      </c>
      <c r="C230" s="74" t="s">
        <v>863</v>
      </c>
      <c r="D230" s="87" t="s">
        <v>119</v>
      </c>
      <c r="E230" s="87" t="s">
        <v>347</v>
      </c>
      <c r="F230" s="74" t="s">
        <v>864</v>
      </c>
      <c r="G230" s="87" t="s">
        <v>2578</v>
      </c>
      <c r="H230" s="74" t="s">
        <v>655</v>
      </c>
      <c r="I230" s="74" t="s">
        <v>351</v>
      </c>
      <c r="J230" s="74"/>
      <c r="K230" s="84">
        <v>4.1199999999979502</v>
      </c>
      <c r="L230" s="87" t="s">
        <v>163</v>
      </c>
      <c r="M230" s="88">
        <v>3.9E-2</v>
      </c>
      <c r="N230" s="88">
        <v>4.1599999999967323E-2</v>
      </c>
      <c r="O230" s="84">
        <v>622027.24630799994</v>
      </c>
      <c r="P230" s="86">
        <v>100.39</v>
      </c>
      <c r="Q230" s="74"/>
      <c r="R230" s="84">
        <v>624.45315256900005</v>
      </c>
      <c r="S230" s="85">
        <v>1.477885543272589E-3</v>
      </c>
      <c r="T230" s="85">
        <f t="shared" ref="T230:T255" si="4">R230/$R$11</f>
        <v>2.3889675170397852E-3</v>
      </c>
      <c r="U230" s="85">
        <f>R230/'סכום נכסי הקרן'!$C$42</f>
        <v>6.5684454632574795E-4</v>
      </c>
    </row>
    <row r="231" spans="2:21" s="128" customFormat="1">
      <c r="B231" s="77" t="s">
        <v>865</v>
      </c>
      <c r="C231" s="74" t="s">
        <v>866</v>
      </c>
      <c r="D231" s="87" t="s">
        <v>119</v>
      </c>
      <c r="E231" s="87" t="s">
        <v>347</v>
      </c>
      <c r="F231" s="74" t="s">
        <v>867</v>
      </c>
      <c r="G231" s="87" t="s">
        <v>190</v>
      </c>
      <c r="H231" s="74" t="s">
        <v>655</v>
      </c>
      <c r="I231" s="74" t="s">
        <v>351</v>
      </c>
      <c r="J231" s="74"/>
      <c r="K231" s="84">
        <v>1.2299999999997742</v>
      </c>
      <c r="L231" s="87" t="s">
        <v>163</v>
      </c>
      <c r="M231" s="88">
        <v>1.44E-2</v>
      </c>
      <c r="N231" s="88">
        <v>2.7399999999989464E-2</v>
      </c>
      <c r="O231" s="84">
        <v>269936.56402200001</v>
      </c>
      <c r="P231" s="86">
        <v>98.42</v>
      </c>
      <c r="Q231" s="74"/>
      <c r="R231" s="84">
        <v>265.67156632199999</v>
      </c>
      <c r="S231" s="85">
        <v>1.2356519184662598E-3</v>
      </c>
      <c r="T231" s="85">
        <f t="shared" si="4"/>
        <v>1.0163784737626236E-3</v>
      </c>
      <c r="U231" s="85">
        <f>R231/'סכום נכסי הקרן'!$C$42</f>
        <v>2.7945237962929926E-4</v>
      </c>
    </row>
    <row r="232" spans="2:21" s="128" customFormat="1">
      <c r="B232" s="77" t="s">
        <v>868</v>
      </c>
      <c r="C232" s="74" t="s">
        <v>869</v>
      </c>
      <c r="D232" s="87" t="s">
        <v>119</v>
      </c>
      <c r="E232" s="87" t="s">
        <v>347</v>
      </c>
      <c r="F232" s="74" t="s">
        <v>867</v>
      </c>
      <c r="G232" s="87" t="s">
        <v>190</v>
      </c>
      <c r="H232" s="74" t="s">
        <v>655</v>
      </c>
      <c r="I232" s="74" t="s">
        <v>351</v>
      </c>
      <c r="J232" s="74"/>
      <c r="K232" s="84">
        <v>2.1700000000007584</v>
      </c>
      <c r="L232" s="87" t="s">
        <v>163</v>
      </c>
      <c r="M232" s="88">
        <v>2.1600000000000001E-2</v>
      </c>
      <c r="N232" s="88">
        <v>1.600000000000425E-2</v>
      </c>
      <c r="O232" s="84">
        <v>1386294.511528</v>
      </c>
      <c r="P232" s="86">
        <v>101.8</v>
      </c>
      <c r="Q232" s="74"/>
      <c r="R232" s="84">
        <v>1411.247812629</v>
      </c>
      <c r="S232" s="85">
        <v>1.3580697479562258E-3</v>
      </c>
      <c r="T232" s="85">
        <f t="shared" si="4"/>
        <v>5.3990041830905781E-3</v>
      </c>
      <c r="U232" s="85">
        <f>R232/'סכום נכסי הקרן'!$C$42</f>
        <v>1.484451516380282E-3</v>
      </c>
    </row>
    <row r="233" spans="2:21" s="128" customFormat="1">
      <c r="B233" s="77" t="s">
        <v>870</v>
      </c>
      <c r="C233" s="74" t="s">
        <v>871</v>
      </c>
      <c r="D233" s="87" t="s">
        <v>119</v>
      </c>
      <c r="E233" s="87" t="s">
        <v>347</v>
      </c>
      <c r="F233" s="74" t="s">
        <v>872</v>
      </c>
      <c r="G233" s="87" t="s">
        <v>873</v>
      </c>
      <c r="H233" s="74" t="s">
        <v>651</v>
      </c>
      <c r="I233" s="74" t="s">
        <v>159</v>
      </c>
      <c r="J233" s="74"/>
      <c r="K233" s="84">
        <v>2.9599999999847126</v>
      </c>
      <c r="L233" s="87" t="s">
        <v>163</v>
      </c>
      <c r="M233" s="88">
        <v>3.2500000000000001E-2</v>
      </c>
      <c r="N233" s="88">
        <v>0.1994999999990828</v>
      </c>
      <c r="O233" s="84">
        <v>105066.218872</v>
      </c>
      <c r="P233" s="86">
        <v>62.26</v>
      </c>
      <c r="Q233" s="74"/>
      <c r="R233" s="84">
        <v>65.4142279</v>
      </c>
      <c r="S233" s="85">
        <v>1.4359821513582662E-4</v>
      </c>
      <c r="T233" s="85">
        <f t="shared" si="4"/>
        <v>2.5025490697329784E-4</v>
      </c>
      <c r="U233" s="85">
        <f>R233/'סכום נכסי הקרן'!$C$42</f>
        <v>6.880736957041284E-5</v>
      </c>
    </row>
    <row r="234" spans="2:21" s="128" customFormat="1">
      <c r="B234" s="77" t="s">
        <v>874</v>
      </c>
      <c r="C234" s="74" t="s">
        <v>875</v>
      </c>
      <c r="D234" s="87" t="s">
        <v>119</v>
      </c>
      <c r="E234" s="87" t="s">
        <v>347</v>
      </c>
      <c r="F234" s="74" t="s">
        <v>872</v>
      </c>
      <c r="G234" s="87" t="s">
        <v>873</v>
      </c>
      <c r="H234" s="74" t="s">
        <v>651</v>
      </c>
      <c r="I234" s="74" t="s">
        <v>159</v>
      </c>
      <c r="J234" s="74"/>
      <c r="K234" s="84">
        <v>4.6899999999992295</v>
      </c>
      <c r="L234" s="87" t="s">
        <v>163</v>
      </c>
      <c r="M234" s="88">
        <v>2.1600000000000001E-2</v>
      </c>
      <c r="N234" s="88">
        <v>0.13360000000001412</v>
      </c>
      <c r="O234" s="84">
        <v>530939.30000000005</v>
      </c>
      <c r="P234" s="86">
        <v>58.64</v>
      </c>
      <c r="Q234" s="74"/>
      <c r="R234" s="84">
        <v>311.34279309599998</v>
      </c>
      <c r="S234" s="85">
        <v>2.3182996319114843E-3</v>
      </c>
      <c r="T234" s="85">
        <f t="shared" si="4"/>
        <v>1.1911026732923677E-3</v>
      </c>
      <c r="U234" s="85">
        <f>R234/'סכום נכסי הקרן'!$C$42</f>
        <v>3.2749264671273531E-4</v>
      </c>
    </row>
    <row r="235" spans="2:21" s="128" customFormat="1">
      <c r="B235" s="77" t="s">
        <v>876</v>
      </c>
      <c r="C235" s="74" t="s">
        <v>877</v>
      </c>
      <c r="D235" s="87" t="s">
        <v>119</v>
      </c>
      <c r="E235" s="87" t="s">
        <v>347</v>
      </c>
      <c r="F235" s="74" t="s">
        <v>830</v>
      </c>
      <c r="G235" s="87" t="s">
        <v>150</v>
      </c>
      <c r="H235" s="74" t="s">
        <v>651</v>
      </c>
      <c r="I235" s="74" t="s">
        <v>159</v>
      </c>
      <c r="J235" s="74"/>
      <c r="K235" s="84">
        <v>2.0500000000042977</v>
      </c>
      <c r="L235" s="87" t="s">
        <v>163</v>
      </c>
      <c r="M235" s="88">
        <v>2.4E-2</v>
      </c>
      <c r="N235" s="88">
        <v>5.8100000000071927E-2</v>
      </c>
      <c r="O235" s="84">
        <v>236041.18779600001</v>
      </c>
      <c r="P235" s="86">
        <v>93.65</v>
      </c>
      <c r="Q235" s="74"/>
      <c r="R235" s="84">
        <v>221.05257236099999</v>
      </c>
      <c r="S235" s="85">
        <v>7.8919897301135656E-4</v>
      </c>
      <c r="T235" s="85">
        <f t="shared" si="4"/>
        <v>8.4567979640420453E-4</v>
      </c>
      <c r="U235" s="85">
        <f>R235/'סכום נכסי הקרן'!$C$42</f>
        <v>2.3251892637463591E-4</v>
      </c>
    </row>
    <row r="236" spans="2:21" s="128" customFormat="1">
      <c r="B236" s="77" t="s">
        <v>878</v>
      </c>
      <c r="C236" s="74" t="s">
        <v>879</v>
      </c>
      <c r="D236" s="87" t="s">
        <v>119</v>
      </c>
      <c r="E236" s="87" t="s">
        <v>347</v>
      </c>
      <c r="F236" s="74" t="s">
        <v>880</v>
      </c>
      <c r="G236" s="87" t="s">
        <v>881</v>
      </c>
      <c r="H236" s="74" t="s">
        <v>655</v>
      </c>
      <c r="I236" s="74" t="s">
        <v>351</v>
      </c>
      <c r="J236" s="74"/>
      <c r="K236" s="84">
        <v>4.9000000000032742</v>
      </c>
      <c r="L236" s="87" t="s">
        <v>163</v>
      </c>
      <c r="M236" s="88">
        <v>2.6200000000000001E-2</v>
      </c>
      <c r="N236" s="88">
        <v>1.8500000000016371E-2</v>
      </c>
      <c r="O236" s="84">
        <v>292467.618097</v>
      </c>
      <c r="P236" s="86">
        <v>104.45</v>
      </c>
      <c r="Q236" s="74"/>
      <c r="R236" s="84">
        <v>305.48242388999995</v>
      </c>
      <c r="S236" s="85">
        <v>6.0666492299192413E-4</v>
      </c>
      <c r="T236" s="85">
        <f t="shared" si="4"/>
        <v>1.1686826861189547E-3</v>
      </c>
      <c r="U236" s="85">
        <f>R236/'סכום נכסי הקרן'!$C$42</f>
        <v>3.213282906892606E-4</v>
      </c>
    </row>
    <row r="237" spans="2:21" s="128" customFormat="1">
      <c r="B237" s="77" t="s">
        <v>882</v>
      </c>
      <c r="C237" s="74" t="s">
        <v>883</v>
      </c>
      <c r="D237" s="87" t="s">
        <v>119</v>
      </c>
      <c r="E237" s="87" t="s">
        <v>347</v>
      </c>
      <c r="F237" s="74" t="s">
        <v>880</v>
      </c>
      <c r="G237" s="87" t="s">
        <v>881</v>
      </c>
      <c r="H237" s="74" t="s">
        <v>655</v>
      </c>
      <c r="I237" s="74" t="s">
        <v>351</v>
      </c>
      <c r="J237" s="74"/>
      <c r="K237" s="84">
        <v>2.8899999999991923</v>
      </c>
      <c r="L237" s="87" t="s">
        <v>163</v>
      </c>
      <c r="M237" s="88">
        <v>3.3500000000000002E-2</v>
      </c>
      <c r="N237" s="88">
        <v>1.4700000000000619E-2</v>
      </c>
      <c r="O237" s="84">
        <v>300478.93337300001</v>
      </c>
      <c r="P237" s="86">
        <v>105.47</v>
      </c>
      <c r="Q237" s="84">
        <v>5.0330222100000004</v>
      </c>
      <c r="R237" s="84">
        <v>321.94815323400002</v>
      </c>
      <c r="S237" s="85">
        <v>7.2878147288936879E-4</v>
      </c>
      <c r="T237" s="85">
        <f t="shared" si="4"/>
        <v>1.2316755501718564E-3</v>
      </c>
      <c r="U237" s="85">
        <f>R237/'סכום נכסי הקרן'!$C$42</f>
        <v>3.3864812401284561E-4</v>
      </c>
    </row>
    <row r="238" spans="2:21" s="128" customFormat="1">
      <c r="B238" s="77" t="s">
        <v>884</v>
      </c>
      <c r="C238" s="74" t="s">
        <v>885</v>
      </c>
      <c r="D238" s="87" t="s">
        <v>119</v>
      </c>
      <c r="E238" s="87" t="s">
        <v>347</v>
      </c>
      <c r="F238" s="74" t="s">
        <v>650</v>
      </c>
      <c r="G238" s="87" t="s">
        <v>357</v>
      </c>
      <c r="H238" s="74" t="s">
        <v>673</v>
      </c>
      <c r="I238" s="74" t="s">
        <v>159</v>
      </c>
      <c r="J238" s="74"/>
      <c r="K238" s="84">
        <v>0.4400000000028792</v>
      </c>
      <c r="L238" s="87" t="s">
        <v>163</v>
      </c>
      <c r="M238" s="88">
        <v>2.6200000000000001E-2</v>
      </c>
      <c r="N238" s="88">
        <v>3.2699999999870437E-2</v>
      </c>
      <c r="O238" s="84">
        <v>41720.208445999997</v>
      </c>
      <c r="P238" s="86">
        <v>99.9</v>
      </c>
      <c r="Q238" s="74"/>
      <c r="R238" s="84">
        <v>41.678487701999998</v>
      </c>
      <c r="S238" s="85">
        <v>4.3220835867313108E-4</v>
      </c>
      <c r="T238" s="85">
        <f t="shared" si="4"/>
        <v>1.5944919626043231E-4</v>
      </c>
      <c r="U238" s="85">
        <f>R238/'סכום נכסי הקרן'!$C$42</f>
        <v>4.3840418185955855E-5</v>
      </c>
    </row>
    <row r="239" spans="2:21" s="128" customFormat="1">
      <c r="B239" s="77" t="s">
        <v>886</v>
      </c>
      <c r="C239" s="74" t="s">
        <v>887</v>
      </c>
      <c r="D239" s="87" t="s">
        <v>119</v>
      </c>
      <c r="E239" s="87" t="s">
        <v>347</v>
      </c>
      <c r="F239" s="74" t="s">
        <v>888</v>
      </c>
      <c r="G239" s="87" t="s">
        <v>2578</v>
      </c>
      <c r="H239" s="74" t="s">
        <v>673</v>
      </c>
      <c r="I239" s="74" t="s">
        <v>159</v>
      </c>
      <c r="J239" s="74"/>
      <c r="K239" s="84">
        <v>3.3900000000020571</v>
      </c>
      <c r="L239" s="87" t="s">
        <v>163</v>
      </c>
      <c r="M239" s="88">
        <v>3.95E-2</v>
      </c>
      <c r="N239" s="88">
        <v>0.12150000000009278</v>
      </c>
      <c r="O239" s="84">
        <v>512577.88565299998</v>
      </c>
      <c r="P239" s="86">
        <v>77.8</v>
      </c>
      <c r="Q239" s="74"/>
      <c r="R239" s="84">
        <v>398.78561206199998</v>
      </c>
      <c r="S239" s="85">
        <v>8.731098097131269E-4</v>
      </c>
      <c r="T239" s="85">
        <f t="shared" si="4"/>
        <v>1.5256322584962505E-3</v>
      </c>
      <c r="U239" s="85">
        <f>R239/'סכום נכסי הקרן'!$C$42</f>
        <v>4.1947126595242315E-4</v>
      </c>
    </row>
    <row r="240" spans="2:21" s="128" customFormat="1">
      <c r="B240" s="77" t="s">
        <v>889</v>
      </c>
      <c r="C240" s="74" t="s">
        <v>890</v>
      </c>
      <c r="D240" s="87" t="s">
        <v>119</v>
      </c>
      <c r="E240" s="87" t="s">
        <v>347</v>
      </c>
      <c r="F240" s="74" t="s">
        <v>888</v>
      </c>
      <c r="G240" s="87" t="s">
        <v>2578</v>
      </c>
      <c r="H240" s="74" t="s">
        <v>673</v>
      </c>
      <c r="I240" s="74" t="s">
        <v>159</v>
      </c>
      <c r="J240" s="74"/>
      <c r="K240" s="84">
        <v>3.9200000000008171</v>
      </c>
      <c r="L240" s="87" t="s">
        <v>163</v>
      </c>
      <c r="M240" s="88">
        <v>0.03</v>
      </c>
      <c r="N240" s="88">
        <v>4.2300000000002044E-2</v>
      </c>
      <c r="O240" s="84">
        <v>867426.39260200004</v>
      </c>
      <c r="P240" s="86">
        <v>96</v>
      </c>
      <c r="Q240" s="74"/>
      <c r="R240" s="84">
        <v>832.72930812099992</v>
      </c>
      <c r="S240" s="85">
        <v>1.0575288331839867E-3</v>
      </c>
      <c r="T240" s="85">
        <f t="shared" si="4"/>
        <v>3.1857686351711794E-3</v>
      </c>
      <c r="U240" s="85">
        <f>R240/'סכום נכסי הקרן'!$C$42</f>
        <v>8.7592432251265377E-4</v>
      </c>
    </row>
    <row r="241" spans="2:21" s="128" customFormat="1">
      <c r="B241" s="77" t="s">
        <v>891</v>
      </c>
      <c r="C241" s="74" t="s">
        <v>892</v>
      </c>
      <c r="D241" s="87" t="s">
        <v>119</v>
      </c>
      <c r="E241" s="87" t="s">
        <v>347</v>
      </c>
      <c r="F241" s="74" t="s">
        <v>893</v>
      </c>
      <c r="G241" s="87" t="s">
        <v>483</v>
      </c>
      <c r="H241" s="74" t="s">
        <v>673</v>
      </c>
      <c r="I241" s="74" t="s">
        <v>159</v>
      </c>
      <c r="J241" s="74"/>
      <c r="K241" s="84">
        <v>2.1899999994202628</v>
      </c>
      <c r="L241" s="87" t="s">
        <v>163</v>
      </c>
      <c r="M241" s="88">
        <v>4.3499999999999997E-2</v>
      </c>
      <c r="N241" s="88">
        <v>9.4999999979776609E-3</v>
      </c>
      <c r="O241" s="84">
        <v>1365.9581559999999</v>
      </c>
      <c r="P241" s="86">
        <v>108.6</v>
      </c>
      <c r="Q241" s="74"/>
      <c r="R241" s="84">
        <v>1.483430494</v>
      </c>
      <c r="S241" s="85">
        <v>7.9059942468528435E-6</v>
      </c>
      <c r="T241" s="85">
        <f t="shared" si="4"/>
        <v>5.6751531309799844E-6</v>
      </c>
      <c r="U241" s="85">
        <f>R241/'סכום נכסי הקרן'!$C$42</f>
        <v>1.5603784300369019E-6</v>
      </c>
    </row>
    <row r="242" spans="2:21" s="128" customFormat="1">
      <c r="B242" s="77" t="s">
        <v>894</v>
      </c>
      <c r="C242" s="74" t="s">
        <v>895</v>
      </c>
      <c r="D242" s="87" t="s">
        <v>119</v>
      </c>
      <c r="E242" s="87" t="s">
        <v>347</v>
      </c>
      <c r="F242" s="74" t="s">
        <v>893</v>
      </c>
      <c r="G242" s="87" t="s">
        <v>483</v>
      </c>
      <c r="H242" s="74" t="s">
        <v>673</v>
      </c>
      <c r="I242" s="74" t="s">
        <v>159</v>
      </c>
      <c r="J242" s="74"/>
      <c r="K242" s="84">
        <v>5.1299999999958752</v>
      </c>
      <c r="L242" s="87" t="s">
        <v>163</v>
      </c>
      <c r="M242" s="88">
        <v>3.27E-2</v>
      </c>
      <c r="N242" s="88">
        <v>3.1899999999988118E-2</v>
      </c>
      <c r="O242" s="84">
        <v>281116.26127000002</v>
      </c>
      <c r="P242" s="86">
        <v>101.76</v>
      </c>
      <c r="Q242" s="74"/>
      <c r="R242" s="84">
        <v>286.06390748600001</v>
      </c>
      <c r="S242" s="85">
        <v>1.2606110370852019E-3</v>
      </c>
      <c r="T242" s="85">
        <f t="shared" si="4"/>
        <v>1.0943933583648857E-3</v>
      </c>
      <c r="U242" s="85">
        <f>R242/'סכום נכסי הקרן'!$C$42</f>
        <v>3.009025044709821E-4</v>
      </c>
    </row>
    <row r="243" spans="2:21" s="128" customFormat="1">
      <c r="B243" s="77" t="s">
        <v>896</v>
      </c>
      <c r="C243" s="74" t="s">
        <v>897</v>
      </c>
      <c r="D243" s="87" t="s">
        <v>119</v>
      </c>
      <c r="E243" s="87" t="s">
        <v>347</v>
      </c>
      <c r="F243" s="74" t="s">
        <v>898</v>
      </c>
      <c r="G243" s="87" t="s">
        <v>189</v>
      </c>
      <c r="H243" s="74" t="s">
        <v>673</v>
      </c>
      <c r="I243" s="74" t="s">
        <v>159</v>
      </c>
      <c r="J243" s="74"/>
      <c r="K243" s="84">
        <v>5.609999999973553</v>
      </c>
      <c r="L243" s="87" t="s">
        <v>163</v>
      </c>
      <c r="M243" s="88">
        <v>2.0499999999999997E-2</v>
      </c>
      <c r="N243" s="88">
        <v>3.0399999999923218E-2</v>
      </c>
      <c r="O243" s="84">
        <v>98624.311107999994</v>
      </c>
      <c r="P243" s="86">
        <v>95.08</v>
      </c>
      <c r="Q243" s="74"/>
      <c r="R243" s="84">
        <v>93.771997167999999</v>
      </c>
      <c r="S243" s="85">
        <v>2.3071201584175089E-4</v>
      </c>
      <c r="T243" s="85">
        <f t="shared" si="4"/>
        <v>3.5874309276954998E-4</v>
      </c>
      <c r="U243" s="85">
        <f>R243/'סכום נכסי הקרן'!$C$42</f>
        <v>9.863610213909263E-5</v>
      </c>
    </row>
    <row r="244" spans="2:21" s="128" customFormat="1">
      <c r="B244" s="77" t="s">
        <v>899</v>
      </c>
      <c r="C244" s="74" t="s">
        <v>900</v>
      </c>
      <c r="D244" s="87" t="s">
        <v>119</v>
      </c>
      <c r="E244" s="87" t="s">
        <v>347</v>
      </c>
      <c r="F244" s="74" t="s">
        <v>696</v>
      </c>
      <c r="G244" s="87" t="s">
        <v>190</v>
      </c>
      <c r="H244" s="74" t="s">
        <v>681</v>
      </c>
      <c r="I244" s="74" t="s">
        <v>351</v>
      </c>
      <c r="J244" s="74"/>
      <c r="K244" s="84">
        <v>2.6900000000009845</v>
      </c>
      <c r="L244" s="87" t="s">
        <v>163</v>
      </c>
      <c r="M244" s="88">
        <v>4.1399999999999999E-2</v>
      </c>
      <c r="N244" s="88">
        <v>3.530000000001679E-2</v>
      </c>
      <c r="O244" s="84">
        <v>336273.45791900001</v>
      </c>
      <c r="P244" s="86">
        <v>102.69</v>
      </c>
      <c r="Q244" s="74"/>
      <c r="R244" s="84">
        <v>345.31921391400004</v>
      </c>
      <c r="S244" s="85">
        <v>5.2280676138765801E-4</v>
      </c>
      <c r="T244" s="85">
        <f t="shared" si="4"/>
        <v>1.3210861081514103E-3</v>
      </c>
      <c r="U244" s="85">
        <f>R244/'סכום נכסי הקרן'!$C$42</f>
        <v>3.6323147936360571E-4</v>
      </c>
    </row>
    <row r="245" spans="2:21" s="128" customFormat="1">
      <c r="B245" s="77" t="s">
        <v>901</v>
      </c>
      <c r="C245" s="74" t="s">
        <v>902</v>
      </c>
      <c r="D245" s="87" t="s">
        <v>119</v>
      </c>
      <c r="E245" s="87" t="s">
        <v>347</v>
      </c>
      <c r="F245" s="74" t="s">
        <v>696</v>
      </c>
      <c r="G245" s="87" t="s">
        <v>190</v>
      </c>
      <c r="H245" s="74" t="s">
        <v>681</v>
      </c>
      <c r="I245" s="74" t="s">
        <v>351</v>
      </c>
      <c r="J245" s="74"/>
      <c r="K245" s="84">
        <v>5.0599999999988157</v>
      </c>
      <c r="L245" s="87" t="s">
        <v>163</v>
      </c>
      <c r="M245" s="88">
        <v>2.5000000000000001E-2</v>
      </c>
      <c r="N245" s="88">
        <v>4.1299999999991066E-2</v>
      </c>
      <c r="O245" s="84">
        <v>1073756.827114</v>
      </c>
      <c r="P245" s="86">
        <v>92.81</v>
      </c>
      <c r="Q245" s="74"/>
      <c r="R245" s="84">
        <v>996.55368745299995</v>
      </c>
      <c r="S245" s="85">
        <v>1.7807544177271747E-3</v>
      </c>
      <c r="T245" s="85">
        <f t="shared" si="4"/>
        <v>3.8125108000769876E-3</v>
      </c>
      <c r="U245" s="85">
        <f>R245/'סכום נכסי הקרן'!$C$42</f>
        <v>1.0482465370402433E-3</v>
      </c>
    </row>
    <row r="246" spans="2:21" s="128" customFormat="1">
      <c r="B246" s="77" t="s">
        <v>903</v>
      </c>
      <c r="C246" s="74" t="s">
        <v>904</v>
      </c>
      <c r="D246" s="87" t="s">
        <v>119</v>
      </c>
      <c r="E246" s="87" t="s">
        <v>347</v>
      </c>
      <c r="F246" s="74" t="s">
        <v>696</v>
      </c>
      <c r="G246" s="87" t="s">
        <v>190</v>
      </c>
      <c r="H246" s="74" t="s">
        <v>681</v>
      </c>
      <c r="I246" s="74" t="s">
        <v>351</v>
      </c>
      <c r="J246" s="74"/>
      <c r="K246" s="84">
        <v>3.6400000000004282</v>
      </c>
      <c r="L246" s="87" t="s">
        <v>163</v>
      </c>
      <c r="M246" s="88">
        <v>3.5499999999999997E-2</v>
      </c>
      <c r="N246" s="88">
        <v>3.9299999999992494E-2</v>
      </c>
      <c r="O246" s="84">
        <v>468300.47244699998</v>
      </c>
      <c r="P246" s="86">
        <v>99.61</v>
      </c>
      <c r="Q246" s="74"/>
      <c r="R246" s="84">
        <v>466.47407969500006</v>
      </c>
      <c r="S246" s="85">
        <v>6.5898968026719795E-4</v>
      </c>
      <c r="T246" s="85">
        <f t="shared" si="4"/>
        <v>1.78458771382253E-3</v>
      </c>
      <c r="U246" s="85">
        <f>R246/'סכום נכסי הקרן'!$C$42</f>
        <v>4.9067084374456219E-4</v>
      </c>
    </row>
    <row r="247" spans="2:21" s="128" customFormat="1">
      <c r="B247" s="77" t="s">
        <v>905</v>
      </c>
      <c r="C247" s="74" t="s">
        <v>906</v>
      </c>
      <c r="D247" s="87" t="s">
        <v>119</v>
      </c>
      <c r="E247" s="87" t="s">
        <v>347</v>
      </c>
      <c r="F247" s="74" t="s">
        <v>907</v>
      </c>
      <c r="G247" s="87" t="s">
        <v>487</v>
      </c>
      <c r="H247" s="74" t="s">
        <v>700</v>
      </c>
      <c r="I247" s="74" t="s">
        <v>159</v>
      </c>
      <c r="J247" s="74"/>
      <c r="K247" s="84">
        <v>5.1000000000017192</v>
      </c>
      <c r="L247" s="87" t="s">
        <v>163</v>
      </c>
      <c r="M247" s="88">
        <v>4.4500000000000005E-2</v>
      </c>
      <c r="N247" s="88">
        <v>3.0000000000015629E-2</v>
      </c>
      <c r="O247" s="84">
        <v>588564.08472399996</v>
      </c>
      <c r="P247" s="86">
        <v>108.72</v>
      </c>
      <c r="Q247" s="74"/>
      <c r="R247" s="84">
        <v>639.88687947899996</v>
      </c>
      <c r="S247" s="85">
        <v>2.0571107983027625E-3</v>
      </c>
      <c r="T247" s="85">
        <f t="shared" si="4"/>
        <v>2.4480122541880671E-3</v>
      </c>
      <c r="U247" s="85">
        <f>R247/'סכום נכסי הקרן'!$C$42</f>
        <v>6.7307884558199876E-4</v>
      </c>
    </row>
    <row r="248" spans="2:21" s="128" customFormat="1">
      <c r="B248" s="77" t="s">
        <v>908</v>
      </c>
      <c r="C248" s="74" t="s">
        <v>909</v>
      </c>
      <c r="D248" s="87" t="s">
        <v>119</v>
      </c>
      <c r="E248" s="87" t="s">
        <v>347</v>
      </c>
      <c r="F248" s="74" t="s">
        <v>910</v>
      </c>
      <c r="G248" s="87" t="s">
        <v>189</v>
      </c>
      <c r="H248" s="74" t="s">
        <v>700</v>
      </c>
      <c r="I248" s="74" t="s">
        <v>159</v>
      </c>
      <c r="J248" s="74"/>
      <c r="K248" s="84">
        <v>4.3700000000038566</v>
      </c>
      <c r="L248" s="87" t="s">
        <v>163</v>
      </c>
      <c r="M248" s="88">
        <v>3.4500000000000003E-2</v>
      </c>
      <c r="N248" s="88">
        <v>2.6600000000068794E-2</v>
      </c>
      <c r="O248" s="84">
        <v>92420.147343000004</v>
      </c>
      <c r="P248" s="86">
        <v>103.8</v>
      </c>
      <c r="Q248" s="74"/>
      <c r="R248" s="84">
        <v>95.932109799000017</v>
      </c>
      <c r="S248" s="85">
        <v>4.1630697001351355E-4</v>
      </c>
      <c r="T248" s="85">
        <f t="shared" si="4"/>
        <v>3.6700702560002148E-4</v>
      </c>
      <c r="U248" s="85">
        <f>R248/'סכום נכסי הקרן'!$C$42</f>
        <v>1.0090826330167871E-4</v>
      </c>
    </row>
    <row r="249" spans="2:21" s="128" customFormat="1">
      <c r="B249" s="77" t="s">
        <v>911</v>
      </c>
      <c r="C249" s="74" t="s">
        <v>912</v>
      </c>
      <c r="D249" s="87" t="s">
        <v>119</v>
      </c>
      <c r="E249" s="87" t="s">
        <v>347</v>
      </c>
      <c r="F249" s="74" t="s">
        <v>706</v>
      </c>
      <c r="G249" s="87" t="s">
        <v>487</v>
      </c>
      <c r="H249" s="74" t="s">
        <v>707</v>
      </c>
      <c r="I249" s="74" t="s">
        <v>351</v>
      </c>
      <c r="J249" s="74"/>
      <c r="K249" s="84">
        <v>1.2000000000006015</v>
      </c>
      <c r="L249" s="87" t="s">
        <v>163</v>
      </c>
      <c r="M249" s="88">
        <v>0.06</v>
      </c>
      <c r="N249" s="88">
        <v>6.1599999999974744E-2</v>
      </c>
      <c r="O249" s="84">
        <v>327906.76532399998</v>
      </c>
      <c r="P249" s="86">
        <v>101.4</v>
      </c>
      <c r="Q249" s="74"/>
      <c r="R249" s="84">
        <v>332.49744904900001</v>
      </c>
      <c r="S249" s="85">
        <v>1.1987129083838128E-3</v>
      </c>
      <c r="T249" s="85">
        <f t="shared" si="4"/>
        <v>1.2720339420319953E-3</v>
      </c>
      <c r="U249" s="85">
        <f>R249/'סכום נכסי הקרן'!$C$42</f>
        <v>3.4974462884295636E-4</v>
      </c>
    </row>
    <row r="250" spans="2:21" s="128" customFormat="1">
      <c r="B250" s="77" t="s">
        <v>913</v>
      </c>
      <c r="C250" s="74" t="s">
        <v>914</v>
      </c>
      <c r="D250" s="87" t="s">
        <v>119</v>
      </c>
      <c r="E250" s="87" t="s">
        <v>347</v>
      </c>
      <c r="F250" s="74" t="s">
        <v>706</v>
      </c>
      <c r="G250" s="87" t="s">
        <v>487</v>
      </c>
      <c r="H250" s="74" t="s">
        <v>707</v>
      </c>
      <c r="I250" s="74" t="s">
        <v>351</v>
      </c>
      <c r="J250" s="74"/>
      <c r="K250" s="84">
        <v>2.5100000000115781</v>
      </c>
      <c r="L250" s="87" t="s">
        <v>163</v>
      </c>
      <c r="M250" s="88">
        <v>5.9000000000000004E-2</v>
      </c>
      <c r="N250" s="88">
        <v>4.2299999999991095E-2</v>
      </c>
      <c r="O250" s="84">
        <v>42455.248642999999</v>
      </c>
      <c r="P250" s="86">
        <v>105.79</v>
      </c>
      <c r="Q250" s="74"/>
      <c r="R250" s="84">
        <v>44.913407448000001</v>
      </c>
      <c r="S250" s="85">
        <v>5.0249941714314865E-5</v>
      </c>
      <c r="T250" s="85">
        <f t="shared" si="4"/>
        <v>1.7182501366423773E-4</v>
      </c>
      <c r="U250" s="85">
        <f>R250/'סכום נכסי הקרן'!$C$42</f>
        <v>4.7243138444825531E-5</v>
      </c>
    </row>
    <row r="251" spans="2:21" s="128" customFormat="1">
      <c r="B251" s="77" t="s">
        <v>915</v>
      </c>
      <c r="C251" s="74" t="s">
        <v>916</v>
      </c>
      <c r="D251" s="87" t="s">
        <v>119</v>
      </c>
      <c r="E251" s="87" t="s">
        <v>347</v>
      </c>
      <c r="F251" s="74" t="s">
        <v>706</v>
      </c>
      <c r="G251" s="87" t="s">
        <v>487</v>
      </c>
      <c r="H251" s="74" t="s">
        <v>707</v>
      </c>
      <c r="I251" s="74" t="s">
        <v>351</v>
      </c>
      <c r="J251" s="74"/>
      <c r="K251" s="84">
        <v>5.3000000000200131</v>
      </c>
      <c r="L251" s="87" t="s">
        <v>163</v>
      </c>
      <c r="M251" s="88">
        <v>2.7000000000000003E-2</v>
      </c>
      <c r="N251" s="88">
        <v>5.630000000013774E-2</v>
      </c>
      <c r="O251" s="84">
        <v>98774.131559999994</v>
      </c>
      <c r="P251" s="86">
        <v>86</v>
      </c>
      <c r="Q251" s="74"/>
      <c r="R251" s="84">
        <v>84.945753140999997</v>
      </c>
      <c r="S251" s="85">
        <v>1.4108171679140717E-4</v>
      </c>
      <c r="T251" s="85">
        <f t="shared" si="4"/>
        <v>3.2497657210867536E-4</v>
      </c>
      <c r="U251" s="85">
        <f>R251/'סכום נכסי הקרן'!$C$42</f>
        <v>8.9352026576619494E-5</v>
      </c>
    </row>
    <row r="252" spans="2:21" s="128" customFormat="1">
      <c r="B252" s="77" t="s">
        <v>917</v>
      </c>
      <c r="C252" s="74" t="s">
        <v>918</v>
      </c>
      <c r="D252" s="87" t="s">
        <v>119</v>
      </c>
      <c r="E252" s="87" t="s">
        <v>347</v>
      </c>
      <c r="F252" s="74" t="s">
        <v>919</v>
      </c>
      <c r="G252" s="87" t="s">
        <v>2578</v>
      </c>
      <c r="H252" s="74" t="s">
        <v>700</v>
      </c>
      <c r="I252" s="74" t="s">
        <v>159</v>
      </c>
      <c r="J252" s="74"/>
      <c r="K252" s="84">
        <v>2.8699999999984227</v>
      </c>
      <c r="L252" s="87" t="s">
        <v>163</v>
      </c>
      <c r="M252" s="88">
        <v>4.5999999999999999E-2</v>
      </c>
      <c r="N252" s="88">
        <v>0.13419999999993951</v>
      </c>
      <c r="O252" s="84">
        <v>296559.59074900002</v>
      </c>
      <c r="P252" s="86">
        <v>79.12</v>
      </c>
      <c r="Q252" s="74"/>
      <c r="R252" s="84">
        <v>234.63794825100001</v>
      </c>
      <c r="S252" s="85">
        <v>1.2411236092562171E-3</v>
      </c>
      <c r="T252" s="85">
        <f t="shared" si="4"/>
        <v>8.9765330566501228E-4</v>
      </c>
      <c r="U252" s="85">
        <f>R252/'סכום נכסי הקרן'!$C$42</f>
        <v>2.4680899765767875E-4</v>
      </c>
    </row>
    <row r="253" spans="2:21" s="128" customFormat="1">
      <c r="B253" s="77" t="s">
        <v>920</v>
      </c>
      <c r="C253" s="74" t="s">
        <v>921</v>
      </c>
      <c r="D253" s="87" t="s">
        <v>119</v>
      </c>
      <c r="E253" s="87" t="s">
        <v>347</v>
      </c>
      <c r="F253" s="74" t="s">
        <v>922</v>
      </c>
      <c r="G253" s="87" t="s">
        <v>487</v>
      </c>
      <c r="H253" s="74" t="s">
        <v>923</v>
      </c>
      <c r="I253" s="74" t="s">
        <v>351</v>
      </c>
      <c r="J253" s="74"/>
      <c r="K253" s="84">
        <v>0.65999999998824443</v>
      </c>
      <c r="L253" s="87" t="s">
        <v>163</v>
      </c>
      <c r="M253" s="88">
        <v>4.7E-2</v>
      </c>
      <c r="N253" s="88">
        <v>7.0399999998868534E-2</v>
      </c>
      <c r="O253" s="84">
        <v>27188.339143000005</v>
      </c>
      <c r="P253" s="86">
        <v>100.12</v>
      </c>
      <c r="Q253" s="74"/>
      <c r="R253" s="84">
        <v>27.220964301999995</v>
      </c>
      <c r="S253" s="85">
        <v>1.234217893984239E-3</v>
      </c>
      <c r="T253" s="85">
        <f t="shared" si="4"/>
        <v>1.0413911633313751E-4</v>
      </c>
      <c r="U253" s="85">
        <f>R253/'סכום נכסי הקרן'!$C$42</f>
        <v>2.8632959692714325E-5</v>
      </c>
    </row>
    <row r="254" spans="2:21" s="128" customFormat="1">
      <c r="B254" s="77" t="s">
        <v>927</v>
      </c>
      <c r="C254" s="74" t="s">
        <v>928</v>
      </c>
      <c r="D254" s="87" t="s">
        <v>119</v>
      </c>
      <c r="E254" s="87" t="s">
        <v>347</v>
      </c>
      <c r="F254" s="74" t="s">
        <v>929</v>
      </c>
      <c r="G254" s="87" t="s">
        <v>2578</v>
      </c>
      <c r="H254" s="74" t="s">
        <v>930</v>
      </c>
      <c r="I254" s="74" t="s">
        <v>351</v>
      </c>
      <c r="J254" s="74"/>
      <c r="K254" s="84">
        <v>0.49999999999946326</v>
      </c>
      <c r="L254" s="87" t="s">
        <v>163</v>
      </c>
      <c r="M254" s="88">
        <v>6.0999999999999999E-2</v>
      </c>
      <c r="N254" s="88">
        <v>0.37579999999994823</v>
      </c>
      <c r="O254" s="84">
        <v>1058607.631636</v>
      </c>
      <c r="P254" s="86">
        <v>88</v>
      </c>
      <c r="Q254" s="74"/>
      <c r="R254" s="84">
        <v>931.57468047899988</v>
      </c>
      <c r="S254" s="85">
        <v>1.562289893205431E-3</v>
      </c>
      <c r="T254" s="85">
        <f t="shared" si="4"/>
        <v>3.5639209157730003E-3</v>
      </c>
      <c r="U254" s="85">
        <f>R254/'סכום נכסי הקרן'!$C$42</f>
        <v>9.7989696400831183E-4</v>
      </c>
    </row>
    <row r="255" spans="2:21" s="128" customFormat="1">
      <c r="B255" s="77" t="s">
        <v>931</v>
      </c>
      <c r="C255" s="74" t="s">
        <v>932</v>
      </c>
      <c r="D255" s="87" t="s">
        <v>119</v>
      </c>
      <c r="E255" s="87" t="s">
        <v>347</v>
      </c>
      <c r="F255" s="74" t="s">
        <v>910</v>
      </c>
      <c r="G255" s="87" t="s">
        <v>189</v>
      </c>
      <c r="H255" s="74" t="s">
        <v>720</v>
      </c>
      <c r="I255" s="74"/>
      <c r="J255" s="74"/>
      <c r="K255" s="84">
        <v>3.709999999999662</v>
      </c>
      <c r="L255" s="87" t="s">
        <v>163</v>
      </c>
      <c r="M255" s="88">
        <v>4.2500000000000003E-2</v>
      </c>
      <c r="N255" s="88">
        <v>4.1199999999925734E-2</v>
      </c>
      <c r="O255" s="84">
        <v>58685.687139000001</v>
      </c>
      <c r="P255" s="86">
        <v>100.95</v>
      </c>
      <c r="Q255" s="74"/>
      <c r="R255" s="84">
        <v>59.243201861999999</v>
      </c>
      <c r="S255" s="85">
        <v>4.8570814929857232E-4</v>
      </c>
      <c r="T255" s="85">
        <f t="shared" si="4"/>
        <v>2.2664644140476224E-4</v>
      </c>
      <c r="U255" s="85">
        <f>R255/'סכום נכסי הקרן'!$C$42</f>
        <v>6.2316242443231592E-5</v>
      </c>
    </row>
    <row r="256" spans="2:21" s="128" customFormat="1">
      <c r="B256" s="7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84"/>
      <c r="P256" s="86"/>
      <c r="Q256" s="74"/>
      <c r="R256" s="74"/>
      <c r="S256" s="74"/>
      <c r="T256" s="85"/>
      <c r="U256" s="74"/>
    </row>
    <row r="257" spans="2:21" s="128" customFormat="1">
      <c r="B257" s="92" t="s">
        <v>47</v>
      </c>
      <c r="C257" s="72"/>
      <c r="D257" s="72"/>
      <c r="E257" s="72"/>
      <c r="F257" s="72"/>
      <c r="G257" s="72"/>
      <c r="H257" s="72"/>
      <c r="I257" s="72"/>
      <c r="J257" s="72"/>
      <c r="K257" s="81">
        <v>3.5794619269214625</v>
      </c>
      <c r="L257" s="72"/>
      <c r="M257" s="72"/>
      <c r="N257" s="94">
        <v>8.2053673382335199E-2</v>
      </c>
      <c r="O257" s="81"/>
      <c r="P257" s="83"/>
      <c r="Q257" s="72"/>
      <c r="R257" s="81">
        <f>SUM(R258:R263)</f>
        <v>7652.870278247</v>
      </c>
      <c r="S257" s="72"/>
      <c r="T257" s="82">
        <f t="shared" ref="T257:T263" si="5">R257/$R$11</f>
        <v>2.9277550175921572E-2</v>
      </c>
      <c r="U257" s="82">
        <f>R257/'סכום נכסי הקרן'!$C$42</f>
        <v>8.0498370219205702E-3</v>
      </c>
    </row>
    <row r="258" spans="2:21" s="128" customFormat="1">
      <c r="B258" s="77" t="s">
        <v>933</v>
      </c>
      <c r="C258" s="74" t="s">
        <v>934</v>
      </c>
      <c r="D258" s="87" t="s">
        <v>119</v>
      </c>
      <c r="E258" s="87" t="s">
        <v>347</v>
      </c>
      <c r="F258" s="74" t="s">
        <v>935</v>
      </c>
      <c r="G258" s="87" t="s">
        <v>145</v>
      </c>
      <c r="H258" s="74" t="s">
        <v>451</v>
      </c>
      <c r="I258" s="74" t="s">
        <v>351</v>
      </c>
      <c r="J258" s="74"/>
      <c r="K258" s="84">
        <v>2.5299999999996543</v>
      </c>
      <c r="L258" s="87" t="s">
        <v>163</v>
      </c>
      <c r="M258" s="88">
        <v>3.49E-2</v>
      </c>
      <c r="N258" s="88">
        <v>5.1799999999993657E-2</v>
      </c>
      <c r="O258" s="84">
        <v>3617149.9730400001</v>
      </c>
      <c r="P258" s="86">
        <v>96.05</v>
      </c>
      <c r="Q258" s="74"/>
      <c r="R258" s="84">
        <v>3474.2723940400006</v>
      </c>
      <c r="S258" s="85">
        <v>1.7951324887241569E-3</v>
      </c>
      <c r="T258" s="85">
        <f t="shared" si="5"/>
        <v>1.3291507714491835E-2</v>
      </c>
      <c r="U258" s="85">
        <f>R258/'סכום נכסי הקרן'!$C$42</f>
        <v>3.6544885154104726E-3</v>
      </c>
    </row>
    <row r="259" spans="2:21" s="128" customFormat="1">
      <c r="B259" s="77" t="s">
        <v>936</v>
      </c>
      <c r="C259" s="74" t="s">
        <v>937</v>
      </c>
      <c r="D259" s="87" t="s">
        <v>119</v>
      </c>
      <c r="E259" s="87" t="s">
        <v>347</v>
      </c>
      <c r="F259" s="74" t="s">
        <v>938</v>
      </c>
      <c r="G259" s="87" t="s">
        <v>145</v>
      </c>
      <c r="H259" s="74" t="s">
        <v>651</v>
      </c>
      <c r="I259" s="74" t="s">
        <v>159</v>
      </c>
      <c r="J259" s="74"/>
      <c r="K259" s="84">
        <v>1.6800000000042208</v>
      </c>
      <c r="L259" s="87" t="s">
        <v>163</v>
      </c>
      <c r="M259" s="88">
        <v>4.4999999999999998E-2</v>
      </c>
      <c r="N259" s="88">
        <v>0.15240000000146303</v>
      </c>
      <c r="O259" s="84">
        <v>35600.616275</v>
      </c>
      <c r="P259" s="86">
        <v>79.87</v>
      </c>
      <c r="Q259" s="74"/>
      <c r="R259" s="84">
        <v>28.434211040999994</v>
      </c>
      <c r="S259" s="85">
        <v>2.3290708329489778E-5</v>
      </c>
      <c r="T259" s="85">
        <f t="shared" si="5"/>
        <v>1.0878062873114751E-4</v>
      </c>
      <c r="U259" s="85">
        <f>R259/'סכום נכסי הקרן'!$C$42</f>
        <v>2.9909139499928273E-5</v>
      </c>
    </row>
    <row r="260" spans="2:21" s="128" customFormat="1">
      <c r="B260" s="77" t="s">
        <v>939</v>
      </c>
      <c r="C260" s="74" t="s">
        <v>940</v>
      </c>
      <c r="D260" s="87" t="s">
        <v>119</v>
      </c>
      <c r="E260" s="87" t="s">
        <v>347</v>
      </c>
      <c r="F260" s="74" t="s">
        <v>941</v>
      </c>
      <c r="G260" s="87" t="s">
        <v>145</v>
      </c>
      <c r="H260" s="74" t="s">
        <v>651</v>
      </c>
      <c r="I260" s="74" t="s">
        <v>159</v>
      </c>
      <c r="J260" s="74"/>
      <c r="K260" s="84">
        <v>4.630000000001024</v>
      </c>
      <c r="L260" s="87" t="s">
        <v>163</v>
      </c>
      <c r="M260" s="88">
        <v>4.6900000000000004E-2</v>
      </c>
      <c r="N260" s="88">
        <v>0.11600000000003989</v>
      </c>
      <c r="O260" s="84">
        <v>1554529.583082</v>
      </c>
      <c r="P260" s="86">
        <v>74.19</v>
      </c>
      <c r="Q260" s="74"/>
      <c r="R260" s="84">
        <v>1153.3054749139999</v>
      </c>
      <c r="S260" s="85">
        <v>7.8965653314786496E-4</v>
      </c>
      <c r="T260" s="85">
        <f t="shared" si="5"/>
        <v>4.4121953832065046E-3</v>
      </c>
      <c r="U260" s="85">
        <f>R260/'סכום נכסי הקרן'!$C$42</f>
        <v>1.2131292929315168E-3</v>
      </c>
    </row>
    <row r="261" spans="2:21" s="128" customFormat="1">
      <c r="B261" s="77" t="s">
        <v>942</v>
      </c>
      <c r="C261" s="74" t="s">
        <v>943</v>
      </c>
      <c r="D261" s="87" t="s">
        <v>119</v>
      </c>
      <c r="E261" s="87" t="s">
        <v>347</v>
      </c>
      <c r="F261" s="74" t="s">
        <v>941</v>
      </c>
      <c r="G261" s="87" t="s">
        <v>145</v>
      </c>
      <c r="H261" s="74" t="s">
        <v>651</v>
      </c>
      <c r="I261" s="74" t="s">
        <v>159</v>
      </c>
      <c r="J261" s="74"/>
      <c r="K261" s="84">
        <v>4.9300000000000344</v>
      </c>
      <c r="L261" s="87" t="s">
        <v>163</v>
      </c>
      <c r="M261" s="88">
        <v>4.6900000000000004E-2</v>
      </c>
      <c r="N261" s="88">
        <v>0.11039999999999674</v>
      </c>
      <c r="O261" s="84">
        <v>3064819.4141820003</v>
      </c>
      <c r="P261" s="86">
        <v>76.150000000000006</v>
      </c>
      <c r="Q261" s="74"/>
      <c r="R261" s="84">
        <v>2333.859809044</v>
      </c>
      <c r="S261" s="85">
        <v>1.9000371388833296E-3</v>
      </c>
      <c r="T261" s="85">
        <f t="shared" si="5"/>
        <v>8.928636600188701E-3</v>
      </c>
      <c r="U261" s="85">
        <f>R261/'סכום נכסי הקרן'!$C$42</f>
        <v>2.4549208874239982E-3</v>
      </c>
    </row>
    <row r="262" spans="2:21" s="128" customFormat="1">
      <c r="B262" s="77" t="s">
        <v>944</v>
      </c>
      <c r="C262" s="74" t="s">
        <v>945</v>
      </c>
      <c r="D262" s="87" t="s">
        <v>119</v>
      </c>
      <c r="E262" s="87" t="s">
        <v>347</v>
      </c>
      <c r="F262" s="74" t="s">
        <v>706</v>
      </c>
      <c r="G262" s="87" t="s">
        <v>487</v>
      </c>
      <c r="H262" s="74" t="s">
        <v>707</v>
      </c>
      <c r="I262" s="74" t="s">
        <v>351</v>
      </c>
      <c r="J262" s="74"/>
      <c r="K262" s="84">
        <v>2.0500000000017442</v>
      </c>
      <c r="L262" s="87" t="s">
        <v>163</v>
      </c>
      <c r="M262" s="88">
        <v>6.7000000000000004E-2</v>
      </c>
      <c r="N262" s="88">
        <v>7.7200000000051811E-2</v>
      </c>
      <c r="O262" s="84">
        <v>438162.84300899995</v>
      </c>
      <c r="P262" s="86">
        <v>91.6</v>
      </c>
      <c r="Q262" s="74"/>
      <c r="R262" s="84">
        <v>401.35715348600002</v>
      </c>
      <c r="S262" s="85">
        <v>3.8298197643324823E-4</v>
      </c>
      <c r="T262" s="85">
        <f t="shared" si="5"/>
        <v>1.53547019254364E-3</v>
      </c>
      <c r="U262" s="85">
        <f>R262/'סכום נכסי הקרן'!$C$42</f>
        <v>4.2217619738411856E-4</v>
      </c>
    </row>
    <row r="263" spans="2:21" s="128" customFormat="1">
      <c r="B263" s="77" t="s">
        <v>946</v>
      </c>
      <c r="C263" s="74" t="s">
        <v>947</v>
      </c>
      <c r="D263" s="87" t="s">
        <v>119</v>
      </c>
      <c r="E263" s="87" t="s">
        <v>347</v>
      </c>
      <c r="F263" s="74" t="s">
        <v>706</v>
      </c>
      <c r="G263" s="87" t="s">
        <v>487</v>
      </c>
      <c r="H263" s="74" t="s">
        <v>707</v>
      </c>
      <c r="I263" s="74" t="s">
        <v>351</v>
      </c>
      <c r="J263" s="74"/>
      <c r="K263" s="84">
        <v>3.3900000000016051</v>
      </c>
      <c r="L263" s="87" t="s">
        <v>163</v>
      </c>
      <c r="M263" s="88">
        <v>4.7E-2</v>
      </c>
      <c r="N263" s="88">
        <v>8.1100000000022168E-2</v>
      </c>
      <c r="O263" s="84">
        <v>299429.20107100002</v>
      </c>
      <c r="P263" s="86">
        <v>87.38</v>
      </c>
      <c r="Q263" s="74"/>
      <c r="R263" s="84">
        <v>261.64123572200003</v>
      </c>
      <c r="S263" s="85">
        <v>4.1859095262233403E-4</v>
      </c>
      <c r="T263" s="85">
        <f t="shared" si="5"/>
        <v>1.000959656759746E-3</v>
      </c>
      <c r="U263" s="85">
        <f>R263/'סכום נכסי הקרן'!$C$42</f>
        <v>2.7521298927053696E-4</v>
      </c>
    </row>
    <row r="264" spans="2:21" s="128" customFormat="1">
      <c r="B264" s="73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84"/>
      <c r="P264" s="86"/>
      <c r="Q264" s="74"/>
      <c r="R264" s="74"/>
      <c r="S264" s="74"/>
      <c r="T264" s="85"/>
      <c r="U264" s="74"/>
    </row>
    <row r="265" spans="2:21" s="128" customFormat="1">
      <c r="B265" s="71" t="s">
        <v>232</v>
      </c>
      <c r="C265" s="72"/>
      <c r="D265" s="72"/>
      <c r="E265" s="72"/>
      <c r="F265" s="72"/>
      <c r="G265" s="72"/>
      <c r="H265" s="72"/>
      <c r="I265" s="72"/>
      <c r="J265" s="72"/>
      <c r="K265" s="81">
        <v>8.2204070639377296</v>
      </c>
      <c r="L265" s="72"/>
      <c r="M265" s="72"/>
      <c r="N265" s="94">
        <v>5.7293181960305445E-2</v>
      </c>
      <c r="O265" s="81"/>
      <c r="P265" s="83"/>
      <c r="Q265" s="72"/>
      <c r="R265" s="81">
        <f>R266+R274</f>
        <v>18059.670004996002</v>
      </c>
      <c r="S265" s="72"/>
      <c r="T265" s="82">
        <f t="shared" ref="T265:T272" si="6">R265/$R$11</f>
        <v>6.9090795414994591E-2</v>
      </c>
      <c r="U265" s="82">
        <f>R265/'סכום נכסי הקרן'!$C$42</f>
        <v>1.8996454261496518E-2</v>
      </c>
    </row>
    <row r="266" spans="2:21" s="128" customFormat="1">
      <c r="B266" s="92" t="s">
        <v>65</v>
      </c>
      <c r="C266" s="72"/>
      <c r="D266" s="72"/>
      <c r="E266" s="72"/>
      <c r="F266" s="72"/>
      <c r="G266" s="72"/>
      <c r="H266" s="72"/>
      <c r="I266" s="72"/>
      <c r="J266" s="72"/>
      <c r="K266" s="81">
        <v>7.0087164992342128</v>
      </c>
      <c r="L266" s="72"/>
      <c r="M266" s="72"/>
      <c r="N266" s="94">
        <v>5.5859874484691277E-2</v>
      </c>
      <c r="O266" s="81"/>
      <c r="P266" s="83"/>
      <c r="Q266" s="72"/>
      <c r="R266" s="81">
        <f>SUM(R267:R272)</f>
        <v>2062.8747478829996</v>
      </c>
      <c r="S266" s="72"/>
      <c r="T266" s="82">
        <f t="shared" si="6"/>
        <v>7.8919303139711183E-3</v>
      </c>
      <c r="U266" s="82">
        <f>R266/'סכום נכסי הקרן'!$C$42</f>
        <v>2.1698793933950535E-3</v>
      </c>
    </row>
    <row r="267" spans="2:21" s="128" customFormat="1">
      <c r="B267" s="77" t="s">
        <v>948</v>
      </c>
      <c r="C267" s="74" t="s">
        <v>949</v>
      </c>
      <c r="D267" s="87" t="s">
        <v>28</v>
      </c>
      <c r="E267" s="87" t="s">
        <v>950</v>
      </c>
      <c r="F267" s="74" t="s">
        <v>951</v>
      </c>
      <c r="G267" s="87" t="s">
        <v>952</v>
      </c>
      <c r="H267" s="74" t="s">
        <v>953</v>
      </c>
      <c r="I267" s="74" t="s">
        <v>954</v>
      </c>
      <c r="J267" s="74"/>
      <c r="K267" s="84">
        <v>3.4199999999964983</v>
      </c>
      <c r="L267" s="87" t="s">
        <v>162</v>
      </c>
      <c r="M267" s="88">
        <v>5.0819999999999997E-2</v>
      </c>
      <c r="N267" s="88">
        <v>4.3899999999929967E-2</v>
      </c>
      <c r="O267" s="84">
        <v>78157.552708000003</v>
      </c>
      <c r="P267" s="86">
        <v>102.4956</v>
      </c>
      <c r="Q267" s="74"/>
      <c r="R267" s="84">
        <v>285.5852539</v>
      </c>
      <c r="S267" s="85">
        <v>2.4424235221250003E-4</v>
      </c>
      <c r="T267" s="85">
        <f t="shared" si="6"/>
        <v>1.092562175570525E-3</v>
      </c>
      <c r="U267" s="85">
        <f>R267/'סכום נכסי הקרן'!$C$42</f>
        <v>3.0039902235026587E-4</v>
      </c>
    </row>
    <row r="268" spans="2:21" s="128" customFormat="1">
      <c r="B268" s="77" t="s">
        <v>955</v>
      </c>
      <c r="C268" s="74" t="s">
        <v>956</v>
      </c>
      <c r="D268" s="87" t="s">
        <v>28</v>
      </c>
      <c r="E268" s="87" t="s">
        <v>950</v>
      </c>
      <c r="F268" s="74" t="s">
        <v>951</v>
      </c>
      <c r="G268" s="87" t="s">
        <v>952</v>
      </c>
      <c r="H268" s="74" t="s">
        <v>953</v>
      </c>
      <c r="I268" s="74" t="s">
        <v>954</v>
      </c>
      <c r="J268" s="74"/>
      <c r="K268" s="84">
        <v>4.9200000000069695</v>
      </c>
      <c r="L268" s="87" t="s">
        <v>162</v>
      </c>
      <c r="M268" s="88">
        <v>5.4120000000000001E-2</v>
      </c>
      <c r="N268" s="88">
        <v>6.4700000000076405E-2</v>
      </c>
      <c r="O268" s="84">
        <v>108606.941857</v>
      </c>
      <c r="P268" s="86">
        <v>96.352999999999994</v>
      </c>
      <c r="Q268" s="74"/>
      <c r="R268" s="84">
        <v>373.06315644499995</v>
      </c>
      <c r="S268" s="85">
        <v>3.3939669330312498E-4</v>
      </c>
      <c r="T268" s="85">
        <f t="shared" si="6"/>
        <v>1.4272259798591663E-3</v>
      </c>
      <c r="U268" s="85">
        <f>R268/'סכום נכסי הקרן'!$C$42</f>
        <v>3.9241454501086999E-4</v>
      </c>
    </row>
    <row r="269" spans="2:21" s="128" customFormat="1">
      <c r="B269" s="77" t="s">
        <v>957</v>
      </c>
      <c r="C269" s="74" t="s">
        <v>958</v>
      </c>
      <c r="D269" s="87" t="s">
        <v>28</v>
      </c>
      <c r="E269" s="87" t="s">
        <v>950</v>
      </c>
      <c r="F269" s="74" t="s">
        <v>769</v>
      </c>
      <c r="G269" s="87" t="s">
        <v>543</v>
      </c>
      <c r="H269" s="74" t="s">
        <v>953</v>
      </c>
      <c r="I269" s="74" t="s">
        <v>344</v>
      </c>
      <c r="J269" s="74"/>
      <c r="K269" s="125">
        <v>10.960000000000237</v>
      </c>
      <c r="L269" s="87" t="s">
        <v>162</v>
      </c>
      <c r="M269" s="88">
        <v>6.3750000000000001E-2</v>
      </c>
      <c r="N269" s="88">
        <v>5.4800000000001188E-2</v>
      </c>
      <c r="O269" s="84">
        <v>168438.24</v>
      </c>
      <c r="P269" s="86">
        <v>112.125</v>
      </c>
      <c r="Q269" s="74"/>
      <c r="R269" s="84">
        <v>673.29080757899999</v>
      </c>
      <c r="S269" s="85">
        <v>2.807304E-4</v>
      </c>
      <c r="T269" s="85">
        <f t="shared" si="6"/>
        <v>2.5758055063225655E-3</v>
      </c>
      <c r="U269" s="85">
        <f>R269/'סכום נכסי הקרן'!$C$42</f>
        <v>7.0821548939278963E-4</v>
      </c>
    </row>
    <row r="270" spans="2:21" s="128" customFormat="1">
      <c r="B270" s="77" t="s">
        <v>924</v>
      </c>
      <c r="C270" s="74" t="s">
        <v>2638</v>
      </c>
      <c r="D270" s="87" t="s">
        <v>28</v>
      </c>
      <c r="E270" s="87" t="s">
        <v>347</v>
      </c>
      <c r="F270" s="74" t="s">
        <v>370</v>
      </c>
      <c r="G270" s="87" t="s">
        <v>357</v>
      </c>
      <c r="H270" s="74" t="s">
        <v>925</v>
      </c>
      <c r="I270" s="74" t="s">
        <v>926</v>
      </c>
      <c r="J270" s="74"/>
      <c r="K270" s="84">
        <v>5.2900000000055893</v>
      </c>
      <c r="L270" s="87" t="s">
        <v>162</v>
      </c>
      <c r="M270" s="88">
        <v>3.2750000000000001E-2</v>
      </c>
      <c r="N270" s="88">
        <v>4.9200000000053999E-2</v>
      </c>
      <c r="O270" s="84">
        <v>130618.240512</v>
      </c>
      <c r="P270" s="86">
        <v>90.677899999999994</v>
      </c>
      <c r="Q270" s="74"/>
      <c r="R270" s="84">
        <v>422.24543561599995</v>
      </c>
      <c r="S270" s="85">
        <v>1.74157654016E-4</v>
      </c>
      <c r="T270" s="85">
        <f>R270/$R$11</f>
        <v>1.6153823961894027E-3</v>
      </c>
      <c r="U270" s="85">
        <f>R270/'סכום נכסי הקרן'!$C$42</f>
        <v>4.441479884508439E-4</v>
      </c>
    </row>
    <row r="271" spans="2:21" s="128" customFormat="1">
      <c r="B271" s="77" t="s">
        <v>959</v>
      </c>
      <c r="C271" s="74" t="s">
        <v>960</v>
      </c>
      <c r="D271" s="87" t="s">
        <v>28</v>
      </c>
      <c r="E271" s="87" t="s">
        <v>950</v>
      </c>
      <c r="F271" s="74" t="s">
        <v>961</v>
      </c>
      <c r="G271" s="87" t="s">
        <v>962</v>
      </c>
      <c r="H271" s="74" t="s">
        <v>963</v>
      </c>
      <c r="I271" s="74" t="s">
        <v>344</v>
      </c>
      <c r="J271" s="74"/>
      <c r="K271" s="84">
        <v>4.1699999999928083</v>
      </c>
      <c r="L271" s="87" t="s">
        <v>164</v>
      </c>
      <c r="M271" s="88">
        <v>0.06</v>
      </c>
      <c r="N271" s="88">
        <v>6.3699999999890233E-2</v>
      </c>
      <c r="O271" s="84">
        <v>67936.756800000003</v>
      </c>
      <c r="P271" s="86">
        <v>99.701300000000003</v>
      </c>
      <c r="Q271" s="74"/>
      <c r="R271" s="84">
        <v>264.18234437000001</v>
      </c>
      <c r="S271" s="85">
        <v>6.7936756800000009E-5</v>
      </c>
      <c r="T271" s="85">
        <f t="shared" si="6"/>
        <v>1.0106811642777501E-3</v>
      </c>
      <c r="U271" s="85">
        <f>R271/'סכום נכסי הקרן'!$C$42</f>
        <v>2.7788590932898051E-4</v>
      </c>
    </row>
    <row r="272" spans="2:21" s="128" customFormat="1">
      <c r="B272" s="77" t="s">
        <v>964</v>
      </c>
      <c r="C272" s="74" t="s">
        <v>965</v>
      </c>
      <c r="D272" s="87" t="s">
        <v>28</v>
      </c>
      <c r="E272" s="87" t="s">
        <v>950</v>
      </c>
      <c r="F272" s="74" t="s">
        <v>966</v>
      </c>
      <c r="G272" s="87" t="s">
        <v>967</v>
      </c>
      <c r="H272" s="74" t="s">
        <v>720</v>
      </c>
      <c r="I272" s="74"/>
      <c r="J272" s="74"/>
      <c r="K272" s="84">
        <v>4.6200000000390951</v>
      </c>
      <c r="L272" s="87" t="s">
        <v>162</v>
      </c>
      <c r="M272" s="88">
        <v>0</v>
      </c>
      <c r="N272" s="88">
        <v>2.8000000000359487E-2</v>
      </c>
      <c r="O272" s="84">
        <v>14317.250400000001</v>
      </c>
      <c r="P272" s="86">
        <v>87.2</v>
      </c>
      <c r="Q272" s="74"/>
      <c r="R272" s="84">
        <v>44.507749972999996</v>
      </c>
      <c r="S272" s="85">
        <v>2.4899565913043481E-5</v>
      </c>
      <c r="T272" s="85">
        <f t="shared" si="6"/>
        <v>1.7027309175170915E-4</v>
      </c>
      <c r="U272" s="85">
        <f>R272/'סכום נכסי הקרן'!$C$42</f>
        <v>4.6816438861303797E-5</v>
      </c>
    </row>
    <row r="273" spans="2:21" s="128" customFormat="1"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84"/>
      <c r="P273" s="86"/>
      <c r="Q273" s="74"/>
      <c r="R273" s="74"/>
      <c r="S273" s="74"/>
      <c r="T273" s="85"/>
      <c r="U273" s="74"/>
    </row>
    <row r="274" spans="2:21" s="128" customFormat="1">
      <c r="B274" s="92" t="s">
        <v>64</v>
      </c>
      <c r="C274" s="72"/>
      <c r="D274" s="72"/>
      <c r="E274" s="72"/>
      <c r="F274" s="72"/>
      <c r="G274" s="72"/>
      <c r="H274" s="72"/>
      <c r="I274" s="72"/>
      <c r="J274" s="72"/>
      <c r="K274" s="81">
        <v>8.3540734972365982</v>
      </c>
      <c r="L274" s="72"/>
      <c r="M274" s="72"/>
      <c r="N274" s="94">
        <v>5.7451295841577495E-2</v>
      </c>
      <c r="O274" s="81"/>
      <c r="P274" s="83"/>
      <c r="Q274" s="72"/>
      <c r="R274" s="81">
        <f>SUM(R275:R350)</f>
        <v>15996.795257113001</v>
      </c>
      <c r="S274" s="72"/>
      <c r="T274" s="82">
        <f t="shared" ref="T274:T343" si="7">R274/$R$11</f>
        <v>6.1198865101023465E-2</v>
      </c>
      <c r="U274" s="82">
        <f>R274/'סכום נכסי הקרן'!$C$42</f>
        <v>1.6826574868101466E-2</v>
      </c>
    </row>
    <row r="275" spans="2:21" s="128" customFormat="1">
      <c r="B275" s="77" t="s">
        <v>1141</v>
      </c>
      <c r="C275" s="74" t="s">
        <v>1142</v>
      </c>
      <c r="D275" s="87" t="s">
        <v>28</v>
      </c>
      <c r="E275" s="87" t="s">
        <v>950</v>
      </c>
      <c r="F275" s="74"/>
      <c r="G275" s="87" t="s">
        <v>1126</v>
      </c>
      <c r="H275" s="74" t="s">
        <v>343</v>
      </c>
      <c r="I275" s="74" t="s">
        <v>954</v>
      </c>
      <c r="J275" s="74"/>
      <c r="K275" s="84">
        <v>18.53</v>
      </c>
      <c r="L275" s="87" t="s">
        <v>162</v>
      </c>
      <c r="M275" s="88">
        <v>4.2500000000000003E-2</v>
      </c>
      <c r="N275" s="88">
        <v>0.03</v>
      </c>
      <c r="O275" s="84">
        <v>58953.383999999991</v>
      </c>
      <c r="P275" s="86">
        <v>122.9</v>
      </c>
      <c r="Q275" s="74"/>
      <c r="R275" s="84">
        <v>258.297530693</v>
      </c>
      <c r="S275" s="85">
        <v>7.8604511999999982E-5</v>
      </c>
      <c r="T275" s="85">
        <f>R275/$R$11</f>
        <v>9.881676600054963E-4</v>
      </c>
      <c r="U275" s="85">
        <f>R275/'סכום נכסי הקרן'!$C$42</f>
        <v>2.7169584086030778E-4</v>
      </c>
    </row>
    <row r="276" spans="2:21" s="128" customFormat="1">
      <c r="B276" s="77" t="s">
        <v>968</v>
      </c>
      <c r="C276" s="74" t="s">
        <v>969</v>
      </c>
      <c r="D276" s="87" t="s">
        <v>28</v>
      </c>
      <c r="E276" s="87" t="s">
        <v>950</v>
      </c>
      <c r="F276" s="74"/>
      <c r="G276" s="87" t="s">
        <v>970</v>
      </c>
      <c r="H276" s="74" t="s">
        <v>343</v>
      </c>
      <c r="I276" s="74" t="s">
        <v>344</v>
      </c>
      <c r="J276" s="74"/>
      <c r="K276" s="84">
        <v>17.960000000010613</v>
      </c>
      <c r="L276" s="87" t="s">
        <v>162</v>
      </c>
      <c r="M276" s="88">
        <v>4.7500000000000001E-2</v>
      </c>
      <c r="N276" s="88">
        <v>3.0400000000045484E-2</v>
      </c>
      <c r="O276" s="84">
        <v>28073.040000000001</v>
      </c>
      <c r="P276" s="86">
        <v>131.81899999999999</v>
      </c>
      <c r="Q276" s="74"/>
      <c r="R276" s="84">
        <v>131.92493830999999</v>
      </c>
      <c r="S276" s="85">
        <v>1.2476906666666667E-5</v>
      </c>
      <c r="T276" s="85">
        <f t="shared" si="7"/>
        <v>5.047046219776157E-4</v>
      </c>
      <c r="U276" s="85">
        <f>R276/'סכום נכסי הקרן'!$C$42</f>
        <v>1.3876809796986206E-4</v>
      </c>
    </row>
    <row r="277" spans="2:21" s="128" customFormat="1">
      <c r="B277" s="77" t="s">
        <v>971</v>
      </c>
      <c r="C277" s="74" t="s">
        <v>972</v>
      </c>
      <c r="D277" s="87" t="s">
        <v>28</v>
      </c>
      <c r="E277" s="87" t="s">
        <v>950</v>
      </c>
      <c r="F277" s="74"/>
      <c r="G277" s="87" t="s">
        <v>970</v>
      </c>
      <c r="H277" s="74" t="s">
        <v>343</v>
      </c>
      <c r="I277" s="74" t="s">
        <v>344</v>
      </c>
      <c r="J277" s="74"/>
      <c r="K277" s="84">
        <v>20.740000000003153</v>
      </c>
      <c r="L277" s="87" t="s">
        <v>162</v>
      </c>
      <c r="M277" s="88">
        <v>4.9500000000000002E-2</v>
      </c>
      <c r="N277" s="88">
        <v>3.2199999999993956E-2</v>
      </c>
      <c r="O277" s="84">
        <v>61760.687999999995</v>
      </c>
      <c r="P277" s="86">
        <v>135.3357</v>
      </c>
      <c r="Q277" s="74"/>
      <c r="R277" s="84">
        <v>297.97799496900001</v>
      </c>
      <c r="S277" s="85">
        <v>6.1760687999999993E-5</v>
      </c>
      <c r="T277" s="85">
        <f t="shared" si="7"/>
        <v>1.1399730273520035E-3</v>
      </c>
      <c r="U277" s="85">
        <f>R277/'סכום נכסי הקרן'!$C$42</f>
        <v>3.1343459491757762E-4</v>
      </c>
    </row>
    <row r="278" spans="2:21" s="128" customFormat="1">
      <c r="B278" s="77" t="s">
        <v>1149</v>
      </c>
      <c r="C278" s="74" t="s">
        <v>1150</v>
      </c>
      <c r="D278" s="87" t="s">
        <v>28</v>
      </c>
      <c r="E278" s="87" t="s">
        <v>950</v>
      </c>
      <c r="F278" s="74"/>
      <c r="G278" s="87" t="s">
        <v>967</v>
      </c>
      <c r="H278" s="74" t="s">
        <v>983</v>
      </c>
      <c r="I278" s="74" t="s">
        <v>344</v>
      </c>
      <c r="J278" s="74"/>
      <c r="K278" s="74">
        <v>20.92</v>
      </c>
      <c r="L278" s="87" t="s">
        <v>162</v>
      </c>
      <c r="M278" s="88">
        <v>3.85E-2</v>
      </c>
      <c r="N278" s="85">
        <v>3.7379999999999997E-2</v>
      </c>
      <c r="O278" s="84">
        <v>75797.207999999999</v>
      </c>
      <c r="P278" s="86">
        <v>101.96</v>
      </c>
      <c r="Q278" s="74"/>
      <c r="R278" s="84">
        <v>275.51330063200004</v>
      </c>
      <c r="S278" s="117">
        <f>75797/3500000000</f>
        <v>2.1656285714285714E-5</v>
      </c>
      <c r="T278" s="85">
        <f>R278/$R$11</f>
        <v>1.0540299508689517E-3</v>
      </c>
      <c r="U278" s="85">
        <f>R278/'סכום נכסי הקרן'!$C$42</f>
        <v>2.8980462059616062E-4</v>
      </c>
    </row>
    <row r="279" spans="2:21" s="128" customFormat="1">
      <c r="B279" s="77" t="s">
        <v>973</v>
      </c>
      <c r="C279" s="74" t="s">
        <v>974</v>
      </c>
      <c r="D279" s="87" t="s">
        <v>28</v>
      </c>
      <c r="E279" s="87" t="s">
        <v>950</v>
      </c>
      <c r="F279" s="74"/>
      <c r="G279" s="87" t="s">
        <v>975</v>
      </c>
      <c r="H279" s="74" t="s">
        <v>976</v>
      </c>
      <c r="I279" s="74" t="s">
        <v>344</v>
      </c>
      <c r="J279" s="74"/>
      <c r="K279" s="84">
        <v>18.949999999975002</v>
      </c>
      <c r="L279" s="87" t="s">
        <v>162</v>
      </c>
      <c r="M279" s="88">
        <v>4.2000000000000003E-2</v>
      </c>
      <c r="N279" s="88">
        <v>2.7199999999947308E-2</v>
      </c>
      <c r="O279" s="84">
        <v>72989.903999999995</v>
      </c>
      <c r="P279" s="86">
        <v>128.3733</v>
      </c>
      <c r="Q279" s="74"/>
      <c r="R279" s="84">
        <v>334.03897693300001</v>
      </c>
      <c r="S279" s="85">
        <v>5.8391923199999999E-5</v>
      </c>
      <c r="T279" s="85">
        <f t="shared" si="7"/>
        <v>1.2779313580772768E-3</v>
      </c>
      <c r="U279" s="85">
        <f>R279/'סכום נכסי הקרן'!$C$42</f>
        <v>3.5136611826846228E-4</v>
      </c>
    </row>
    <row r="280" spans="2:21" s="128" customFormat="1">
      <c r="B280" s="77" t="s">
        <v>977</v>
      </c>
      <c r="C280" s="74" t="s">
        <v>978</v>
      </c>
      <c r="D280" s="87" t="s">
        <v>28</v>
      </c>
      <c r="E280" s="87" t="s">
        <v>950</v>
      </c>
      <c r="F280" s="74"/>
      <c r="G280" s="87" t="s">
        <v>979</v>
      </c>
      <c r="H280" s="74" t="s">
        <v>976</v>
      </c>
      <c r="I280" s="74" t="s">
        <v>344</v>
      </c>
      <c r="J280" s="74"/>
      <c r="K280" s="84">
        <v>17.950000000016896</v>
      </c>
      <c r="L280" s="87" t="s">
        <v>162</v>
      </c>
      <c r="M280" s="88">
        <v>4.7E-2</v>
      </c>
      <c r="N280" s="88">
        <v>3.0800000000034692E-2</v>
      </c>
      <c r="O280" s="84">
        <v>72989.903999999995</v>
      </c>
      <c r="P280" s="86">
        <v>128.51240000000001</v>
      </c>
      <c r="Q280" s="74"/>
      <c r="R280" s="84">
        <v>334.40081197300003</v>
      </c>
      <c r="S280" s="85">
        <v>4.1708516571428571E-5</v>
      </c>
      <c r="T280" s="85">
        <f t="shared" si="7"/>
        <v>1.2793156287043538E-3</v>
      </c>
      <c r="U280" s="85">
        <f>R280/'סכום נכסי הקרן'!$C$42</f>
        <v>3.5174672227649041E-4</v>
      </c>
    </row>
    <row r="281" spans="2:21" s="128" customFormat="1">
      <c r="B281" s="77" t="s">
        <v>1135</v>
      </c>
      <c r="C281" s="74" t="s">
        <v>1136</v>
      </c>
      <c r="D281" s="87" t="s">
        <v>28</v>
      </c>
      <c r="E281" s="87" t="s">
        <v>950</v>
      </c>
      <c r="F281" s="74"/>
      <c r="G281" s="87" t="s">
        <v>988</v>
      </c>
      <c r="H281" s="74" t="s">
        <v>976</v>
      </c>
      <c r="I281" s="74" t="s">
        <v>954</v>
      </c>
      <c r="J281" s="74"/>
      <c r="K281" s="84">
        <v>8.61</v>
      </c>
      <c r="L281" s="87" t="s">
        <v>162</v>
      </c>
      <c r="M281" s="88">
        <v>3.3750000000000002E-2</v>
      </c>
      <c r="N281" s="88">
        <v>3.1030000000000002E-2</v>
      </c>
      <c r="O281" s="84">
        <v>61760.687999999995</v>
      </c>
      <c r="P281" s="86">
        <v>101.26600000000001</v>
      </c>
      <c r="Q281" s="74"/>
      <c r="R281" s="84">
        <v>222.96429167499997</v>
      </c>
      <c r="S281" s="117">
        <f>61760/1000000000</f>
        <v>6.1760000000000005E-5</v>
      </c>
      <c r="T281" s="85">
        <f>R281/$R$11</f>
        <v>8.5299345207886124E-4</v>
      </c>
      <c r="U281" s="85">
        <f>R281/'סכום נכסי הקרן'!$C$42</f>
        <v>2.3452980965761803E-4</v>
      </c>
    </row>
    <row r="282" spans="2:21" s="128" customFormat="1">
      <c r="B282" s="77" t="s">
        <v>1016</v>
      </c>
      <c r="C282" s="74" t="s">
        <v>1017</v>
      </c>
      <c r="D282" s="87" t="s">
        <v>28</v>
      </c>
      <c r="E282" s="87" t="s">
        <v>950</v>
      </c>
      <c r="F282" s="74"/>
      <c r="G282" s="87" t="s">
        <v>988</v>
      </c>
      <c r="H282" s="126" t="s">
        <v>983</v>
      </c>
      <c r="I282" s="74" t="s">
        <v>954</v>
      </c>
      <c r="J282" s="74"/>
      <c r="K282" s="74">
        <v>8.51</v>
      </c>
      <c r="L282" s="87" t="s">
        <v>162</v>
      </c>
      <c r="M282" s="88">
        <v>3.6000000000000004E-2</v>
      </c>
      <c r="N282" s="127">
        <v>3.3769999999999994E-2</v>
      </c>
      <c r="O282" s="84">
        <v>56146.080000000002</v>
      </c>
      <c r="P282" s="86">
        <v>101.93</v>
      </c>
      <c r="Q282" s="74"/>
      <c r="R282" s="84">
        <v>204.023878161</v>
      </c>
      <c r="S282" s="117">
        <f>56146/1000000000</f>
        <v>5.6146000000000001E-5</v>
      </c>
      <c r="T282" s="85">
        <f>R282/$R$11</f>
        <v>7.8053320032403072E-4</v>
      </c>
      <c r="U282" s="85">
        <f>R282/'סכום נכסי הקרן'!$C$42</f>
        <v>2.1460692629856462E-4</v>
      </c>
    </row>
    <row r="283" spans="2:21" s="128" customFormat="1">
      <c r="B283" s="77" t="s">
        <v>1137</v>
      </c>
      <c r="C283" s="74" t="s">
        <v>1138</v>
      </c>
      <c r="D283" s="87" t="s">
        <v>28</v>
      </c>
      <c r="E283" s="87" t="s">
        <v>950</v>
      </c>
      <c r="F283" s="74"/>
      <c r="G283" s="87" t="s">
        <v>975</v>
      </c>
      <c r="H283" s="74" t="s">
        <v>2639</v>
      </c>
      <c r="I283" s="74" t="s">
        <v>926</v>
      </c>
      <c r="J283" s="74"/>
      <c r="K283" s="131">
        <v>14.57</v>
      </c>
      <c r="L283" s="87" t="s">
        <v>164</v>
      </c>
      <c r="M283" s="88">
        <v>3.7000000000000005E-2</v>
      </c>
      <c r="N283" s="127">
        <v>3.5400000000000001E-2</v>
      </c>
      <c r="O283" s="84">
        <v>36494.951999999997</v>
      </c>
      <c r="P283" s="86">
        <v>102.59</v>
      </c>
      <c r="Q283" s="74"/>
      <c r="R283" s="84">
        <v>146.02789995299997</v>
      </c>
      <c r="S283" s="117">
        <f>36494/1750000000</f>
        <v>2.0853714285714284E-5</v>
      </c>
      <c r="T283" s="85">
        <f>R283/$R$11</f>
        <v>5.5865825664272721E-4</v>
      </c>
      <c r="U283" s="85">
        <f>R283/'סכום נכסי הקרן'!$C$42</f>
        <v>1.5360260301501384E-4</v>
      </c>
    </row>
    <row r="284" spans="2:21" s="128" customFormat="1">
      <c r="B284" s="77" t="s">
        <v>980</v>
      </c>
      <c r="C284" s="74" t="s">
        <v>981</v>
      </c>
      <c r="D284" s="87" t="s">
        <v>28</v>
      </c>
      <c r="E284" s="87" t="s">
        <v>950</v>
      </c>
      <c r="F284" s="74"/>
      <c r="G284" s="87" t="s">
        <v>982</v>
      </c>
      <c r="H284" s="74" t="s">
        <v>983</v>
      </c>
      <c r="I284" s="74" t="s">
        <v>344</v>
      </c>
      <c r="J284" s="74"/>
      <c r="K284" s="84">
        <v>8.2699999999850284</v>
      </c>
      <c r="L284" s="87" t="s">
        <v>162</v>
      </c>
      <c r="M284" s="88">
        <v>3.95E-2</v>
      </c>
      <c r="N284" s="88">
        <v>2.9599999999968197E-2</v>
      </c>
      <c r="O284" s="84">
        <v>39302.256000000001</v>
      </c>
      <c r="P284" s="86">
        <v>107.72490000000001</v>
      </c>
      <c r="Q284" s="74"/>
      <c r="R284" s="84">
        <v>150.93608083799998</v>
      </c>
      <c r="S284" s="85">
        <v>7.8604512000000009E-5</v>
      </c>
      <c r="T284" s="85">
        <f t="shared" si="7"/>
        <v>5.7743546139184569E-4</v>
      </c>
      <c r="U284" s="85">
        <f>R284/'סכום נכסי הקרן'!$C$42</f>
        <v>1.5876537917112636E-4</v>
      </c>
    </row>
    <row r="285" spans="2:21" s="128" customFormat="1">
      <c r="B285" s="77" t="s">
        <v>984</v>
      </c>
      <c r="C285" s="74" t="s">
        <v>985</v>
      </c>
      <c r="D285" s="87" t="s">
        <v>28</v>
      </c>
      <c r="E285" s="87" t="s">
        <v>950</v>
      </c>
      <c r="F285" s="74"/>
      <c r="G285" s="87" t="s">
        <v>979</v>
      </c>
      <c r="H285" s="74" t="s">
        <v>983</v>
      </c>
      <c r="I285" s="74" t="s">
        <v>344</v>
      </c>
      <c r="J285" s="74"/>
      <c r="K285" s="84">
        <v>14.299999999981198</v>
      </c>
      <c r="L285" s="87" t="s">
        <v>162</v>
      </c>
      <c r="M285" s="88">
        <v>3.7499999999999999E-2</v>
      </c>
      <c r="N285" s="88">
        <v>3.0299999999936964E-2</v>
      </c>
      <c r="O285" s="84">
        <v>46320.516000000003</v>
      </c>
      <c r="P285" s="86">
        <v>109.5137</v>
      </c>
      <c r="Q285" s="74"/>
      <c r="R285" s="84">
        <v>180.84280843800002</v>
      </c>
      <c r="S285" s="85">
        <v>5.7900645000000002E-5</v>
      </c>
      <c r="T285" s="85">
        <f t="shared" si="7"/>
        <v>6.9184948986368165E-4</v>
      </c>
      <c r="U285" s="85">
        <f>R285/'סכום נכסי הקרן'!$C$42</f>
        <v>1.9022341704265293E-4</v>
      </c>
    </row>
    <row r="286" spans="2:21" s="128" customFormat="1">
      <c r="B286" s="77" t="s">
        <v>986</v>
      </c>
      <c r="C286" s="74" t="s">
        <v>987</v>
      </c>
      <c r="D286" s="87" t="s">
        <v>28</v>
      </c>
      <c r="E286" s="87" t="s">
        <v>950</v>
      </c>
      <c r="F286" s="74"/>
      <c r="G286" s="87" t="s">
        <v>988</v>
      </c>
      <c r="H286" s="74" t="s">
        <v>983</v>
      </c>
      <c r="I286" s="74" t="s">
        <v>344</v>
      </c>
      <c r="J286" s="74"/>
      <c r="K286" s="84">
        <v>4.0100000069605146</v>
      </c>
      <c r="L286" s="87" t="s">
        <v>162</v>
      </c>
      <c r="M286" s="88">
        <v>4.4999999999999998E-2</v>
      </c>
      <c r="N286" s="88">
        <v>6.6600000090077244E-2</v>
      </c>
      <c r="O286" s="84">
        <v>36.494951999999998</v>
      </c>
      <c r="P286" s="86">
        <v>93.861000000000004</v>
      </c>
      <c r="Q286" s="74"/>
      <c r="R286" s="84">
        <v>0.12211741499999999</v>
      </c>
      <c r="S286" s="85">
        <v>7.298990399999999E-8</v>
      </c>
      <c r="T286" s="85">
        <f t="shared" si="7"/>
        <v>4.6718402573463074E-7</v>
      </c>
      <c r="U286" s="85">
        <f>R286/'סכום נכסי הקרן'!$C$42</f>
        <v>1.2845184258283474E-7</v>
      </c>
    </row>
    <row r="287" spans="2:21" s="128" customFormat="1">
      <c r="B287" s="77" t="s">
        <v>989</v>
      </c>
      <c r="C287" s="74" t="s">
        <v>990</v>
      </c>
      <c r="D287" s="87" t="s">
        <v>28</v>
      </c>
      <c r="E287" s="87" t="s">
        <v>950</v>
      </c>
      <c r="F287" s="74"/>
      <c r="G287" s="87" t="s">
        <v>988</v>
      </c>
      <c r="H287" s="74" t="s">
        <v>983</v>
      </c>
      <c r="I287" s="74" t="s">
        <v>344</v>
      </c>
      <c r="J287" s="74"/>
      <c r="K287" s="84">
        <v>6.5600000000026597</v>
      </c>
      <c r="L287" s="87" t="s">
        <v>162</v>
      </c>
      <c r="M287" s="88">
        <v>5.1249999999999997E-2</v>
      </c>
      <c r="N287" s="88">
        <v>5.670000000001995E-2</v>
      </c>
      <c r="O287" s="84">
        <v>33785.903639999997</v>
      </c>
      <c r="P287" s="86">
        <v>99.882599999999996</v>
      </c>
      <c r="Q287" s="74"/>
      <c r="R287" s="84">
        <v>120.30533872800001</v>
      </c>
      <c r="S287" s="85">
        <v>6.757180727999999E-5</v>
      </c>
      <c r="T287" s="85">
        <f t="shared" si="7"/>
        <v>4.6025157398160965E-4</v>
      </c>
      <c r="U287" s="85">
        <f>R287/'סכום נכסי הקרן'!$C$42</f>
        <v>1.2654577098740317E-4</v>
      </c>
    </row>
    <row r="288" spans="2:21" s="128" customFormat="1">
      <c r="B288" s="77" t="s">
        <v>1143</v>
      </c>
      <c r="C288" s="74" t="s">
        <v>1144</v>
      </c>
      <c r="D288" s="87" t="s">
        <v>28</v>
      </c>
      <c r="E288" s="87" t="s">
        <v>950</v>
      </c>
      <c r="F288" s="74"/>
      <c r="G288" s="87" t="s">
        <v>1145</v>
      </c>
      <c r="H288" s="74" t="s">
        <v>994</v>
      </c>
      <c r="I288" s="74" t="s">
        <v>954</v>
      </c>
      <c r="J288" s="74"/>
      <c r="K288" s="84">
        <v>16.809999999999999</v>
      </c>
      <c r="L288" s="87" t="s">
        <v>162</v>
      </c>
      <c r="M288" s="88">
        <v>5.1249999999999997E-2</v>
      </c>
      <c r="N288" s="88">
        <v>3.9300000000000002E-2</v>
      </c>
      <c r="O288" s="84">
        <v>49127.82</v>
      </c>
      <c r="P288" s="86">
        <v>118.6579</v>
      </c>
      <c r="Q288" s="74"/>
      <c r="R288" s="84">
        <v>207.81832878400002</v>
      </c>
      <c r="S288" s="85">
        <v>3.9302255999999998E-5</v>
      </c>
      <c r="T288" s="85">
        <f>R288/$R$11</f>
        <v>7.9504961239764392E-4</v>
      </c>
      <c r="U288" s="85">
        <f>R288/'סכום נכסי הקרן'!$C$42</f>
        <v>2.1859820120488275E-4</v>
      </c>
    </row>
    <row r="289" spans="2:21" s="128" customFormat="1">
      <c r="B289" s="77" t="s">
        <v>1146</v>
      </c>
      <c r="C289" s="74" t="s">
        <v>1147</v>
      </c>
      <c r="D289" s="87" t="s">
        <v>28</v>
      </c>
      <c r="E289" s="87" t="s">
        <v>950</v>
      </c>
      <c r="F289" s="74"/>
      <c r="G289" s="87" t="s">
        <v>1148</v>
      </c>
      <c r="H289" s="74" t="s">
        <v>994</v>
      </c>
      <c r="I289" s="74" t="s">
        <v>954</v>
      </c>
      <c r="J289" s="74"/>
      <c r="K289" s="84">
        <v>17.93</v>
      </c>
      <c r="L289" s="87" t="s">
        <v>162</v>
      </c>
      <c r="M289" s="88">
        <v>4.2000000000000003E-2</v>
      </c>
      <c r="N289" s="88">
        <v>3.6000000000000004E-2</v>
      </c>
      <c r="O289" s="84">
        <v>89833.728000000003</v>
      </c>
      <c r="P289" s="86">
        <v>109.762</v>
      </c>
      <c r="Q289" s="74"/>
      <c r="R289" s="84">
        <v>351.52075212000005</v>
      </c>
      <c r="S289" s="85">
        <v>1.1977830400000001E-4</v>
      </c>
      <c r="T289" s="85">
        <f>R289/$R$11</f>
        <v>1.344811303978936E-3</v>
      </c>
      <c r="U289" s="85">
        <f>R289/'סכום נכסי הקרן'!$C$42</f>
        <v>3.6975470137423009E-4</v>
      </c>
    </row>
    <row r="290" spans="2:21" s="128" customFormat="1">
      <c r="B290" s="77" t="s">
        <v>991</v>
      </c>
      <c r="C290" s="74" t="s">
        <v>992</v>
      </c>
      <c r="D290" s="87" t="s">
        <v>28</v>
      </c>
      <c r="E290" s="87" t="s">
        <v>950</v>
      </c>
      <c r="F290" s="74"/>
      <c r="G290" s="87" t="s">
        <v>993</v>
      </c>
      <c r="H290" s="74" t="s">
        <v>994</v>
      </c>
      <c r="I290" s="74" t="s">
        <v>954</v>
      </c>
      <c r="J290" s="74"/>
      <c r="K290" s="84">
        <v>7.8099999999850169</v>
      </c>
      <c r="L290" s="87" t="s">
        <v>162</v>
      </c>
      <c r="M290" s="88">
        <v>3.9329999999999997E-2</v>
      </c>
      <c r="N290" s="88">
        <v>4.4799999999929112E-2</v>
      </c>
      <c r="O290" s="84">
        <v>73410.999599999996</v>
      </c>
      <c r="P290" s="86">
        <v>94.868700000000004</v>
      </c>
      <c r="Q290" s="74"/>
      <c r="R290" s="84">
        <v>248.28094661200004</v>
      </c>
      <c r="S290" s="85">
        <v>4.8940666399999997E-5</v>
      </c>
      <c r="T290" s="85">
        <f t="shared" si="7"/>
        <v>9.4984726094471546E-4</v>
      </c>
      <c r="U290" s="85">
        <f>R290/'סכום נכסי הקרן'!$C$42</f>
        <v>2.6115968038237485E-4</v>
      </c>
    </row>
    <row r="291" spans="2:21" s="128" customFormat="1">
      <c r="B291" s="77" t="s">
        <v>995</v>
      </c>
      <c r="C291" s="74" t="s">
        <v>996</v>
      </c>
      <c r="D291" s="87" t="s">
        <v>28</v>
      </c>
      <c r="E291" s="87" t="s">
        <v>950</v>
      </c>
      <c r="F291" s="74"/>
      <c r="G291" s="87" t="s">
        <v>993</v>
      </c>
      <c r="H291" s="74" t="s">
        <v>994</v>
      </c>
      <c r="I291" s="74" t="s">
        <v>954</v>
      </c>
      <c r="J291" s="74"/>
      <c r="K291" s="84">
        <v>7.7299999999943889</v>
      </c>
      <c r="L291" s="87" t="s">
        <v>162</v>
      </c>
      <c r="M291" s="88">
        <v>4.1100000000000005E-2</v>
      </c>
      <c r="N291" s="88">
        <v>4.629999999998706E-2</v>
      </c>
      <c r="O291" s="84">
        <v>61760.687999999995</v>
      </c>
      <c r="P291" s="86">
        <v>94.728499999999997</v>
      </c>
      <c r="Q291" s="74"/>
      <c r="R291" s="84">
        <v>208.57022992899999</v>
      </c>
      <c r="S291" s="85">
        <v>4.9408550399999996E-5</v>
      </c>
      <c r="T291" s="85">
        <f t="shared" si="7"/>
        <v>7.9792615710566584E-4</v>
      </c>
      <c r="U291" s="85">
        <f>R291/'סכום נכסי הקרן'!$C$42</f>
        <v>2.193891046768846E-4</v>
      </c>
    </row>
    <row r="292" spans="2:21" s="128" customFormat="1">
      <c r="B292" s="77" t="s">
        <v>997</v>
      </c>
      <c r="C292" s="74" t="s">
        <v>998</v>
      </c>
      <c r="D292" s="87" t="s">
        <v>28</v>
      </c>
      <c r="E292" s="87" t="s">
        <v>950</v>
      </c>
      <c r="F292" s="74"/>
      <c r="G292" s="87" t="s">
        <v>982</v>
      </c>
      <c r="H292" s="74" t="s">
        <v>925</v>
      </c>
      <c r="I292" s="74" t="s">
        <v>926</v>
      </c>
      <c r="J292" s="74"/>
      <c r="K292" s="84">
        <v>15.810000000012991</v>
      </c>
      <c r="L292" s="87" t="s">
        <v>162</v>
      </c>
      <c r="M292" s="88">
        <v>4.4500000000000005E-2</v>
      </c>
      <c r="N292" s="88">
        <v>3.8100000000041337E-2</v>
      </c>
      <c r="O292" s="84">
        <v>86610.943007999987</v>
      </c>
      <c r="P292" s="86">
        <v>109.70910000000001</v>
      </c>
      <c r="Q292" s="74"/>
      <c r="R292" s="84">
        <v>338.74664115999997</v>
      </c>
      <c r="S292" s="85">
        <v>4.3305471503999994E-5</v>
      </c>
      <c r="T292" s="85">
        <f t="shared" si="7"/>
        <v>1.295941447181904E-3</v>
      </c>
      <c r="U292" s="85">
        <f>R292/'סכום נכסי הקרן'!$C$42</f>
        <v>3.5631797664361243E-4</v>
      </c>
    </row>
    <row r="293" spans="2:21" s="128" customFormat="1">
      <c r="B293" s="77" t="s">
        <v>999</v>
      </c>
      <c r="C293" s="74" t="s">
        <v>1000</v>
      </c>
      <c r="D293" s="87" t="s">
        <v>28</v>
      </c>
      <c r="E293" s="87" t="s">
        <v>950</v>
      </c>
      <c r="F293" s="74"/>
      <c r="G293" s="87" t="s">
        <v>975</v>
      </c>
      <c r="H293" s="74" t="s">
        <v>1001</v>
      </c>
      <c r="I293" s="74" t="s">
        <v>344</v>
      </c>
      <c r="J293" s="74"/>
      <c r="K293" s="84">
        <v>15.569999999991754</v>
      </c>
      <c r="L293" s="87" t="s">
        <v>162</v>
      </c>
      <c r="M293" s="88">
        <v>5.5500000000000001E-2</v>
      </c>
      <c r="N293" s="88">
        <v>4.3799999999967559E-2</v>
      </c>
      <c r="O293" s="84">
        <v>70182.600000000006</v>
      </c>
      <c r="P293" s="86">
        <v>118.2829</v>
      </c>
      <c r="Q293" s="74"/>
      <c r="R293" s="84">
        <v>295.945003692</v>
      </c>
      <c r="S293" s="85">
        <v>1.754565E-5</v>
      </c>
      <c r="T293" s="85">
        <f t="shared" si="7"/>
        <v>1.1321954220933905E-3</v>
      </c>
      <c r="U293" s="85">
        <f>R293/'סכום נכסי הקרן'!$C$42</f>
        <v>3.1129614909897359E-4</v>
      </c>
    </row>
    <row r="294" spans="2:21" s="128" customFormat="1">
      <c r="B294" s="77" t="s">
        <v>1002</v>
      </c>
      <c r="C294" s="74" t="s">
        <v>1003</v>
      </c>
      <c r="D294" s="87" t="s">
        <v>28</v>
      </c>
      <c r="E294" s="87" t="s">
        <v>950</v>
      </c>
      <c r="F294" s="74"/>
      <c r="G294" s="87" t="s">
        <v>1004</v>
      </c>
      <c r="H294" s="74" t="s">
        <v>1001</v>
      </c>
      <c r="I294" s="74" t="s">
        <v>954</v>
      </c>
      <c r="J294" s="74"/>
      <c r="K294" s="84">
        <v>16.720000000015443</v>
      </c>
      <c r="L294" s="87" t="s">
        <v>162</v>
      </c>
      <c r="M294" s="88">
        <v>4.5499999999999999E-2</v>
      </c>
      <c r="N294" s="88">
        <v>4.0100000000036731E-2</v>
      </c>
      <c r="O294" s="84">
        <v>84219.12</v>
      </c>
      <c r="P294" s="86">
        <v>106.9804</v>
      </c>
      <c r="Q294" s="74"/>
      <c r="R294" s="84">
        <v>321.19924698200003</v>
      </c>
      <c r="S294" s="85">
        <v>3.3762221995944644E-5</v>
      </c>
      <c r="T294" s="85">
        <f t="shared" si="7"/>
        <v>1.2288104630120342E-3</v>
      </c>
      <c r="U294" s="85">
        <f>R294/'סכום נכסי הקרן'!$C$42</f>
        <v>3.3786037078378155E-4</v>
      </c>
    </row>
    <row r="295" spans="2:21" s="128" customFormat="1">
      <c r="B295" s="77" t="s">
        <v>1005</v>
      </c>
      <c r="C295" s="74" t="s">
        <v>1006</v>
      </c>
      <c r="D295" s="87" t="s">
        <v>28</v>
      </c>
      <c r="E295" s="87" t="s">
        <v>950</v>
      </c>
      <c r="F295" s="74"/>
      <c r="G295" s="87" t="s">
        <v>993</v>
      </c>
      <c r="H295" s="74" t="s">
        <v>994</v>
      </c>
      <c r="I295" s="74" t="s">
        <v>954</v>
      </c>
      <c r="J295" s="74"/>
      <c r="K295" s="84">
        <v>8.0099999999856308</v>
      </c>
      <c r="L295" s="87" t="s">
        <v>162</v>
      </c>
      <c r="M295" s="88">
        <v>3.61E-2</v>
      </c>
      <c r="N295" s="88">
        <v>4.5499999999937993E-2</v>
      </c>
      <c r="O295" s="84">
        <v>84219.12</v>
      </c>
      <c r="P295" s="86">
        <v>91.3155</v>
      </c>
      <c r="Q295" s="74"/>
      <c r="R295" s="84">
        <v>274.166802394</v>
      </c>
      <c r="S295" s="85">
        <v>6.7375295999999994E-5</v>
      </c>
      <c r="T295" s="85">
        <f t="shared" si="7"/>
        <v>1.0488786588319114E-3</v>
      </c>
      <c r="U295" s="85">
        <f>R295/'סכום נכסי הקרן'!$C$42</f>
        <v>2.8838827731944089E-4</v>
      </c>
    </row>
    <row r="296" spans="2:21" s="128" customFormat="1">
      <c r="B296" s="77" t="s">
        <v>1007</v>
      </c>
      <c r="C296" s="74" t="s">
        <v>1008</v>
      </c>
      <c r="D296" s="87" t="s">
        <v>28</v>
      </c>
      <c r="E296" s="87" t="s">
        <v>950</v>
      </c>
      <c r="F296" s="74"/>
      <c r="G296" s="87" t="s">
        <v>993</v>
      </c>
      <c r="H296" s="74" t="s">
        <v>1001</v>
      </c>
      <c r="I296" s="74" t="s">
        <v>344</v>
      </c>
      <c r="J296" s="74"/>
      <c r="K296" s="84">
        <v>3.0400000019124809</v>
      </c>
      <c r="L296" s="87" t="s">
        <v>162</v>
      </c>
      <c r="M296" s="88">
        <v>6.5000000000000002E-2</v>
      </c>
      <c r="N296" s="88">
        <v>5.7800000040328398E-2</v>
      </c>
      <c r="O296" s="84">
        <v>131.943288</v>
      </c>
      <c r="P296" s="86">
        <v>102.2689</v>
      </c>
      <c r="Q296" s="74"/>
      <c r="R296" s="84">
        <v>0.48105037700000003</v>
      </c>
      <c r="S296" s="85">
        <v>5.2777315199999998E-8</v>
      </c>
      <c r="T296" s="85">
        <f t="shared" si="7"/>
        <v>1.8403521865249264E-6</v>
      </c>
      <c r="U296" s="85">
        <f>R296/'סכום נכסי הקרן'!$C$42</f>
        <v>5.0600323713712182E-7</v>
      </c>
    </row>
    <row r="297" spans="2:21" s="128" customFormat="1">
      <c r="B297" s="77" t="s">
        <v>1009</v>
      </c>
      <c r="C297" s="74" t="s">
        <v>1010</v>
      </c>
      <c r="D297" s="87" t="s">
        <v>28</v>
      </c>
      <c r="E297" s="87" t="s">
        <v>950</v>
      </c>
      <c r="F297" s="74"/>
      <c r="G297" s="87" t="s">
        <v>1011</v>
      </c>
      <c r="H297" s="74" t="s">
        <v>1001</v>
      </c>
      <c r="I297" s="74" t="s">
        <v>954</v>
      </c>
      <c r="J297" s="74"/>
      <c r="K297" s="84">
        <v>13.920000000023238</v>
      </c>
      <c r="L297" s="87" t="s">
        <v>162</v>
      </c>
      <c r="M297" s="88">
        <v>5.0999999999999997E-2</v>
      </c>
      <c r="N297" s="88">
        <v>5.0500000000096829E-2</v>
      </c>
      <c r="O297" s="84">
        <v>33687.648000000001</v>
      </c>
      <c r="P297" s="86">
        <v>98.911500000000004</v>
      </c>
      <c r="Q297" s="74"/>
      <c r="R297" s="84">
        <v>118.78921509699998</v>
      </c>
      <c r="S297" s="85">
        <v>4.4916863999999998E-5</v>
      </c>
      <c r="T297" s="85">
        <f t="shared" si="7"/>
        <v>4.5445134686869542E-4</v>
      </c>
      <c r="U297" s="85">
        <f>R297/'סכום נכסי הקרן'!$C$42</f>
        <v>1.2495100357453798E-4</v>
      </c>
    </row>
    <row r="298" spans="2:21" s="128" customFormat="1">
      <c r="B298" s="77" t="s">
        <v>1012</v>
      </c>
      <c r="C298" s="74" t="s">
        <v>1013</v>
      </c>
      <c r="D298" s="87" t="s">
        <v>28</v>
      </c>
      <c r="E298" s="87" t="s">
        <v>950</v>
      </c>
      <c r="F298" s="74"/>
      <c r="G298" s="87" t="s">
        <v>988</v>
      </c>
      <c r="H298" s="74" t="s">
        <v>1001</v>
      </c>
      <c r="I298" s="74" t="s">
        <v>344</v>
      </c>
      <c r="J298" s="74"/>
      <c r="K298" s="84">
        <v>6.2699999999876486</v>
      </c>
      <c r="L298" s="87" t="s">
        <v>162</v>
      </c>
      <c r="M298" s="88">
        <v>4.4999999999999998E-2</v>
      </c>
      <c r="N298" s="88">
        <v>7.6599999999826252E-2</v>
      </c>
      <c r="O298" s="84">
        <v>50812.202400000002</v>
      </c>
      <c r="P298" s="86">
        <v>81.34</v>
      </c>
      <c r="Q298" s="74"/>
      <c r="R298" s="84">
        <v>147.34375096599999</v>
      </c>
      <c r="S298" s="85">
        <v>6.7749603200000004E-5</v>
      </c>
      <c r="T298" s="85">
        <f t="shared" si="7"/>
        <v>5.6369230173384166E-4</v>
      </c>
      <c r="U298" s="85">
        <f>R298/'סכום נכסי הקרן'!$C$42</f>
        <v>1.549867093456657E-4</v>
      </c>
    </row>
    <row r="299" spans="2:21" s="128" customFormat="1">
      <c r="B299" s="77" t="s">
        <v>1014</v>
      </c>
      <c r="C299" s="74" t="s">
        <v>1015</v>
      </c>
      <c r="D299" s="87" t="s">
        <v>28</v>
      </c>
      <c r="E299" s="87" t="s">
        <v>950</v>
      </c>
      <c r="F299" s="74"/>
      <c r="G299" s="87" t="s">
        <v>988</v>
      </c>
      <c r="H299" s="74" t="s">
        <v>1001</v>
      </c>
      <c r="I299" s="74" t="s">
        <v>344</v>
      </c>
      <c r="J299" s="74"/>
      <c r="K299" s="84">
        <v>4.6100000000215431</v>
      </c>
      <c r="L299" s="87" t="s">
        <v>162</v>
      </c>
      <c r="M299" s="88">
        <v>5.7500000000000002E-2</v>
      </c>
      <c r="N299" s="88">
        <v>5.6900000000206313E-2</v>
      </c>
      <c r="O299" s="84">
        <v>23791.901399999995</v>
      </c>
      <c r="P299" s="86">
        <v>103.4387</v>
      </c>
      <c r="Q299" s="74"/>
      <c r="R299" s="84">
        <v>87.734788350999992</v>
      </c>
      <c r="S299" s="85">
        <v>3.3988430571428562E-5</v>
      </c>
      <c r="T299" s="85">
        <f t="shared" si="7"/>
        <v>3.3564657112006475E-4</v>
      </c>
      <c r="U299" s="85">
        <f>R299/'סכום נכסי הקרן'!$C$42</f>
        <v>9.2285733548331129E-5</v>
      </c>
    </row>
    <row r="300" spans="2:21" s="128" customFormat="1">
      <c r="B300" s="77" t="s">
        <v>1018</v>
      </c>
      <c r="C300" s="74" t="s">
        <v>1019</v>
      </c>
      <c r="D300" s="87" t="s">
        <v>28</v>
      </c>
      <c r="E300" s="87" t="s">
        <v>950</v>
      </c>
      <c r="F300" s="74"/>
      <c r="G300" s="87" t="s">
        <v>1020</v>
      </c>
      <c r="H300" s="74" t="s">
        <v>953</v>
      </c>
      <c r="I300" s="74" t="s">
        <v>344</v>
      </c>
      <c r="J300" s="74"/>
      <c r="K300" s="84">
        <v>7.6399999999812929</v>
      </c>
      <c r="L300" s="87" t="s">
        <v>162</v>
      </c>
      <c r="M300" s="88">
        <v>4.2500000000000003E-2</v>
      </c>
      <c r="N300" s="88">
        <v>6.4099999999834997E-2</v>
      </c>
      <c r="O300" s="84">
        <v>61760.687999999995</v>
      </c>
      <c r="P300" s="86">
        <v>86.428600000000003</v>
      </c>
      <c r="Q300" s="74"/>
      <c r="R300" s="84">
        <v>190.29579575399998</v>
      </c>
      <c r="S300" s="85">
        <v>1.0293447999999999E-4</v>
      </c>
      <c r="T300" s="85">
        <f t="shared" si="7"/>
        <v>7.2801373940587237E-4</v>
      </c>
      <c r="U300" s="85">
        <f>R300/'סכום נכסי הקרן'!$C$42</f>
        <v>2.0016674608095889E-4</v>
      </c>
    </row>
    <row r="301" spans="2:21" s="128" customFormat="1">
      <c r="B301" s="77" t="s">
        <v>1021</v>
      </c>
      <c r="C301" s="74" t="s">
        <v>1022</v>
      </c>
      <c r="D301" s="87" t="s">
        <v>28</v>
      </c>
      <c r="E301" s="87" t="s">
        <v>950</v>
      </c>
      <c r="F301" s="74"/>
      <c r="G301" s="87" t="s">
        <v>1020</v>
      </c>
      <c r="H301" s="74" t="s">
        <v>953</v>
      </c>
      <c r="I301" s="74" t="s">
        <v>344</v>
      </c>
      <c r="J301" s="74"/>
      <c r="K301" s="84">
        <v>5.3900000000016517</v>
      </c>
      <c r="L301" s="87" t="s">
        <v>162</v>
      </c>
      <c r="M301" s="88">
        <v>5.2499999999999998E-2</v>
      </c>
      <c r="N301" s="88">
        <v>6.1500000000015015E-2</v>
      </c>
      <c r="O301" s="84">
        <v>78208.682136000003</v>
      </c>
      <c r="P301" s="86">
        <v>95.502399999999994</v>
      </c>
      <c r="Q301" s="74"/>
      <c r="R301" s="84">
        <v>266.27406200400003</v>
      </c>
      <c r="S301" s="85">
        <v>1.3034780356000001E-4</v>
      </c>
      <c r="T301" s="85">
        <f t="shared" si="7"/>
        <v>1.018683438686787E-3</v>
      </c>
      <c r="U301" s="85">
        <f>R301/'סכום נכסי הקרן'!$C$42</f>
        <v>2.8008612773558787E-4</v>
      </c>
    </row>
    <row r="302" spans="2:21" s="128" customFormat="1">
      <c r="B302" s="77" t="s">
        <v>1023</v>
      </c>
      <c r="C302" s="74" t="s">
        <v>1024</v>
      </c>
      <c r="D302" s="87" t="s">
        <v>28</v>
      </c>
      <c r="E302" s="87" t="s">
        <v>950</v>
      </c>
      <c r="F302" s="74"/>
      <c r="G302" s="87" t="s">
        <v>970</v>
      </c>
      <c r="H302" s="74" t="s">
        <v>953</v>
      </c>
      <c r="I302" s="74" t="s">
        <v>344</v>
      </c>
      <c r="J302" s="74"/>
      <c r="K302" s="84">
        <v>7.1399999999975314</v>
      </c>
      <c r="L302" s="87" t="s">
        <v>162</v>
      </c>
      <c r="M302" s="88">
        <v>4.7500000000000001E-2</v>
      </c>
      <c r="N302" s="88">
        <v>4.5799999999976616E-2</v>
      </c>
      <c r="O302" s="84">
        <v>84219.12</v>
      </c>
      <c r="P302" s="86">
        <v>102.5301</v>
      </c>
      <c r="Q302" s="74"/>
      <c r="R302" s="84">
        <v>307.83751443400001</v>
      </c>
      <c r="S302" s="85">
        <v>2.807304E-5</v>
      </c>
      <c r="T302" s="85">
        <f t="shared" si="7"/>
        <v>1.1776925450429705E-3</v>
      </c>
      <c r="U302" s="85">
        <f>R302/'סכום נכסי הקרן'!$C$42</f>
        <v>3.2380554358415868E-4</v>
      </c>
    </row>
    <row r="303" spans="2:21" s="128" customFormat="1">
      <c r="B303" s="77" t="s">
        <v>1025</v>
      </c>
      <c r="C303" s="74" t="s">
        <v>1026</v>
      </c>
      <c r="D303" s="87" t="s">
        <v>28</v>
      </c>
      <c r="E303" s="87" t="s">
        <v>950</v>
      </c>
      <c r="F303" s="74"/>
      <c r="G303" s="87" t="s">
        <v>1027</v>
      </c>
      <c r="H303" s="74" t="s">
        <v>953</v>
      </c>
      <c r="I303" s="74" t="s">
        <v>954</v>
      </c>
      <c r="J303" s="74"/>
      <c r="K303" s="74">
        <v>8.7899999999999991</v>
      </c>
      <c r="L303" s="87" t="s">
        <v>162</v>
      </c>
      <c r="M303" s="88">
        <v>3.3000000000000002E-2</v>
      </c>
      <c r="N303" s="88">
        <v>3.3300000000000003E-2</v>
      </c>
      <c r="O303" s="84">
        <v>47724.167999999998</v>
      </c>
      <c r="P303" s="86">
        <v>99.926000000000002</v>
      </c>
      <c r="Q303" s="74"/>
      <c r="R303" s="84">
        <v>170.01075779199999</v>
      </c>
      <c r="S303" s="117">
        <f>47724/750000000</f>
        <v>6.3632000000000003E-5</v>
      </c>
      <c r="T303" s="85">
        <f t="shared" si="7"/>
        <v>6.5040936416367644E-4</v>
      </c>
      <c r="U303" s="85">
        <f>R303/'סכום נכסי הקרן'!$C$42</f>
        <v>1.7882949043169995E-4</v>
      </c>
    </row>
    <row r="304" spans="2:21" s="128" customFormat="1">
      <c r="B304" s="77" t="s">
        <v>1028</v>
      </c>
      <c r="C304" s="74" t="s">
        <v>1029</v>
      </c>
      <c r="D304" s="87" t="s">
        <v>28</v>
      </c>
      <c r="E304" s="87" t="s">
        <v>950</v>
      </c>
      <c r="F304" s="74"/>
      <c r="G304" s="87" t="s">
        <v>1030</v>
      </c>
      <c r="H304" s="74" t="s">
        <v>953</v>
      </c>
      <c r="I304" s="74" t="s">
        <v>344</v>
      </c>
      <c r="J304" s="74"/>
      <c r="K304" s="84">
        <v>7.5799999999966321</v>
      </c>
      <c r="L304" s="87" t="s">
        <v>162</v>
      </c>
      <c r="M304" s="88">
        <v>5.2999999999999999E-2</v>
      </c>
      <c r="N304" s="88">
        <v>5.379999999998035E-2</v>
      </c>
      <c r="O304" s="84">
        <v>80569.624800000005</v>
      </c>
      <c r="P304" s="86">
        <v>99.235299999999995</v>
      </c>
      <c r="Q304" s="74"/>
      <c r="R304" s="84">
        <v>285.03419531200001</v>
      </c>
      <c r="S304" s="85">
        <v>4.6039785600000001E-5</v>
      </c>
      <c r="T304" s="85">
        <f t="shared" si="7"/>
        <v>1.0904539932972803E-3</v>
      </c>
      <c r="U304" s="85">
        <f>R304/'סכום נכסי הקרן'!$C$42</f>
        <v>2.9981937946313393E-4</v>
      </c>
    </row>
    <row r="305" spans="2:21" s="128" customFormat="1">
      <c r="B305" s="77" t="s">
        <v>1031</v>
      </c>
      <c r="C305" s="74" t="s">
        <v>1032</v>
      </c>
      <c r="D305" s="87" t="s">
        <v>28</v>
      </c>
      <c r="E305" s="87" t="s">
        <v>950</v>
      </c>
      <c r="F305" s="74"/>
      <c r="G305" s="87" t="s">
        <v>952</v>
      </c>
      <c r="H305" s="74" t="s">
        <v>953</v>
      </c>
      <c r="I305" s="74" t="s">
        <v>344</v>
      </c>
      <c r="J305" s="74"/>
      <c r="K305" s="84">
        <v>6.9100000000059625</v>
      </c>
      <c r="L305" s="87" t="s">
        <v>162</v>
      </c>
      <c r="M305" s="88">
        <v>5.2499999999999998E-2</v>
      </c>
      <c r="N305" s="88">
        <v>7.8800000000090978E-2</v>
      </c>
      <c r="O305" s="84">
        <v>95044.08422400002</v>
      </c>
      <c r="P305" s="86">
        <v>85.625200000000007</v>
      </c>
      <c r="Q305" s="74"/>
      <c r="R305" s="84">
        <v>290.12588429700003</v>
      </c>
      <c r="S305" s="85">
        <v>6.3362722816000014E-5</v>
      </c>
      <c r="T305" s="85">
        <f t="shared" si="7"/>
        <v>1.1099332441297761E-3</v>
      </c>
      <c r="U305" s="85">
        <f>R305/'סכום נכסי הקרן'!$C$42</f>
        <v>3.0517518258082994E-4</v>
      </c>
    </row>
    <row r="306" spans="2:21" s="128" customFormat="1">
      <c r="B306" s="77" t="s">
        <v>1033</v>
      </c>
      <c r="C306" s="74" t="s">
        <v>1034</v>
      </c>
      <c r="D306" s="87" t="s">
        <v>28</v>
      </c>
      <c r="E306" s="87" t="s">
        <v>950</v>
      </c>
      <c r="F306" s="74"/>
      <c r="G306" s="87" t="s">
        <v>1035</v>
      </c>
      <c r="H306" s="74" t="s">
        <v>953</v>
      </c>
      <c r="I306" s="74" t="s">
        <v>344</v>
      </c>
      <c r="J306" s="74"/>
      <c r="K306" s="84">
        <v>4.3000000000040854</v>
      </c>
      <c r="L306" s="87" t="s">
        <v>162</v>
      </c>
      <c r="M306" s="88">
        <v>4.1250000000000002E-2</v>
      </c>
      <c r="N306" s="88">
        <v>9.350000000010214E-2</v>
      </c>
      <c r="O306" s="84">
        <v>42109.56</v>
      </c>
      <c r="P306" s="86">
        <v>81.523600000000002</v>
      </c>
      <c r="Q306" s="74"/>
      <c r="R306" s="84">
        <v>122.383677285</v>
      </c>
      <c r="S306" s="85">
        <v>8.9594808510638291E-5</v>
      </c>
      <c r="T306" s="85">
        <f t="shared" si="7"/>
        <v>4.6820266411808824E-4</v>
      </c>
      <c r="U306" s="85">
        <f>R306/'סכום נכסי הקרן'!$C$42</f>
        <v>1.2873191632267414E-4</v>
      </c>
    </row>
    <row r="307" spans="2:21" s="128" customFormat="1">
      <c r="B307" s="77" t="s">
        <v>1036</v>
      </c>
      <c r="C307" s="74" t="s">
        <v>1037</v>
      </c>
      <c r="D307" s="87" t="s">
        <v>28</v>
      </c>
      <c r="E307" s="87" t="s">
        <v>950</v>
      </c>
      <c r="F307" s="74"/>
      <c r="G307" s="87" t="s">
        <v>1035</v>
      </c>
      <c r="H307" s="74" t="s">
        <v>953</v>
      </c>
      <c r="I307" s="74" t="s">
        <v>344</v>
      </c>
      <c r="J307" s="74"/>
      <c r="K307" s="84">
        <v>4.450000000007484</v>
      </c>
      <c r="L307" s="87" t="s">
        <v>162</v>
      </c>
      <c r="M307" s="88">
        <v>3.7499999999999999E-2</v>
      </c>
      <c r="N307" s="88">
        <v>5.1200000000102636E-2</v>
      </c>
      <c r="O307" s="84">
        <v>70182.600000000006</v>
      </c>
      <c r="P307" s="86">
        <v>93.449799999999996</v>
      </c>
      <c r="Q307" s="74"/>
      <c r="R307" s="84">
        <v>233.81238850500003</v>
      </c>
      <c r="S307" s="85">
        <v>1.9495166666666668E-4</v>
      </c>
      <c r="T307" s="85">
        <f t="shared" si="7"/>
        <v>8.9449496559025122E-4</v>
      </c>
      <c r="U307" s="85">
        <f>R307/'סכום נכסי הקרן'!$C$42</f>
        <v>2.4594061479405594E-4</v>
      </c>
    </row>
    <row r="308" spans="2:21" s="128" customFormat="1">
      <c r="B308" s="77" t="s">
        <v>1038</v>
      </c>
      <c r="C308" s="74" t="s">
        <v>1039</v>
      </c>
      <c r="D308" s="87" t="s">
        <v>28</v>
      </c>
      <c r="E308" s="87" t="s">
        <v>950</v>
      </c>
      <c r="F308" s="74"/>
      <c r="G308" s="87" t="s">
        <v>1040</v>
      </c>
      <c r="H308" s="74" t="s">
        <v>1041</v>
      </c>
      <c r="I308" s="74" t="s">
        <v>926</v>
      </c>
      <c r="J308" s="74"/>
      <c r="K308" s="84">
        <v>8.0300000000060887</v>
      </c>
      <c r="L308" s="87" t="s">
        <v>164</v>
      </c>
      <c r="M308" s="88">
        <v>2.8750000000000001E-2</v>
      </c>
      <c r="N308" s="88">
        <v>3.3900000000019082E-2</v>
      </c>
      <c r="O308" s="84">
        <v>57830.462399999989</v>
      </c>
      <c r="P308" s="86">
        <v>97.579400000000007</v>
      </c>
      <c r="Q308" s="74"/>
      <c r="R308" s="84">
        <v>220.096461022</v>
      </c>
      <c r="S308" s="85">
        <v>5.783046239999999E-5</v>
      </c>
      <c r="T308" s="85">
        <f t="shared" si="7"/>
        <v>8.4202200570822111E-4</v>
      </c>
      <c r="U308" s="85">
        <f>R308/'סכום נכסי הקרן'!$C$42</f>
        <v>2.3151321999599294E-4</v>
      </c>
    </row>
    <row r="309" spans="2:21" s="128" customFormat="1">
      <c r="B309" s="77" t="s">
        <v>1042</v>
      </c>
      <c r="C309" s="74" t="s">
        <v>1043</v>
      </c>
      <c r="D309" s="87" t="s">
        <v>28</v>
      </c>
      <c r="E309" s="87" t="s">
        <v>950</v>
      </c>
      <c r="F309" s="74"/>
      <c r="G309" s="87" t="s">
        <v>975</v>
      </c>
      <c r="H309" s="74" t="s">
        <v>953</v>
      </c>
      <c r="I309" s="74" t="s">
        <v>344</v>
      </c>
      <c r="J309" s="74"/>
      <c r="K309" s="84">
        <v>15.550000000025285</v>
      </c>
      <c r="L309" s="87" t="s">
        <v>162</v>
      </c>
      <c r="M309" s="88">
        <v>4.2000000000000003E-2</v>
      </c>
      <c r="N309" s="88">
        <v>4.7400000000081349E-2</v>
      </c>
      <c r="O309" s="84">
        <v>56146.080000000002</v>
      </c>
      <c r="P309" s="86">
        <v>90.885999999999996</v>
      </c>
      <c r="Q309" s="74"/>
      <c r="R309" s="84">
        <v>181.91812214800001</v>
      </c>
      <c r="S309" s="85">
        <v>3.1192266666666669E-5</v>
      </c>
      <c r="T309" s="85">
        <f t="shared" si="7"/>
        <v>6.959633125151473E-4</v>
      </c>
      <c r="U309" s="85">
        <f>R309/'סכום נכסי הקרן'!$C$42</f>
        <v>1.9135450901183751E-4</v>
      </c>
    </row>
    <row r="310" spans="2:21" s="128" customFormat="1">
      <c r="B310" s="77" t="s">
        <v>1044</v>
      </c>
      <c r="C310" s="74" t="s">
        <v>1045</v>
      </c>
      <c r="D310" s="87" t="s">
        <v>28</v>
      </c>
      <c r="E310" s="87" t="s">
        <v>950</v>
      </c>
      <c r="F310" s="74"/>
      <c r="G310" s="87" t="s">
        <v>1030</v>
      </c>
      <c r="H310" s="74" t="s">
        <v>953</v>
      </c>
      <c r="I310" s="74" t="s">
        <v>344</v>
      </c>
      <c r="J310" s="74"/>
      <c r="K310" s="84">
        <v>7.3200000000023335</v>
      </c>
      <c r="L310" s="87" t="s">
        <v>162</v>
      </c>
      <c r="M310" s="88">
        <v>4.5999999999999999E-2</v>
      </c>
      <c r="N310" s="88">
        <v>4.040000000002722E-2</v>
      </c>
      <c r="O310" s="84">
        <v>54571.182456000002</v>
      </c>
      <c r="P310" s="86">
        <v>105.7478</v>
      </c>
      <c r="Q310" s="74"/>
      <c r="R310" s="84">
        <v>205.72835243599999</v>
      </c>
      <c r="S310" s="85">
        <v>6.8213978069999996E-5</v>
      </c>
      <c r="T310" s="85">
        <f t="shared" si="7"/>
        <v>7.8705399961834612E-4</v>
      </c>
      <c r="U310" s="85">
        <f>R310/'סכום נכסי הקרן'!$C$42</f>
        <v>2.1639981440759305E-4</v>
      </c>
    </row>
    <row r="311" spans="2:21" s="128" customFormat="1">
      <c r="B311" s="77" t="s">
        <v>1046</v>
      </c>
      <c r="C311" s="74" t="s">
        <v>1047</v>
      </c>
      <c r="D311" s="87" t="s">
        <v>28</v>
      </c>
      <c r="E311" s="87" t="s">
        <v>950</v>
      </c>
      <c r="F311" s="74"/>
      <c r="G311" s="87" t="s">
        <v>970</v>
      </c>
      <c r="H311" s="74" t="s">
        <v>953</v>
      </c>
      <c r="I311" s="74" t="s">
        <v>344</v>
      </c>
      <c r="J311" s="74"/>
      <c r="K311" s="84">
        <v>7.4699999999908533</v>
      </c>
      <c r="L311" s="87" t="s">
        <v>162</v>
      </c>
      <c r="M311" s="88">
        <v>4.2999999999999997E-2</v>
      </c>
      <c r="N311" s="88">
        <v>3.8199999999966504E-2</v>
      </c>
      <c r="O311" s="84">
        <v>41548.099199999997</v>
      </c>
      <c r="P311" s="86">
        <v>104.7993</v>
      </c>
      <c r="Q311" s="74"/>
      <c r="R311" s="84">
        <v>155.22769688599999</v>
      </c>
      <c r="S311" s="85">
        <v>4.1548099199999997E-5</v>
      </c>
      <c r="T311" s="85">
        <f t="shared" si="7"/>
        <v>5.9385387691605234E-4</v>
      </c>
      <c r="U311" s="85">
        <f>R311/'סכום נכסי הקרן'!$C$42</f>
        <v>1.6327960827615341E-4</v>
      </c>
    </row>
    <row r="312" spans="2:21" s="128" customFormat="1">
      <c r="B312" s="77" t="s">
        <v>1048</v>
      </c>
      <c r="C312" s="74" t="s">
        <v>1049</v>
      </c>
      <c r="D312" s="87" t="s">
        <v>28</v>
      </c>
      <c r="E312" s="87" t="s">
        <v>950</v>
      </c>
      <c r="F312" s="74"/>
      <c r="G312" s="87" t="s">
        <v>1035</v>
      </c>
      <c r="H312" s="74" t="s">
        <v>953</v>
      </c>
      <c r="I312" s="74" t="s">
        <v>344</v>
      </c>
      <c r="J312" s="74"/>
      <c r="K312" s="84">
        <v>4.7599999999967606</v>
      </c>
      <c r="L312" s="87" t="s">
        <v>162</v>
      </c>
      <c r="M312" s="88">
        <v>3.7499999999999999E-2</v>
      </c>
      <c r="N312" s="88">
        <v>8.0199999999946453E-2</v>
      </c>
      <c r="O312" s="84">
        <v>154401.72</v>
      </c>
      <c r="P312" s="86">
        <v>80.758300000000006</v>
      </c>
      <c r="Q312" s="74"/>
      <c r="R312" s="84">
        <v>444.52789156900002</v>
      </c>
      <c r="S312" s="85">
        <v>3.0880343999999999E-4</v>
      </c>
      <c r="T312" s="85">
        <f t="shared" si="7"/>
        <v>1.7006282841356645E-3</v>
      </c>
      <c r="U312" s="85">
        <f>R312/'סכום נכסי הקרן'!$C$42</f>
        <v>4.6758627138889755E-4</v>
      </c>
    </row>
    <row r="313" spans="2:21" s="128" customFormat="1">
      <c r="B313" s="77" t="s">
        <v>1050</v>
      </c>
      <c r="C313" s="74" t="s">
        <v>1051</v>
      </c>
      <c r="D313" s="87" t="s">
        <v>28</v>
      </c>
      <c r="E313" s="87" t="s">
        <v>950</v>
      </c>
      <c r="F313" s="74"/>
      <c r="G313" s="87" t="s">
        <v>1052</v>
      </c>
      <c r="H313" s="74" t="s">
        <v>953</v>
      </c>
      <c r="I313" s="74" t="s">
        <v>954</v>
      </c>
      <c r="J313" s="74"/>
      <c r="K313" s="131">
        <v>7.76</v>
      </c>
      <c r="L313" s="87" t="s">
        <v>162</v>
      </c>
      <c r="M313" s="88">
        <v>5.9500000000000004E-2</v>
      </c>
      <c r="N313" s="127">
        <v>5.1360000000000003E-2</v>
      </c>
      <c r="O313" s="84">
        <v>28073.040000000001</v>
      </c>
      <c r="P313" s="86">
        <v>105.812</v>
      </c>
      <c r="Q313" s="74"/>
      <c r="R313" s="84">
        <v>105.897059727</v>
      </c>
      <c r="S313" s="117">
        <f>28073/1250000000</f>
        <v>2.2458400000000002E-5</v>
      </c>
      <c r="T313" s="85">
        <f t="shared" si="7"/>
        <v>4.051298881221855E-4</v>
      </c>
      <c r="U313" s="85">
        <f>R313/'סכום נכסי הקרן'!$C$42</f>
        <v>1.1139011127968648E-4</v>
      </c>
    </row>
    <row r="314" spans="2:21" s="128" customFormat="1">
      <c r="B314" s="77" t="s">
        <v>1053</v>
      </c>
      <c r="C314" s="74" t="s">
        <v>1054</v>
      </c>
      <c r="D314" s="87" t="s">
        <v>28</v>
      </c>
      <c r="E314" s="87" t="s">
        <v>950</v>
      </c>
      <c r="F314" s="74"/>
      <c r="G314" s="87" t="s">
        <v>1055</v>
      </c>
      <c r="H314" s="74" t="s">
        <v>953</v>
      </c>
      <c r="I314" s="74" t="s">
        <v>954</v>
      </c>
      <c r="J314" s="74"/>
      <c r="K314" s="84">
        <v>5.6799999999859949</v>
      </c>
      <c r="L314" s="87" t="s">
        <v>162</v>
      </c>
      <c r="M314" s="88">
        <v>5.2999999999999999E-2</v>
      </c>
      <c r="N314" s="88">
        <v>0.10639999999979258</v>
      </c>
      <c r="O314" s="84">
        <v>86886.058799999984</v>
      </c>
      <c r="P314" s="86">
        <v>72.843800000000002</v>
      </c>
      <c r="Q314" s="74"/>
      <c r="R314" s="84">
        <v>225.63289936199999</v>
      </c>
      <c r="S314" s="85">
        <v>5.7924039199999993E-5</v>
      </c>
      <c r="T314" s="85">
        <f t="shared" si="7"/>
        <v>8.6320273207646887E-4</v>
      </c>
      <c r="U314" s="85">
        <f>R314/'סכום נכסי הקרן'!$C$42</f>
        <v>2.3733684233617473E-4</v>
      </c>
    </row>
    <row r="315" spans="2:21" s="128" customFormat="1">
      <c r="B315" s="77" t="s">
        <v>1056</v>
      </c>
      <c r="C315" s="74" t="s">
        <v>1057</v>
      </c>
      <c r="D315" s="87" t="s">
        <v>28</v>
      </c>
      <c r="E315" s="87" t="s">
        <v>950</v>
      </c>
      <c r="F315" s="74"/>
      <c r="G315" s="87" t="s">
        <v>1055</v>
      </c>
      <c r="H315" s="74" t="s">
        <v>953</v>
      </c>
      <c r="I315" s="74" t="s">
        <v>954</v>
      </c>
      <c r="J315" s="74"/>
      <c r="K315" s="84">
        <v>5.2300000000037103</v>
      </c>
      <c r="L315" s="87" t="s">
        <v>162</v>
      </c>
      <c r="M315" s="88">
        <v>5.8749999999999997E-2</v>
      </c>
      <c r="N315" s="88">
        <v>9.9900000000128969E-2</v>
      </c>
      <c r="O315" s="84">
        <v>19651.128000000001</v>
      </c>
      <c r="P315" s="86">
        <v>80.807400000000001</v>
      </c>
      <c r="Q315" s="74"/>
      <c r="R315" s="84">
        <v>56.610633872999998</v>
      </c>
      <c r="S315" s="85">
        <v>1.637594E-5</v>
      </c>
      <c r="T315" s="85">
        <f t="shared" si="7"/>
        <v>2.1657503831191803E-4</v>
      </c>
      <c r="U315" s="85">
        <f>R315/'סכום נכסי הקרן'!$C$42</f>
        <v>5.9547118900028215E-5</v>
      </c>
    </row>
    <row r="316" spans="2:21" s="128" customFormat="1">
      <c r="B316" s="77" t="s">
        <v>1058</v>
      </c>
      <c r="C316" s="74" t="s">
        <v>1059</v>
      </c>
      <c r="D316" s="87" t="s">
        <v>28</v>
      </c>
      <c r="E316" s="87" t="s">
        <v>950</v>
      </c>
      <c r="F316" s="74"/>
      <c r="G316" s="87" t="s">
        <v>1060</v>
      </c>
      <c r="H316" s="74" t="s">
        <v>953</v>
      </c>
      <c r="I316" s="74" t="s">
        <v>344</v>
      </c>
      <c r="J316" s="74"/>
      <c r="K316" s="84">
        <v>6.7299999999986024</v>
      </c>
      <c r="L316" s="87" t="s">
        <v>164</v>
      </c>
      <c r="M316" s="88">
        <v>4.6249999999999999E-2</v>
      </c>
      <c r="N316" s="88">
        <v>5.7800000000005083E-2</v>
      </c>
      <c r="O316" s="84">
        <v>84499.850399999996</v>
      </c>
      <c r="P316" s="86">
        <v>95.543000000000006</v>
      </c>
      <c r="Q316" s="74"/>
      <c r="R316" s="84">
        <v>314.88554712799998</v>
      </c>
      <c r="S316" s="85">
        <v>5.6333233599999998E-5</v>
      </c>
      <c r="T316" s="85">
        <f t="shared" si="7"/>
        <v>1.2046561708902112E-3</v>
      </c>
      <c r="U316" s="85">
        <f>R316/'סכום נכסי הקרן'!$C$42</f>
        <v>3.3121916911929106E-4</v>
      </c>
    </row>
    <row r="317" spans="2:21" s="128" customFormat="1">
      <c r="B317" s="77" t="s">
        <v>1061</v>
      </c>
      <c r="C317" s="74" t="s">
        <v>1062</v>
      </c>
      <c r="D317" s="87" t="s">
        <v>28</v>
      </c>
      <c r="E317" s="87" t="s">
        <v>950</v>
      </c>
      <c r="F317" s="74"/>
      <c r="G317" s="87" t="s">
        <v>1040</v>
      </c>
      <c r="H317" s="74" t="s">
        <v>1063</v>
      </c>
      <c r="I317" s="74" t="s">
        <v>954</v>
      </c>
      <c r="J317" s="74"/>
      <c r="K317" s="84">
        <v>6.7700000000041598</v>
      </c>
      <c r="L317" s="87" t="s">
        <v>164</v>
      </c>
      <c r="M317" s="88">
        <v>3.125E-2</v>
      </c>
      <c r="N317" s="88">
        <v>4.3100000000026534E-2</v>
      </c>
      <c r="O317" s="84">
        <v>84219.12</v>
      </c>
      <c r="P317" s="86">
        <v>92.938400000000001</v>
      </c>
      <c r="Q317" s="74"/>
      <c r="R317" s="84">
        <v>305.283754649</v>
      </c>
      <c r="S317" s="85">
        <v>1.1229216E-4</v>
      </c>
      <c r="T317" s="85">
        <f t="shared" si="7"/>
        <v>1.1679226381290755E-3</v>
      </c>
      <c r="U317" s="85">
        <f>R317/'סכום נכסי הקרן'!$C$42</f>
        <v>3.2111931615380244E-4</v>
      </c>
    </row>
    <row r="318" spans="2:21" s="128" customFormat="1">
      <c r="B318" s="77" t="s">
        <v>1064</v>
      </c>
      <c r="C318" s="74" t="s">
        <v>1065</v>
      </c>
      <c r="D318" s="87" t="s">
        <v>28</v>
      </c>
      <c r="E318" s="87" t="s">
        <v>950</v>
      </c>
      <c r="F318" s="74"/>
      <c r="G318" s="87" t="s">
        <v>952</v>
      </c>
      <c r="H318" s="74" t="s">
        <v>1066</v>
      </c>
      <c r="I318" s="74" t="s">
        <v>926</v>
      </c>
      <c r="J318" s="74"/>
      <c r="K318" s="84">
        <v>7.7700000000134075</v>
      </c>
      <c r="L318" s="87" t="s">
        <v>162</v>
      </c>
      <c r="M318" s="88">
        <v>3.7000000000000005E-2</v>
      </c>
      <c r="N318" s="88">
        <v>7.2800000000117313E-2</v>
      </c>
      <c r="O318" s="84">
        <v>43513.212</v>
      </c>
      <c r="P318" s="86">
        <v>76.934100000000001</v>
      </c>
      <c r="Q318" s="74"/>
      <c r="R318" s="84">
        <v>119.34364651999999</v>
      </c>
      <c r="S318" s="85">
        <v>2.9008808000000001E-5</v>
      </c>
      <c r="T318" s="85">
        <f t="shared" si="7"/>
        <v>4.5657243258108893E-4</v>
      </c>
      <c r="U318" s="85">
        <f>R318/'סכום נכסי הקרן'!$C$42</f>
        <v>1.2553419425106988E-4</v>
      </c>
    </row>
    <row r="319" spans="2:21" s="128" customFormat="1">
      <c r="B319" s="77" t="s">
        <v>1067</v>
      </c>
      <c r="C319" s="74" t="s">
        <v>1068</v>
      </c>
      <c r="D319" s="87" t="s">
        <v>28</v>
      </c>
      <c r="E319" s="87" t="s">
        <v>950</v>
      </c>
      <c r="F319" s="74"/>
      <c r="G319" s="87" t="s">
        <v>952</v>
      </c>
      <c r="H319" s="74" t="s">
        <v>1066</v>
      </c>
      <c r="I319" s="74" t="s">
        <v>926</v>
      </c>
      <c r="J319" s="74"/>
      <c r="K319" s="84">
        <v>3.6300000000066275</v>
      </c>
      <c r="L319" s="87" t="s">
        <v>162</v>
      </c>
      <c r="M319" s="88">
        <v>7.0000000000000007E-2</v>
      </c>
      <c r="N319" s="88">
        <v>0.10830000000012216</v>
      </c>
      <c r="O319" s="84">
        <v>81097.397951999999</v>
      </c>
      <c r="P319" s="86">
        <v>86.64</v>
      </c>
      <c r="Q319" s="74"/>
      <c r="R319" s="84">
        <v>250.486830618</v>
      </c>
      <c r="S319" s="85">
        <v>6.4881551728496797E-5</v>
      </c>
      <c r="T319" s="85">
        <f t="shared" si="7"/>
        <v>9.582863011113182E-4</v>
      </c>
      <c r="U319" s="85">
        <f>R319/'סכום נכסי הקרן'!$C$42</f>
        <v>2.6347998715512056E-4</v>
      </c>
    </row>
    <row r="320" spans="2:21" s="128" customFormat="1">
      <c r="B320" s="77" t="s">
        <v>1069</v>
      </c>
      <c r="C320" s="74" t="s">
        <v>1070</v>
      </c>
      <c r="D320" s="87" t="s">
        <v>28</v>
      </c>
      <c r="E320" s="87" t="s">
        <v>950</v>
      </c>
      <c r="F320" s="74"/>
      <c r="G320" s="87" t="s">
        <v>952</v>
      </c>
      <c r="H320" s="74" t="s">
        <v>1066</v>
      </c>
      <c r="I320" s="74" t="s">
        <v>926</v>
      </c>
      <c r="J320" s="74"/>
      <c r="K320" s="84">
        <v>5.9799999999953597</v>
      </c>
      <c r="L320" s="87" t="s">
        <v>162</v>
      </c>
      <c r="M320" s="88">
        <v>5.1249999999999997E-2</v>
      </c>
      <c r="N320" s="88">
        <v>7.0299999999945309E-2</v>
      </c>
      <c r="O320" s="84">
        <v>37898.603999999999</v>
      </c>
      <c r="P320" s="86">
        <v>89.321299999999994</v>
      </c>
      <c r="Q320" s="74"/>
      <c r="R320" s="84">
        <v>120.68062182200001</v>
      </c>
      <c r="S320" s="85">
        <v>2.5265735999999999E-5</v>
      </c>
      <c r="T320" s="85">
        <f t="shared" si="7"/>
        <v>4.6168729276623239E-4</v>
      </c>
      <c r="U320" s="85">
        <f>R320/'סכום נכסי הקרן'!$C$42</f>
        <v>1.2694052062171607E-4</v>
      </c>
    </row>
    <row r="321" spans="2:21" s="128" customFormat="1">
      <c r="B321" s="77" t="s">
        <v>1071</v>
      </c>
      <c r="C321" s="74" t="s">
        <v>1072</v>
      </c>
      <c r="D321" s="87" t="s">
        <v>28</v>
      </c>
      <c r="E321" s="87" t="s">
        <v>950</v>
      </c>
      <c r="F321" s="74"/>
      <c r="G321" s="87" t="s">
        <v>982</v>
      </c>
      <c r="H321" s="74" t="s">
        <v>1063</v>
      </c>
      <c r="I321" s="74" t="s">
        <v>344</v>
      </c>
      <c r="J321" s="74"/>
      <c r="K321" s="84">
        <v>6.4700000000383389</v>
      </c>
      <c r="L321" s="87" t="s">
        <v>162</v>
      </c>
      <c r="M321" s="88">
        <v>4.6249999999999999E-2</v>
      </c>
      <c r="N321" s="88">
        <v>4.5900000000233199E-2</v>
      </c>
      <c r="O321" s="84">
        <v>14036.52</v>
      </c>
      <c r="P321" s="86">
        <v>101.1186</v>
      </c>
      <c r="Q321" s="74"/>
      <c r="R321" s="84">
        <v>50.599935098000003</v>
      </c>
      <c r="S321" s="85">
        <v>4.0104342857142854E-6</v>
      </c>
      <c r="T321" s="85">
        <f t="shared" si="7"/>
        <v>1.9357993600662674E-4</v>
      </c>
      <c r="U321" s="85">
        <f>R321/'סכום נכסי הקרן'!$C$42</f>
        <v>5.3224635469969225E-5</v>
      </c>
    </row>
    <row r="322" spans="2:21" s="128" customFormat="1">
      <c r="B322" s="77" t="s">
        <v>1073</v>
      </c>
      <c r="C322" s="74" t="s">
        <v>1074</v>
      </c>
      <c r="D322" s="87" t="s">
        <v>28</v>
      </c>
      <c r="E322" s="87" t="s">
        <v>950</v>
      </c>
      <c r="F322" s="74"/>
      <c r="G322" s="87" t="s">
        <v>967</v>
      </c>
      <c r="H322" s="74" t="s">
        <v>1066</v>
      </c>
      <c r="I322" s="74" t="s">
        <v>926</v>
      </c>
      <c r="J322" s="74"/>
      <c r="K322" s="84">
        <v>6.3099999999891656</v>
      </c>
      <c r="L322" s="87" t="s">
        <v>162</v>
      </c>
      <c r="M322" s="88">
        <v>4.4999999999999998E-2</v>
      </c>
      <c r="N322" s="88">
        <v>4.0799999999949349E-2</v>
      </c>
      <c r="O322" s="84">
        <v>39302.256000000001</v>
      </c>
      <c r="P322" s="86">
        <v>101.45099999999999</v>
      </c>
      <c r="Q322" s="74"/>
      <c r="R322" s="84">
        <v>142.14557563400001</v>
      </c>
      <c r="S322" s="85">
        <v>5.2403008000000001E-5</v>
      </c>
      <c r="T322" s="85">
        <f t="shared" si="7"/>
        <v>5.4380566657964854E-4</v>
      </c>
      <c r="U322" s="85">
        <f>R322/'סכום נכסי הקרן'!$C$42</f>
        <v>1.4951889626213429E-4</v>
      </c>
    </row>
    <row r="323" spans="2:21" s="128" customFormat="1">
      <c r="B323" s="77" t="s">
        <v>1075</v>
      </c>
      <c r="C323" s="74" t="s">
        <v>1076</v>
      </c>
      <c r="D323" s="87" t="s">
        <v>28</v>
      </c>
      <c r="E323" s="87" t="s">
        <v>950</v>
      </c>
      <c r="F323" s="74"/>
      <c r="G323" s="87" t="s">
        <v>1055</v>
      </c>
      <c r="H323" s="74" t="s">
        <v>1066</v>
      </c>
      <c r="I323" s="74" t="s">
        <v>926</v>
      </c>
      <c r="J323" s="74"/>
      <c r="K323" s="84">
        <v>5.3700000000110659</v>
      </c>
      <c r="L323" s="87" t="s">
        <v>162</v>
      </c>
      <c r="M323" s="88">
        <v>0.06</v>
      </c>
      <c r="N323" s="88">
        <v>0.11620000000022637</v>
      </c>
      <c r="O323" s="84">
        <v>88458.149040000004</v>
      </c>
      <c r="P323" s="86">
        <v>75.364699999999999</v>
      </c>
      <c r="Q323" s="74"/>
      <c r="R323" s="84">
        <v>237.664964301</v>
      </c>
      <c r="S323" s="85">
        <v>1.1794419872E-4</v>
      </c>
      <c r="T323" s="85">
        <f t="shared" si="7"/>
        <v>9.0923374686745944E-4</v>
      </c>
      <c r="U323" s="85">
        <f>R323/'סכום נכסי הקרן'!$C$42</f>
        <v>2.4999302991999211E-4</v>
      </c>
    </row>
    <row r="324" spans="2:21" s="128" customFormat="1">
      <c r="B324" s="77" t="s">
        <v>1077</v>
      </c>
      <c r="C324" s="74" t="s">
        <v>1078</v>
      </c>
      <c r="D324" s="87" t="s">
        <v>28</v>
      </c>
      <c r="E324" s="87" t="s">
        <v>950</v>
      </c>
      <c r="F324" s="74"/>
      <c r="G324" s="87" t="s">
        <v>952</v>
      </c>
      <c r="H324" s="74" t="s">
        <v>1110</v>
      </c>
      <c r="I324" s="74" t="s">
        <v>926</v>
      </c>
      <c r="J324" s="74"/>
      <c r="K324" s="84">
        <v>6.3400000000043999</v>
      </c>
      <c r="L324" s="87" t="s">
        <v>162</v>
      </c>
      <c r="M324" s="88">
        <v>5.1249999999999997E-2</v>
      </c>
      <c r="N324" s="88">
        <v>0.10540000000005247</v>
      </c>
      <c r="O324" s="84">
        <v>91706.199768000006</v>
      </c>
      <c r="P324" s="86">
        <v>72.316000000000003</v>
      </c>
      <c r="Q324" s="74"/>
      <c r="R324" s="84">
        <v>236.42448979399995</v>
      </c>
      <c r="S324" s="85">
        <v>1.6673854503272727E-4</v>
      </c>
      <c r="T324" s="85">
        <f t="shared" si="7"/>
        <v>9.0448806932424031E-4</v>
      </c>
      <c r="U324" s="85">
        <f>R324/'סכום נכסי הקרן'!$C$42</f>
        <v>2.4868820999646862E-4</v>
      </c>
    </row>
    <row r="325" spans="2:21" s="128" customFormat="1">
      <c r="B325" s="77" t="s">
        <v>1079</v>
      </c>
      <c r="C325" s="74" t="s">
        <v>1080</v>
      </c>
      <c r="D325" s="87" t="s">
        <v>28</v>
      </c>
      <c r="E325" s="87" t="s">
        <v>950</v>
      </c>
      <c r="F325" s="74"/>
      <c r="G325" s="87" t="s">
        <v>1081</v>
      </c>
      <c r="H325" s="74" t="s">
        <v>1063</v>
      </c>
      <c r="I325" s="74" t="s">
        <v>954</v>
      </c>
      <c r="J325" s="74"/>
      <c r="K325" s="84">
        <v>3.9399999999965609</v>
      </c>
      <c r="L325" s="87" t="s">
        <v>164</v>
      </c>
      <c r="M325" s="88">
        <v>0.03</v>
      </c>
      <c r="N325" s="88">
        <v>6.709999999997357E-2</v>
      </c>
      <c r="O325" s="84">
        <v>69340.408800000005</v>
      </c>
      <c r="P325" s="86">
        <v>88.165099999999995</v>
      </c>
      <c r="Q325" s="74"/>
      <c r="R325" s="84">
        <v>238.441139053</v>
      </c>
      <c r="S325" s="85">
        <v>1.3868081760000001E-4</v>
      </c>
      <c r="T325" s="85">
        <f t="shared" si="7"/>
        <v>9.1220315500071332E-4</v>
      </c>
      <c r="U325" s="85">
        <f>R325/'סכום נכסי הקרן'!$C$42</f>
        <v>2.508094661102003E-4</v>
      </c>
    </row>
    <row r="326" spans="2:21" s="128" customFormat="1">
      <c r="B326" s="77" t="s">
        <v>1082</v>
      </c>
      <c r="C326" s="74" t="s">
        <v>1083</v>
      </c>
      <c r="D326" s="87" t="s">
        <v>28</v>
      </c>
      <c r="E326" s="87" t="s">
        <v>950</v>
      </c>
      <c r="F326" s="74"/>
      <c r="G326" s="87" t="s">
        <v>952</v>
      </c>
      <c r="H326" s="74" t="s">
        <v>1098</v>
      </c>
      <c r="I326" s="74" t="s">
        <v>344</v>
      </c>
      <c r="J326" s="74"/>
      <c r="K326" s="84">
        <v>5.2900000000125305</v>
      </c>
      <c r="L326" s="87" t="s">
        <v>162</v>
      </c>
      <c r="M326" s="88">
        <v>6.4899999999999999E-2</v>
      </c>
      <c r="N326" s="88">
        <v>0.1218000000002691</v>
      </c>
      <c r="O326" s="84">
        <v>81313.560360000003</v>
      </c>
      <c r="P326" s="86">
        <v>74.608900000000006</v>
      </c>
      <c r="Q326" s="74"/>
      <c r="R326" s="84">
        <v>216.27828750100002</v>
      </c>
      <c r="S326" s="85">
        <v>3.4448621801959815E-5</v>
      </c>
      <c r="T326" s="85">
        <f t="shared" si="7"/>
        <v>8.274148370542323E-4</v>
      </c>
      <c r="U326" s="85">
        <f>R326/'סכום נכסי הקרן'!$C$42</f>
        <v>2.2749699164663397E-4</v>
      </c>
    </row>
    <row r="327" spans="2:21" s="128" customFormat="1">
      <c r="B327" s="77" t="s">
        <v>1084</v>
      </c>
      <c r="C327" s="74" t="s">
        <v>1085</v>
      </c>
      <c r="D327" s="87" t="s">
        <v>28</v>
      </c>
      <c r="E327" s="87" t="s">
        <v>950</v>
      </c>
      <c r="F327" s="74"/>
      <c r="G327" s="87" t="s">
        <v>993</v>
      </c>
      <c r="H327" s="74" t="s">
        <v>1063</v>
      </c>
      <c r="I327" s="74" t="s">
        <v>954</v>
      </c>
      <c r="J327" s="74"/>
      <c r="K327" s="84">
        <v>4.1700000000055324</v>
      </c>
      <c r="L327" s="87" t="s">
        <v>162</v>
      </c>
      <c r="M327" s="88">
        <v>3.7539999999999997E-2</v>
      </c>
      <c r="N327" s="88">
        <v>5.6600000000076894E-2</v>
      </c>
      <c r="O327" s="84">
        <v>96290.527199999982</v>
      </c>
      <c r="P327" s="86">
        <v>93.200699999999998</v>
      </c>
      <c r="Q327" s="74"/>
      <c r="R327" s="84">
        <v>319.93551631899999</v>
      </c>
      <c r="S327" s="85">
        <v>1.2838736959999998E-4</v>
      </c>
      <c r="T327" s="85">
        <f t="shared" si="7"/>
        <v>1.2239758145011347E-3</v>
      </c>
      <c r="U327" s="85">
        <f>R327/'סכום נכסי הקרן'!$C$42</f>
        <v>3.3653108836987868E-4</v>
      </c>
    </row>
    <row r="328" spans="2:21" s="128" customFormat="1">
      <c r="B328" s="77" t="s">
        <v>1086</v>
      </c>
      <c r="C328" s="74" t="s">
        <v>1087</v>
      </c>
      <c r="D328" s="87" t="s">
        <v>28</v>
      </c>
      <c r="E328" s="87" t="s">
        <v>950</v>
      </c>
      <c r="F328" s="74"/>
      <c r="G328" s="87" t="s">
        <v>1030</v>
      </c>
      <c r="H328" s="74" t="s">
        <v>1063</v>
      </c>
      <c r="I328" s="74" t="s">
        <v>954</v>
      </c>
      <c r="J328" s="74"/>
      <c r="K328" s="84">
        <v>6.0300000000130209</v>
      </c>
      <c r="L328" s="87" t="s">
        <v>162</v>
      </c>
      <c r="M328" s="88">
        <v>4.8750000000000002E-2</v>
      </c>
      <c r="N328" s="88">
        <v>5.02000000000868E-2</v>
      </c>
      <c r="O328" s="84">
        <v>50531.472000000002</v>
      </c>
      <c r="P328" s="86">
        <v>99.771000000000001</v>
      </c>
      <c r="Q328" s="74"/>
      <c r="R328" s="84">
        <v>179.73216632199998</v>
      </c>
      <c r="S328" s="85">
        <v>7.3188831243319339E-5</v>
      </c>
      <c r="T328" s="85">
        <f t="shared" si="7"/>
        <v>6.8760051149394357E-4</v>
      </c>
      <c r="U328" s="85">
        <f>R328/'סכום נכסי הקרן'!$C$42</f>
        <v>1.8905516412598004E-4</v>
      </c>
    </row>
    <row r="329" spans="2:21" s="128" customFormat="1">
      <c r="B329" s="77" t="s">
        <v>1088</v>
      </c>
      <c r="C329" s="74" t="s">
        <v>1089</v>
      </c>
      <c r="D329" s="87" t="s">
        <v>28</v>
      </c>
      <c r="E329" s="87" t="s">
        <v>950</v>
      </c>
      <c r="F329" s="74"/>
      <c r="G329" s="87" t="s">
        <v>1081</v>
      </c>
      <c r="H329" s="74" t="s">
        <v>1063</v>
      </c>
      <c r="I329" s="74" t="s">
        <v>954</v>
      </c>
      <c r="J329" s="74"/>
      <c r="K329" s="84">
        <v>3.6799999999878428</v>
      </c>
      <c r="L329" s="87" t="s">
        <v>164</v>
      </c>
      <c r="M329" s="88">
        <v>4.2500000000000003E-2</v>
      </c>
      <c r="N329" s="88">
        <v>4.4099999999876578E-2</v>
      </c>
      <c r="O329" s="84">
        <v>28073.040000000001</v>
      </c>
      <c r="P329" s="86">
        <v>99.159400000000005</v>
      </c>
      <c r="Q329" s="74"/>
      <c r="R329" s="84">
        <v>108.572859474</v>
      </c>
      <c r="S329" s="85">
        <v>9.3576800000000002E-5</v>
      </c>
      <c r="T329" s="85">
        <f t="shared" si="7"/>
        <v>4.1536668275023397E-4</v>
      </c>
      <c r="U329" s="85">
        <f>R329/'סכום נכסי הקרן'!$C$42</f>
        <v>1.142047090820133E-4</v>
      </c>
    </row>
    <row r="330" spans="2:21" s="128" customFormat="1">
      <c r="B330" s="77" t="s">
        <v>1090</v>
      </c>
      <c r="C330" s="74" t="s">
        <v>1091</v>
      </c>
      <c r="D330" s="87" t="s">
        <v>28</v>
      </c>
      <c r="E330" s="87" t="s">
        <v>950</v>
      </c>
      <c r="F330" s="74"/>
      <c r="G330" s="87" t="s">
        <v>1055</v>
      </c>
      <c r="H330" s="74" t="s">
        <v>1063</v>
      </c>
      <c r="I330" s="74" t="s">
        <v>344</v>
      </c>
      <c r="J330" s="74"/>
      <c r="K330" s="84">
        <v>2.3399999999978074</v>
      </c>
      <c r="L330" s="87" t="s">
        <v>162</v>
      </c>
      <c r="M330" s="88">
        <v>4.7500000000000001E-2</v>
      </c>
      <c r="N330" s="88">
        <v>5.7999999999943902E-2</v>
      </c>
      <c r="O330" s="84">
        <v>113123.121984</v>
      </c>
      <c r="P330" s="86">
        <v>97.252700000000004</v>
      </c>
      <c r="Q330" s="74"/>
      <c r="R330" s="84">
        <v>392.20460012900003</v>
      </c>
      <c r="S330" s="85">
        <v>1.2569235775999999E-4</v>
      </c>
      <c r="T330" s="85">
        <f t="shared" si="7"/>
        <v>1.5004553117989544E-3</v>
      </c>
      <c r="U330" s="85">
        <f>R330/'סכום נכסי הקרן'!$C$42</f>
        <v>4.1254888629958276E-4</v>
      </c>
    </row>
    <row r="331" spans="2:21" s="128" customFormat="1">
      <c r="B331" s="77" t="s">
        <v>1092</v>
      </c>
      <c r="C331" s="74" t="s">
        <v>1093</v>
      </c>
      <c r="D331" s="87" t="s">
        <v>28</v>
      </c>
      <c r="E331" s="87" t="s">
        <v>950</v>
      </c>
      <c r="F331" s="74"/>
      <c r="G331" s="87" t="s">
        <v>967</v>
      </c>
      <c r="H331" s="74" t="s">
        <v>1066</v>
      </c>
      <c r="I331" s="74" t="s">
        <v>926</v>
      </c>
      <c r="J331" s="74"/>
      <c r="K331" s="84">
        <v>1.0499999999969714</v>
      </c>
      <c r="L331" s="87" t="s">
        <v>162</v>
      </c>
      <c r="M331" s="88">
        <v>4.6249999999999999E-2</v>
      </c>
      <c r="N331" s="88">
        <v>4.4599999999950193E-2</v>
      </c>
      <c r="O331" s="84">
        <v>82495.435343999998</v>
      </c>
      <c r="P331" s="86">
        <v>101.0461</v>
      </c>
      <c r="Q331" s="74"/>
      <c r="R331" s="84">
        <v>297.17271863799999</v>
      </c>
      <c r="S331" s="85">
        <v>1.09993913792E-4</v>
      </c>
      <c r="T331" s="85">
        <f t="shared" si="7"/>
        <v>1.1368922854435265E-3</v>
      </c>
      <c r="U331" s="85">
        <f>R331/'סכום נכסי הקרן'!$C$42</f>
        <v>3.1258754760245635E-4</v>
      </c>
    </row>
    <row r="332" spans="2:21" s="128" customFormat="1">
      <c r="B332" s="77" t="s">
        <v>1094</v>
      </c>
      <c r="C332" s="74" t="s">
        <v>1095</v>
      </c>
      <c r="D332" s="87" t="s">
        <v>28</v>
      </c>
      <c r="E332" s="87" t="s">
        <v>950</v>
      </c>
      <c r="F332" s="74"/>
      <c r="G332" s="87" t="s">
        <v>1004</v>
      </c>
      <c r="H332" s="74" t="s">
        <v>1063</v>
      </c>
      <c r="I332" s="74" t="s">
        <v>344</v>
      </c>
      <c r="J332" s="74"/>
      <c r="K332" s="84">
        <v>3.749999999996243</v>
      </c>
      <c r="L332" s="87" t="s">
        <v>162</v>
      </c>
      <c r="M332" s="88">
        <v>6.2539999999999998E-2</v>
      </c>
      <c r="N332" s="88">
        <v>6.6699999999922766E-2</v>
      </c>
      <c r="O332" s="84">
        <v>92641.032000000007</v>
      </c>
      <c r="P332" s="86">
        <v>100.7499</v>
      </c>
      <c r="Q332" s="74"/>
      <c r="R332" s="84">
        <v>332.74188337100003</v>
      </c>
      <c r="S332" s="85">
        <v>7.1262332307692319E-5</v>
      </c>
      <c r="T332" s="85">
        <f t="shared" si="7"/>
        <v>1.2729690732790797E-3</v>
      </c>
      <c r="U332" s="85">
        <f>R332/'סכום נכסי הקרן'!$C$42</f>
        <v>3.5000174236809431E-4</v>
      </c>
    </row>
    <row r="333" spans="2:21" s="128" customFormat="1">
      <c r="B333" s="77" t="s">
        <v>1096</v>
      </c>
      <c r="C333" s="74" t="s">
        <v>1097</v>
      </c>
      <c r="D333" s="87" t="s">
        <v>28</v>
      </c>
      <c r="E333" s="87" t="s">
        <v>950</v>
      </c>
      <c r="F333" s="74"/>
      <c r="G333" s="87" t="s">
        <v>952</v>
      </c>
      <c r="H333" s="74" t="s">
        <v>1098</v>
      </c>
      <c r="I333" s="74" t="s">
        <v>344</v>
      </c>
      <c r="J333" s="74"/>
      <c r="K333" s="84">
        <v>7.5699999999953302</v>
      </c>
      <c r="L333" s="87" t="s">
        <v>162</v>
      </c>
      <c r="M333" s="88">
        <v>4.4999999999999998E-2</v>
      </c>
      <c r="N333" s="88">
        <v>7.6899999999945526E-2</v>
      </c>
      <c r="O333" s="84">
        <v>90114.458400000003</v>
      </c>
      <c r="P333" s="86">
        <v>79.974999999999994</v>
      </c>
      <c r="Q333" s="74"/>
      <c r="R333" s="84">
        <v>256.92612085999997</v>
      </c>
      <c r="S333" s="85">
        <v>6.0076305600000003E-5</v>
      </c>
      <c r="T333" s="85">
        <f t="shared" si="7"/>
        <v>9.8292106379550435E-4</v>
      </c>
      <c r="U333" s="85">
        <f>R333/'סכום נכסי הקרן'!$C$42</f>
        <v>2.7025329378391357E-4</v>
      </c>
    </row>
    <row r="334" spans="2:21" s="128" customFormat="1">
      <c r="B334" s="77" t="s">
        <v>1099</v>
      </c>
      <c r="C334" s="74" t="s">
        <v>1100</v>
      </c>
      <c r="D334" s="87" t="s">
        <v>28</v>
      </c>
      <c r="E334" s="87" t="s">
        <v>950</v>
      </c>
      <c r="F334" s="74"/>
      <c r="G334" s="87" t="s">
        <v>1055</v>
      </c>
      <c r="H334" s="74" t="s">
        <v>1098</v>
      </c>
      <c r="I334" s="74" t="s">
        <v>954</v>
      </c>
      <c r="J334" s="74"/>
      <c r="K334" s="84">
        <v>6.6700000000349116</v>
      </c>
      <c r="L334" s="87" t="s">
        <v>164</v>
      </c>
      <c r="M334" s="88">
        <v>0.03</v>
      </c>
      <c r="N334" s="88">
        <v>4.0300000000185056E-2</v>
      </c>
      <c r="O334" s="84">
        <v>28634.500800000002</v>
      </c>
      <c r="P334" s="86">
        <v>93.871399999999994</v>
      </c>
      <c r="Q334" s="74"/>
      <c r="R334" s="84">
        <v>104.838541302</v>
      </c>
      <c r="S334" s="85">
        <v>5.7269001600000002E-5</v>
      </c>
      <c r="T334" s="85">
        <f t="shared" si="7"/>
        <v>4.0108031911431077E-4</v>
      </c>
      <c r="U334" s="85">
        <f>R334/'סכום נכסי הקרן'!$C$42</f>
        <v>1.1027668579406569E-4</v>
      </c>
    </row>
    <row r="335" spans="2:21" s="128" customFormat="1">
      <c r="B335" s="77" t="s">
        <v>1101</v>
      </c>
      <c r="C335" s="74" t="s">
        <v>1102</v>
      </c>
      <c r="D335" s="87" t="s">
        <v>28</v>
      </c>
      <c r="E335" s="87" t="s">
        <v>950</v>
      </c>
      <c r="F335" s="74"/>
      <c r="G335" s="87" t="s">
        <v>1055</v>
      </c>
      <c r="H335" s="74" t="s">
        <v>1098</v>
      </c>
      <c r="I335" s="74" t="s">
        <v>954</v>
      </c>
      <c r="J335" s="74"/>
      <c r="K335" s="84">
        <v>4.9400000000031534</v>
      </c>
      <c r="L335" s="87" t="s">
        <v>165</v>
      </c>
      <c r="M335" s="88">
        <v>0.06</v>
      </c>
      <c r="N335" s="88">
        <v>6.5700000000033273E-2</v>
      </c>
      <c r="O335" s="84">
        <v>66533.104800000001</v>
      </c>
      <c r="P335" s="86">
        <v>97.538300000000007</v>
      </c>
      <c r="Q335" s="74"/>
      <c r="R335" s="84">
        <v>285.44838536499998</v>
      </c>
      <c r="S335" s="85">
        <v>5.3226483840000002E-5</v>
      </c>
      <c r="T335" s="85">
        <f t="shared" si="7"/>
        <v>1.092038558253718E-3</v>
      </c>
      <c r="U335" s="85">
        <f>R335/'סכום נכסי הקרן'!$C$42</f>
        <v>3.0025505422325987E-4</v>
      </c>
    </row>
    <row r="336" spans="2:21" s="128" customFormat="1">
      <c r="B336" s="77" t="s">
        <v>1103</v>
      </c>
      <c r="C336" s="74" t="s">
        <v>1104</v>
      </c>
      <c r="D336" s="87" t="s">
        <v>28</v>
      </c>
      <c r="E336" s="87" t="s">
        <v>950</v>
      </c>
      <c r="F336" s="74"/>
      <c r="G336" s="87" t="s">
        <v>1055</v>
      </c>
      <c r="H336" s="74" t="s">
        <v>1098</v>
      </c>
      <c r="I336" s="74" t="s">
        <v>954</v>
      </c>
      <c r="J336" s="74"/>
      <c r="K336" s="84">
        <v>5.1399999999935684</v>
      </c>
      <c r="L336" s="87" t="s">
        <v>164</v>
      </c>
      <c r="M336" s="88">
        <v>0.05</v>
      </c>
      <c r="N336" s="88">
        <v>4.6099999999974994E-2</v>
      </c>
      <c r="O336" s="84">
        <v>28073.040000000001</v>
      </c>
      <c r="P336" s="86">
        <v>102.2456</v>
      </c>
      <c r="Q336" s="74"/>
      <c r="R336" s="84">
        <v>111.952084148</v>
      </c>
      <c r="S336" s="85">
        <v>2.807304E-5</v>
      </c>
      <c r="T336" s="85">
        <f t="shared" si="7"/>
        <v>4.2829456684490729E-4</v>
      </c>
      <c r="U336" s="85">
        <f>R336/'סכום נכסי הקרן'!$C$42</f>
        <v>1.1775921959860652E-4</v>
      </c>
    </row>
    <row r="337" spans="2:21" s="128" customFormat="1">
      <c r="B337" s="77" t="s">
        <v>1105</v>
      </c>
      <c r="C337" s="74" t="s">
        <v>1106</v>
      </c>
      <c r="D337" s="87" t="s">
        <v>28</v>
      </c>
      <c r="E337" s="87" t="s">
        <v>950</v>
      </c>
      <c r="F337" s="74"/>
      <c r="G337" s="87" t="s">
        <v>1035</v>
      </c>
      <c r="H337" s="74" t="s">
        <v>1107</v>
      </c>
      <c r="I337" s="74" t="s">
        <v>926</v>
      </c>
      <c r="J337" s="74"/>
      <c r="K337" s="84">
        <v>8.6799999999945801</v>
      </c>
      <c r="L337" s="87" t="s">
        <v>162</v>
      </c>
      <c r="M337" s="88">
        <v>3.6249999999999998E-2</v>
      </c>
      <c r="N337" s="88">
        <v>4.2799999999975913E-2</v>
      </c>
      <c r="O337" s="84">
        <v>98255.64</v>
      </c>
      <c r="P337" s="86">
        <v>94.824799999999996</v>
      </c>
      <c r="Q337" s="74"/>
      <c r="R337" s="84">
        <v>332.15361525999998</v>
      </c>
      <c r="S337" s="85">
        <v>2.456391E-4</v>
      </c>
      <c r="T337" s="85">
        <f t="shared" si="7"/>
        <v>1.2707185387070181E-3</v>
      </c>
      <c r="U337" s="85">
        <f>R337/'סכום נכסי הקרן'!$C$42</f>
        <v>3.493829598398965E-4</v>
      </c>
    </row>
    <row r="338" spans="2:21" s="128" customFormat="1">
      <c r="B338" s="77" t="s">
        <v>1108</v>
      </c>
      <c r="C338" s="74" t="s">
        <v>1109</v>
      </c>
      <c r="D338" s="87" t="s">
        <v>28</v>
      </c>
      <c r="E338" s="87" t="s">
        <v>950</v>
      </c>
      <c r="F338" s="74"/>
      <c r="G338" s="87" t="s">
        <v>1060</v>
      </c>
      <c r="H338" s="74" t="s">
        <v>1110</v>
      </c>
      <c r="I338" s="74" t="s">
        <v>926</v>
      </c>
      <c r="J338" s="74"/>
      <c r="K338" s="84">
        <v>4.070000000003442</v>
      </c>
      <c r="L338" s="87" t="s">
        <v>162</v>
      </c>
      <c r="M338" s="88">
        <v>0.05</v>
      </c>
      <c r="N338" s="88">
        <v>5.8900000000033474E-2</v>
      </c>
      <c r="O338" s="84">
        <v>60076.305599999992</v>
      </c>
      <c r="P338" s="86">
        <v>99.0291</v>
      </c>
      <c r="Q338" s="74"/>
      <c r="R338" s="84">
        <v>212.09265706100001</v>
      </c>
      <c r="S338" s="85">
        <v>6.0076305599999989E-5</v>
      </c>
      <c r="T338" s="85">
        <f t="shared" si="7"/>
        <v>8.1140189017686343E-4</v>
      </c>
      <c r="U338" s="85">
        <f>R338/'סכום נכסי הקרן'!$C$42</f>
        <v>2.2309424579430157E-4</v>
      </c>
    </row>
    <row r="339" spans="2:21" s="128" customFormat="1">
      <c r="B339" s="77" t="s">
        <v>1111</v>
      </c>
      <c r="C339" s="74" t="s">
        <v>1112</v>
      </c>
      <c r="D339" s="87" t="s">
        <v>28</v>
      </c>
      <c r="E339" s="87" t="s">
        <v>950</v>
      </c>
      <c r="F339" s="74"/>
      <c r="G339" s="87" t="s">
        <v>1004</v>
      </c>
      <c r="H339" s="74" t="s">
        <v>1110</v>
      </c>
      <c r="I339" s="74" t="s">
        <v>926</v>
      </c>
      <c r="J339" s="74"/>
      <c r="K339" s="84">
        <v>6.0200000000005911</v>
      </c>
      <c r="L339" s="87" t="s">
        <v>162</v>
      </c>
      <c r="M339" s="88">
        <v>0.04</v>
      </c>
      <c r="N339" s="88">
        <v>4.4700000000007553E-2</v>
      </c>
      <c r="O339" s="84">
        <v>87026.423999999999</v>
      </c>
      <c r="P339" s="86">
        <v>97.9833</v>
      </c>
      <c r="Q339" s="74"/>
      <c r="R339" s="84">
        <v>303.99250929100003</v>
      </c>
      <c r="S339" s="85">
        <v>6.96211392E-5</v>
      </c>
      <c r="T339" s="85">
        <f t="shared" si="7"/>
        <v>1.1629827267776798E-3</v>
      </c>
      <c r="U339" s="85">
        <f>R339/'סכום נכסי הקרן'!$C$42</f>
        <v>3.197610918132231E-4</v>
      </c>
    </row>
    <row r="340" spans="2:21" s="128" customFormat="1">
      <c r="B340" s="77" t="s">
        <v>1113</v>
      </c>
      <c r="C340" s="74" t="s">
        <v>1114</v>
      </c>
      <c r="D340" s="87" t="s">
        <v>28</v>
      </c>
      <c r="E340" s="87" t="s">
        <v>950</v>
      </c>
      <c r="F340" s="74"/>
      <c r="G340" s="87" t="s">
        <v>982</v>
      </c>
      <c r="H340" s="74" t="s">
        <v>963</v>
      </c>
      <c r="I340" s="74" t="s">
        <v>954</v>
      </c>
      <c r="J340" s="74"/>
      <c r="K340" s="84">
        <v>6.6699999999902779</v>
      </c>
      <c r="L340" s="87" t="s">
        <v>162</v>
      </c>
      <c r="M340" s="88">
        <v>5.8749999999999997E-2</v>
      </c>
      <c r="N340" s="88">
        <v>5.37999999999242E-2</v>
      </c>
      <c r="O340" s="84">
        <v>84219.12</v>
      </c>
      <c r="P340" s="86">
        <v>101.0699</v>
      </c>
      <c r="Q340" s="74"/>
      <c r="R340" s="84">
        <v>303.45328458500001</v>
      </c>
      <c r="S340" s="85">
        <v>8.4219119999999996E-5</v>
      </c>
      <c r="T340" s="85">
        <f t="shared" si="7"/>
        <v>1.1609198173316794E-3</v>
      </c>
      <c r="U340" s="85">
        <f>R340/'סכום נכסי הקרן'!$C$42</f>
        <v>3.191938966506667E-4</v>
      </c>
    </row>
    <row r="341" spans="2:21" s="128" customFormat="1">
      <c r="B341" s="77" t="s">
        <v>1115</v>
      </c>
      <c r="C341" s="74" t="s">
        <v>1116</v>
      </c>
      <c r="D341" s="87" t="s">
        <v>28</v>
      </c>
      <c r="E341" s="87" t="s">
        <v>950</v>
      </c>
      <c r="F341" s="74"/>
      <c r="G341" s="87" t="s">
        <v>1035</v>
      </c>
      <c r="H341" s="74" t="s">
        <v>1110</v>
      </c>
      <c r="I341" s="74" t="s">
        <v>926</v>
      </c>
      <c r="J341" s="74"/>
      <c r="K341" s="84">
        <v>5.6600000001279129</v>
      </c>
      <c r="L341" s="87" t="s">
        <v>162</v>
      </c>
      <c r="M341" s="88">
        <v>6.5000000000000002E-2</v>
      </c>
      <c r="N341" s="88">
        <v>9.9400000002375519E-2</v>
      </c>
      <c r="O341" s="84">
        <v>5614.6080000000002</v>
      </c>
      <c r="P341" s="86">
        <v>82.021199999999993</v>
      </c>
      <c r="Q341" s="74"/>
      <c r="R341" s="84">
        <v>16.417420265000001</v>
      </c>
      <c r="S341" s="85">
        <v>7.4861440000000006E-6</v>
      </c>
      <c r="T341" s="85">
        <f t="shared" si="7"/>
        <v>6.2808048234398096E-5</v>
      </c>
      <c r="U341" s="85">
        <f>R341/'סכום נכסי הקרן'!$C$42</f>
        <v>1.7269018374619389E-5</v>
      </c>
    </row>
    <row r="342" spans="2:21" s="128" customFormat="1">
      <c r="B342" s="77" t="s">
        <v>1117</v>
      </c>
      <c r="C342" s="74" t="s">
        <v>1118</v>
      </c>
      <c r="D342" s="87" t="s">
        <v>28</v>
      </c>
      <c r="E342" s="87" t="s">
        <v>950</v>
      </c>
      <c r="F342" s="74"/>
      <c r="G342" s="87" t="s">
        <v>1035</v>
      </c>
      <c r="H342" s="74" t="s">
        <v>1110</v>
      </c>
      <c r="I342" s="74" t="s">
        <v>926</v>
      </c>
      <c r="J342" s="74"/>
      <c r="K342" s="84">
        <v>6.3800000000052401</v>
      </c>
      <c r="L342" s="87" t="s">
        <v>162</v>
      </c>
      <c r="M342" s="88">
        <v>6.8750000000000006E-2</v>
      </c>
      <c r="N342" s="88">
        <v>9.9800000000084488E-2</v>
      </c>
      <c r="O342" s="84">
        <v>64567.991999999998</v>
      </c>
      <c r="P342" s="86">
        <v>81.238299999999995</v>
      </c>
      <c r="Q342" s="74"/>
      <c r="R342" s="84">
        <v>186.99827347900001</v>
      </c>
      <c r="S342" s="85">
        <v>8.6090655999999992E-5</v>
      </c>
      <c r="T342" s="85">
        <f t="shared" si="7"/>
        <v>7.1539842379847842E-4</v>
      </c>
      <c r="U342" s="85">
        <f>R342/'סכום נכסי הקרן'!$C$42</f>
        <v>1.9669817599878275E-4</v>
      </c>
    </row>
    <row r="343" spans="2:21" s="128" customFormat="1">
      <c r="B343" s="77" t="s">
        <v>1119</v>
      </c>
      <c r="C343" s="74" t="s">
        <v>1120</v>
      </c>
      <c r="D343" s="87" t="s">
        <v>28</v>
      </c>
      <c r="E343" s="87" t="s">
        <v>950</v>
      </c>
      <c r="F343" s="74"/>
      <c r="G343" s="87" t="s">
        <v>1121</v>
      </c>
      <c r="H343" s="74" t="s">
        <v>1110</v>
      </c>
      <c r="I343" s="74" t="s">
        <v>926</v>
      </c>
      <c r="J343" s="74"/>
      <c r="K343" s="84">
        <v>3.0600000000067435</v>
      </c>
      <c r="L343" s="87" t="s">
        <v>162</v>
      </c>
      <c r="M343" s="88">
        <v>4.6249999999999999E-2</v>
      </c>
      <c r="N343" s="88">
        <v>4.1300000000075866E-2</v>
      </c>
      <c r="O343" s="84">
        <v>58462.105799999998</v>
      </c>
      <c r="P343" s="86">
        <v>102.45650000000001</v>
      </c>
      <c r="Q343" s="74"/>
      <c r="R343" s="84">
        <v>213.53726762599999</v>
      </c>
      <c r="S343" s="85">
        <v>3.8974737199999996E-5</v>
      </c>
      <c r="T343" s="85">
        <f t="shared" si="7"/>
        <v>8.1692853008629373E-4</v>
      </c>
      <c r="U343" s="85">
        <f>R343/'סכום נכסי הקרן'!$C$42</f>
        <v>2.2461379064291203E-4</v>
      </c>
    </row>
    <row r="344" spans="2:21" s="128" customFormat="1">
      <c r="B344" s="77" t="s">
        <v>1122</v>
      </c>
      <c r="C344" s="74" t="s">
        <v>1123</v>
      </c>
      <c r="D344" s="87" t="s">
        <v>28</v>
      </c>
      <c r="E344" s="87" t="s">
        <v>950</v>
      </c>
      <c r="F344" s="74"/>
      <c r="G344" s="87" t="s">
        <v>1121</v>
      </c>
      <c r="H344" s="74" t="s">
        <v>1110</v>
      </c>
      <c r="I344" s="74" t="s">
        <v>926</v>
      </c>
      <c r="J344" s="74"/>
      <c r="K344" s="84">
        <v>1.0899999999808336</v>
      </c>
      <c r="L344" s="87" t="s">
        <v>162</v>
      </c>
      <c r="M344" s="88">
        <v>0</v>
      </c>
      <c r="N344" s="88">
        <v>4.5699999999374574E-2</v>
      </c>
      <c r="O344" s="84">
        <v>11052.355847999999</v>
      </c>
      <c r="P344" s="86">
        <v>100.6378</v>
      </c>
      <c r="Q344" s="74"/>
      <c r="R344" s="84">
        <v>39.652948964000004</v>
      </c>
      <c r="S344" s="85">
        <v>2.2104711695999999E-5</v>
      </c>
      <c r="T344" s="85">
        <f t="shared" ref="T344:T349" si="8">R344/$R$11</f>
        <v>1.5170010214555704E-4</v>
      </c>
      <c r="U344" s="85">
        <f>R344/'סכום נכסי הקרן'!$C$42</f>
        <v>4.1709811481588512E-5</v>
      </c>
    </row>
    <row r="345" spans="2:21" s="128" customFormat="1">
      <c r="B345" s="77" t="s">
        <v>1124</v>
      </c>
      <c r="C345" s="74" t="s">
        <v>1125</v>
      </c>
      <c r="D345" s="87" t="s">
        <v>28</v>
      </c>
      <c r="E345" s="87" t="s">
        <v>950</v>
      </c>
      <c r="F345" s="74"/>
      <c r="G345" s="87" t="s">
        <v>1126</v>
      </c>
      <c r="H345" s="74" t="s">
        <v>963</v>
      </c>
      <c r="I345" s="74" t="s">
        <v>954</v>
      </c>
      <c r="J345" s="74"/>
      <c r="K345" s="84">
        <v>8.3800000000122381</v>
      </c>
      <c r="L345" s="87" t="s">
        <v>162</v>
      </c>
      <c r="M345" s="88">
        <v>0.04</v>
      </c>
      <c r="N345" s="88">
        <v>5.2600000000088437E-2</v>
      </c>
      <c r="O345" s="84">
        <v>70182.600000000006</v>
      </c>
      <c r="P345" s="86">
        <v>89.474900000000005</v>
      </c>
      <c r="Q345" s="74"/>
      <c r="R345" s="84">
        <v>223.86703897700002</v>
      </c>
      <c r="S345" s="85">
        <v>9.3576800000000002E-5</v>
      </c>
      <c r="T345" s="85">
        <f t="shared" si="8"/>
        <v>8.5644708822706713E-4</v>
      </c>
      <c r="U345" s="85">
        <f>R345/'סכום נכסי הקרן'!$C$42</f>
        <v>2.3547938392045836E-4</v>
      </c>
    </row>
    <row r="346" spans="2:21" s="128" customFormat="1">
      <c r="B346" s="77" t="s">
        <v>1127</v>
      </c>
      <c r="C346" s="74" t="s">
        <v>1128</v>
      </c>
      <c r="D346" s="87" t="s">
        <v>28</v>
      </c>
      <c r="E346" s="87" t="s">
        <v>950</v>
      </c>
      <c r="F346" s="74"/>
      <c r="G346" s="87" t="s">
        <v>979</v>
      </c>
      <c r="H346" s="74" t="s">
        <v>1129</v>
      </c>
      <c r="I346" s="74" t="s">
        <v>926</v>
      </c>
      <c r="J346" s="74"/>
      <c r="K346" s="84">
        <v>8.3300000000136585</v>
      </c>
      <c r="L346" s="87" t="s">
        <v>162</v>
      </c>
      <c r="M346" s="88">
        <v>4.4999999999999998E-2</v>
      </c>
      <c r="N346" s="88">
        <v>4.7500000000072644E-2</v>
      </c>
      <c r="O346" s="84">
        <v>19651.128000000001</v>
      </c>
      <c r="P346" s="86">
        <v>98.239000000000004</v>
      </c>
      <c r="Q346" s="74"/>
      <c r="R346" s="84">
        <v>68.822580381999998</v>
      </c>
      <c r="S346" s="85">
        <v>7.1458647272727278E-6</v>
      </c>
      <c r="T346" s="85">
        <f t="shared" si="8"/>
        <v>2.6329422518735744E-4</v>
      </c>
      <c r="U346" s="85">
        <f>R346/'סכום נכסי הקרן'!$C$42</f>
        <v>7.2392518801459686E-5</v>
      </c>
    </row>
    <row r="347" spans="2:21" s="128" customFormat="1">
      <c r="B347" s="77" t="s">
        <v>1130</v>
      </c>
      <c r="C347" s="74" t="s">
        <v>1131</v>
      </c>
      <c r="D347" s="87" t="s">
        <v>28</v>
      </c>
      <c r="E347" s="87" t="s">
        <v>950</v>
      </c>
      <c r="F347" s="74"/>
      <c r="G347" s="87" t="s">
        <v>979</v>
      </c>
      <c r="H347" s="74" t="s">
        <v>1129</v>
      </c>
      <c r="I347" s="74" t="s">
        <v>926</v>
      </c>
      <c r="J347" s="74"/>
      <c r="K347" s="84">
        <v>6.3200000000043541</v>
      </c>
      <c r="L347" s="87" t="s">
        <v>162</v>
      </c>
      <c r="M347" s="88">
        <v>4.7500000000000001E-2</v>
      </c>
      <c r="N347" s="88">
        <v>4.4900000000048672E-2</v>
      </c>
      <c r="O347" s="84">
        <v>89833.728000000003</v>
      </c>
      <c r="P347" s="86">
        <v>97.522599999999997</v>
      </c>
      <c r="Q347" s="74"/>
      <c r="R347" s="84">
        <v>312.32331195200004</v>
      </c>
      <c r="S347" s="85">
        <v>2.9453681311475411E-5</v>
      </c>
      <c r="T347" s="85">
        <f t="shared" si="8"/>
        <v>1.1948538397124466E-3</v>
      </c>
      <c r="U347" s="85">
        <f>R347/'סכום נכסי הקרן'!$C$42</f>
        <v>3.2852402666571268E-4</v>
      </c>
    </row>
    <row r="348" spans="2:21" s="128" customFormat="1">
      <c r="B348" s="77" t="s">
        <v>1132</v>
      </c>
      <c r="C348" s="74" t="s">
        <v>1133</v>
      </c>
      <c r="D348" s="87" t="s">
        <v>28</v>
      </c>
      <c r="E348" s="87" t="s">
        <v>950</v>
      </c>
      <c r="F348" s="74"/>
      <c r="G348" s="87" t="s">
        <v>952</v>
      </c>
      <c r="H348" s="74" t="s">
        <v>1134</v>
      </c>
      <c r="I348" s="74" t="s">
        <v>954</v>
      </c>
      <c r="J348" s="74"/>
      <c r="K348" s="84">
        <v>2.349999999997241</v>
      </c>
      <c r="L348" s="87" t="s">
        <v>162</v>
      </c>
      <c r="M348" s="88">
        <v>7.7499999999999999E-2</v>
      </c>
      <c r="N348" s="88">
        <v>0.13919999999991173</v>
      </c>
      <c r="O348" s="84">
        <v>45286.024475999999</v>
      </c>
      <c r="P348" s="86">
        <v>89.823599999999999</v>
      </c>
      <c r="Q348" s="74"/>
      <c r="R348" s="84">
        <v>145.01543908400001</v>
      </c>
      <c r="S348" s="85">
        <v>1.0782386779999999E-4</v>
      </c>
      <c r="T348" s="85">
        <f t="shared" si="8"/>
        <v>5.5478488981230273E-4</v>
      </c>
      <c r="U348" s="85">
        <f>R348/'סכום נכסי הקרן'!$C$42</f>
        <v>1.5253762416522353E-4</v>
      </c>
    </row>
    <row r="349" spans="2:21" s="128" customFormat="1">
      <c r="B349" s="77" t="s">
        <v>1139</v>
      </c>
      <c r="C349" s="74" t="s">
        <v>1140</v>
      </c>
      <c r="D349" s="87" t="s">
        <v>28</v>
      </c>
      <c r="E349" s="87" t="s">
        <v>950</v>
      </c>
      <c r="F349" s="74"/>
      <c r="G349" s="87" t="s">
        <v>1035</v>
      </c>
      <c r="H349" s="74" t="s">
        <v>720</v>
      </c>
      <c r="I349" s="74"/>
      <c r="J349" s="74"/>
      <c r="K349" s="132">
        <v>4.3</v>
      </c>
      <c r="L349" s="87" t="s">
        <v>162</v>
      </c>
      <c r="M349" s="88">
        <v>4.2500000000000003E-2</v>
      </c>
      <c r="N349" s="88">
        <v>9.5459999999999989E-2</v>
      </c>
      <c r="O349" s="84">
        <v>103870.24800000001</v>
      </c>
      <c r="P349" s="86">
        <v>80.293099999999995</v>
      </c>
      <c r="Q349" s="74"/>
      <c r="R349" s="84">
        <v>297.32312455299996</v>
      </c>
      <c r="S349" s="85">
        <v>2.1867420631578949E-4</v>
      </c>
      <c r="T349" s="85">
        <f t="shared" si="8"/>
        <v>1.1374676926519413E-3</v>
      </c>
      <c r="U349" s="85">
        <f>R349/'סכום נכסי הקרן'!$C$42</f>
        <v>3.12745755315231E-4</v>
      </c>
    </row>
    <row r="354" spans="2:11">
      <c r="C354" s="1"/>
      <c r="D354" s="1"/>
      <c r="E354" s="1"/>
      <c r="F354" s="1"/>
    </row>
    <row r="355" spans="2:11">
      <c r="C355" s="1"/>
      <c r="D355" s="1"/>
      <c r="E355" s="1"/>
      <c r="F355" s="1"/>
    </row>
    <row r="356" spans="2:11">
      <c r="C356" s="1"/>
      <c r="D356" s="1"/>
      <c r="E356" s="1"/>
      <c r="F356" s="1"/>
    </row>
    <row r="357" spans="2:11">
      <c r="B357" s="89" t="s">
        <v>256</v>
      </c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 t="s">
        <v>111</v>
      </c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 t="s">
        <v>238</v>
      </c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 t="s">
        <v>246</v>
      </c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146" t="s">
        <v>252</v>
      </c>
      <c r="C361" s="146"/>
      <c r="D361" s="146"/>
      <c r="E361" s="146"/>
      <c r="F361" s="146"/>
      <c r="G361" s="146"/>
      <c r="H361" s="146"/>
      <c r="I361" s="146"/>
      <c r="J361" s="146"/>
      <c r="K361" s="146"/>
    </row>
    <row r="362" spans="2:11">
      <c r="C362" s="1"/>
      <c r="D362" s="1"/>
      <c r="E362" s="1"/>
      <c r="F362" s="1"/>
    </row>
    <row r="363" spans="2:11">
      <c r="C363" s="1"/>
      <c r="D363" s="1"/>
      <c r="E363" s="1"/>
      <c r="F363" s="1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B799" s="42"/>
      <c r="C799" s="1"/>
      <c r="D799" s="1"/>
      <c r="E799" s="1"/>
      <c r="F799" s="1"/>
    </row>
    <row r="800" spans="2:6">
      <c r="B800" s="42"/>
      <c r="C800" s="1"/>
      <c r="D800" s="1"/>
      <c r="E800" s="1"/>
      <c r="F800" s="1"/>
    </row>
    <row r="801" spans="2:6">
      <c r="B801" s="3"/>
      <c r="C801" s="1"/>
      <c r="D801" s="1"/>
      <c r="E801" s="1"/>
      <c r="F801" s="1"/>
    </row>
    <row r="802" spans="2:6">
      <c r="C802" s="1"/>
      <c r="D802" s="1"/>
      <c r="E802" s="1"/>
      <c r="F802" s="1"/>
    </row>
    <row r="803" spans="2:6">
      <c r="C803" s="1"/>
      <c r="D803" s="1"/>
      <c r="E803" s="1"/>
      <c r="F803" s="1"/>
    </row>
    <row r="804" spans="2:6">
      <c r="C804" s="1"/>
      <c r="D804" s="1"/>
      <c r="E804" s="1"/>
      <c r="F804" s="1"/>
    </row>
    <row r="805" spans="2:6">
      <c r="C805" s="1"/>
      <c r="D805" s="1"/>
      <c r="E805" s="1"/>
      <c r="F805" s="1"/>
    </row>
    <row r="806" spans="2:6">
      <c r="C806" s="1"/>
      <c r="D806" s="1"/>
      <c r="E806" s="1"/>
      <c r="F806" s="1"/>
    </row>
    <row r="807" spans="2:6">
      <c r="C807" s="1"/>
      <c r="D807" s="1"/>
      <c r="E807" s="1"/>
      <c r="F807" s="1"/>
    </row>
    <row r="808" spans="2:6">
      <c r="C808" s="1"/>
      <c r="D808" s="1"/>
      <c r="E808" s="1"/>
      <c r="F808" s="1"/>
    </row>
    <row r="809" spans="2:6">
      <c r="C809" s="1"/>
      <c r="D809" s="1"/>
      <c r="E809" s="1"/>
      <c r="F809" s="1"/>
    </row>
    <row r="810" spans="2:6">
      <c r="C810" s="1"/>
      <c r="D810" s="1"/>
      <c r="E810" s="1"/>
      <c r="F810" s="1"/>
    </row>
    <row r="811" spans="2:6">
      <c r="C811" s="1"/>
      <c r="D811" s="1"/>
      <c r="E811" s="1"/>
      <c r="F811" s="1"/>
    </row>
    <row r="812" spans="2:6">
      <c r="C812" s="1"/>
      <c r="D812" s="1"/>
      <c r="E812" s="1"/>
      <c r="F812" s="1"/>
    </row>
    <row r="813" spans="2:6">
      <c r="C813" s="1"/>
      <c r="D813" s="1"/>
      <c r="E813" s="1"/>
      <c r="F813" s="1"/>
    </row>
    <row r="814" spans="2:6">
      <c r="C814" s="1"/>
      <c r="D814" s="1"/>
      <c r="E814" s="1"/>
      <c r="F814" s="1"/>
    </row>
    <row r="815" spans="2:6">
      <c r="C815" s="1"/>
      <c r="D815" s="1"/>
      <c r="E815" s="1"/>
      <c r="F815" s="1"/>
    </row>
    <row r="816" spans="2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  <row r="832" spans="3:6">
      <c r="C832" s="1"/>
      <c r="D832" s="1"/>
      <c r="E832" s="1"/>
      <c r="F832" s="1"/>
    </row>
    <row r="833" spans="3:6">
      <c r="C833" s="1"/>
      <c r="D833" s="1"/>
      <c r="E833" s="1"/>
      <c r="F833" s="1"/>
    </row>
  </sheetData>
  <sheetProtection sheet="1" objects="1" scenarios="1"/>
  <mergeCells count="3">
    <mergeCell ref="B6:U6"/>
    <mergeCell ref="B7:U7"/>
    <mergeCell ref="B361:K361"/>
  </mergeCells>
  <phoneticPr fontId="3" type="noConversion"/>
  <conditionalFormatting sqref="B12:B349">
    <cfRule type="cellIs" dxfId="12" priority="2" operator="equal">
      <formula>"NR3"</formula>
    </cfRule>
  </conditionalFormatting>
  <conditionalFormatting sqref="B12:B349">
    <cfRule type="containsText" dxfId="11" priority="1" operator="containsText" text="הפרשה ">
      <formula>NOT(ISERROR(SEARCH("הפרשה ",B12)))</formula>
    </cfRule>
  </conditionalFormatting>
  <dataValidations count="8">
    <dataValidation type="list" allowBlank="1" showInputMessage="1" showErrorMessage="1" sqref="G559:G831">
      <formula1>$BD$7:$BD$24</formula1>
    </dataValidation>
    <dataValidation allowBlank="1" showInputMessage="1" showErrorMessage="1" sqref="H2 B33 Q9 B35 B359 B361"/>
    <dataValidation type="list" allowBlank="1" showInputMessage="1" showErrorMessage="1" sqref="I36:I143 I362:I831 I354:I360 I296:I302 I304:I312 I188:I274 I279:I280 I276:I277 I284:I287 I12:I34 I147:I164 I166:I186 I290:I294 I314:I323 I325 I327:I348">
      <formula1>$BF$7:$BF$10</formula1>
    </dataValidation>
    <dataValidation type="list" allowBlank="1" showInputMessage="1" showErrorMessage="1" sqref="E362:E825 E354:E360 E12:E34 E36:E349">
      <formula1>$BB$7:$BB$24</formula1>
    </dataValidation>
    <dataValidation type="list" allowBlank="1" showInputMessage="1" showErrorMessage="1" sqref="L354:L831 L12:L349">
      <formula1>$BG$7:$BG$20</formula1>
    </dataValidation>
    <dataValidation type="list" allowBlank="1" showInputMessage="1" showErrorMessage="1" sqref="G253 G362:G558 G241:G251 G231:G238 G228:G229 G192:G226 G36:G103 G354:G360 G255:G349 G12:G34 G106:G186 G188:G190">
      <formula1>$BD$7:$BD$29</formula1>
    </dataValidation>
    <dataValidation type="list" allowBlank="1" showInputMessage="1" showErrorMessage="1" sqref="I288:I289 I303 I313 I275 I349 I282">
      <formula1>$BM$7:$BM$10</formula1>
    </dataValidation>
    <dataValidation type="list" allowBlank="1" showInputMessage="1" showErrorMessage="1" sqref="I144:I146 I165 I187 I278 I283 I295 I324 I326">
      <formula1>$BJ$5:$BJ$6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09" workbookViewId="0">
      <selection activeCell="G124" sqref="G124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58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178</v>
      </c>
      <c r="C1" s="68" t="s" vm="1">
        <v>265</v>
      </c>
    </row>
    <row r="2" spans="2:62">
      <c r="B2" s="47" t="s">
        <v>177</v>
      </c>
      <c r="C2" s="68" t="s">
        <v>266</v>
      </c>
    </row>
    <row r="3" spans="2:62">
      <c r="B3" s="47" t="s">
        <v>179</v>
      </c>
      <c r="C3" s="68" t="s">
        <v>267</v>
      </c>
    </row>
    <row r="4" spans="2:62">
      <c r="B4" s="47" t="s">
        <v>180</v>
      </c>
      <c r="C4" s="68">
        <v>8803</v>
      </c>
    </row>
    <row r="6" spans="2:62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102</v>
      </c>
      <c r="I8" s="13" t="s">
        <v>240</v>
      </c>
      <c r="J8" s="13" t="s">
        <v>239</v>
      </c>
      <c r="K8" s="30" t="s">
        <v>255</v>
      </c>
      <c r="L8" s="13" t="s">
        <v>62</v>
      </c>
      <c r="M8" s="13" t="s">
        <v>59</v>
      </c>
      <c r="N8" s="13" t="s">
        <v>181</v>
      </c>
      <c r="O8" s="14" t="s">
        <v>183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247</v>
      </c>
      <c r="J9" s="16"/>
      <c r="K9" s="16" t="s">
        <v>243</v>
      </c>
      <c r="L9" s="16" t="s">
        <v>243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78">
        <v>51.713975347999991</v>
      </c>
      <c r="L11" s="78">
        <v>78660.8652496</v>
      </c>
      <c r="M11" s="70"/>
      <c r="N11" s="79">
        <v>1</v>
      </c>
      <c r="O11" s="79">
        <f>L11/'סכום נכסי הקרן'!$C$42</f>
        <v>8.2741131397771533E-2</v>
      </c>
      <c r="BF11" s="1"/>
      <c r="BG11" s="3"/>
      <c r="BH11" s="1"/>
      <c r="BJ11" s="1"/>
    </row>
    <row r="12" spans="2:62" ht="20.25">
      <c r="B12" s="71" t="s">
        <v>233</v>
      </c>
      <c r="C12" s="72"/>
      <c r="D12" s="72"/>
      <c r="E12" s="72"/>
      <c r="F12" s="72"/>
      <c r="G12" s="72"/>
      <c r="H12" s="72"/>
      <c r="I12" s="81"/>
      <c r="J12" s="83"/>
      <c r="K12" s="81">
        <v>25.197695699999997</v>
      </c>
      <c r="L12" s="81">
        <v>47877.214747567996</v>
      </c>
      <c r="M12" s="72"/>
      <c r="N12" s="82">
        <v>0.60865354831335849</v>
      </c>
      <c r="O12" s="82">
        <f>L12/'סכום נכסי הקרן'!$C$42</f>
        <v>5.0360683216715475E-2</v>
      </c>
      <c r="BG12" s="4"/>
    </row>
    <row r="13" spans="2:62">
      <c r="B13" s="92" t="s">
        <v>1151</v>
      </c>
      <c r="C13" s="72"/>
      <c r="D13" s="72"/>
      <c r="E13" s="72"/>
      <c r="F13" s="72"/>
      <c r="G13" s="72"/>
      <c r="H13" s="72"/>
      <c r="I13" s="81"/>
      <c r="J13" s="83"/>
      <c r="K13" s="81">
        <v>6.2493710069999997</v>
      </c>
      <c r="L13" s="81">
        <v>31075.753518693</v>
      </c>
      <c r="M13" s="72"/>
      <c r="N13" s="82">
        <v>0.39505989948223996</v>
      </c>
      <c r="O13" s="82">
        <f>L13/'סכום נכסי הקרן'!$C$42</f>
        <v>3.2687703053050431E-2</v>
      </c>
    </row>
    <row r="14" spans="2:62">
      <c r="B14" s="77" t="s">
        <v>1152</v>
      </c>
      <c r="C14" s="74" t="s">
        <v>1153</v>
      </c>
      <c r="D14" s="87" t="s">
        <v>119</v>
      </c>
      <c r="E14" s="87" t="s">
        <v>347</v>
      </c>
      <c r="F14" s="74" t="s">
        <v>1154</v>
      </c>
      <c r="G14" s="87" t="s">
        <v>189</v>
      </c>
      <c r="H14" s="87" t="s">
        <v>163</v>
      </c>
      <c r="I14" s="84">
        <v>4984.3811109999997</v>
      </c>
      <c r="J14" s="86">
        <v>24100</v>
      </c>
      <c r="K14" s="74"/>
      <c r="L14" s="84">
        <v>1201.235849275</v>
      </c>
      <c r="M14" s="85">
        <v>9.7672344822385919E-5</v>
      </c>
      <c r="N14" s="85">
        <v>1.5271073429758751E-2</v>
      </c>
      <c r="O14" s="85">
        <f>L14/'סכום נכסי הקרן'!$C$42</f>
        <v>1.2635458932366863E-3</v>
      </c>
    </row>
    <row r="15" spans="2:62">
      <c r="B15" s="77" t="s">
        <v>1155</v>
      </c>
      <c r="C15" s="74" t="s">
        <v>1156</v>
      </c>
      <c r="D15" s="87" t="s">
        <v>119</v>
      </c>
      <c r="E15" s="87" t="s">
        <v>347</v>
      </c>
      <c r="F15" s="74">
        <v>1760</v>
      </c>
      <c r="G15" s="87" t="s">
        <v>750</v>
      </c>
      <c r="H15" s="87" t="s">
        <v>163</v>
      </c>
      <c r="I15" s="84">
        <v>360.88772899999998</v>
      </c>
      <c r="J15" s="86">
        <v>37960</v>
      </c>
      <c r="K15" s="84">
        <v>0.96492366600000012</v>
      </c>
      <c r="L15" s="84">
        <v>137.95790559299999</v>
      </c>
      <c r="M15" s="85">
        <v>3.3795004872255451E-6</v>
      </c>
      <c r="N15" s="85">
        <v>1.7538315292521083E-3</v>
      </c>
      <c r="O15" s="85">
        <f>L15/'סכום נכסי הקרן'!$C$42</f>
        <v>1.4511400501140327E-4</v>
      </c>
    </row>
    <row r="16" spans="2:62" ht="20.25">
      <c r="B16" s="77" t="s">
        <v>1157</v>
      </c>
      <c r="C16" s="74" t="s">
        <v>1158</v>
      </c>
      <c r="D16" s="87" t="s">
        <v>119</v>
      </c>
      <c r="E16" s="87" t="s">
        <v>347</v>
      </c>
      <c r="F16" s="74" t="s">
        <v>450</v>
      </c>
      <c r="G16" s="87" t="s">
        <v>2579</v>
      </c>
      <c r="H16" s="87" t="s">
        <v>163</v>
      </c>
      <c r="I16" s="84">
        <v>13961.803357999999</v>
      </c>
      <c r="J16" s="86">
        <v>5200</v>
      </c>
      <c r="K16" s="74"/>
      <c r="L16" s="84">
        <v>726.01377461999994</v>
      </c>
      <c r="M16" s="85">
        <v>1.0618197679675903E-4</v>
      </c>
      <c r="N16" s="85">
        <v>9.2296693192513764E-3</v>
      </c>
      <c r="O16" s="85">
        <f>L16/'סכום נכסי הקרן'!$C$42</f>
        <v>7.6367328190215871E-4</v>
      </c>
      <c r="BF16" s="4"/>
    </row>
    <row r="17" spans="2:15">
      <c r="B17" s="77" t="s">
        <v>1159</v>
      </c>
      <c r="C17" s="74" t="s">
        <v>1160</v>
      </c>
      <c r="D17" s="87" t="s">
        <v>119</v>
      </c>
      <c r="E17" s="87" t="s">
        <v>347</v>
      </c>
      <c r="F17" s="74" t="s">
        <v>739</v>
      </c>
      <c r="G17" s="87" t="s">
        <v>740</v>
      </c>
      <c r="H17" s="87" t="s">
        <v>163</v>
      </c>
      <c r="I17" s="84">
        <v>3673.3976320000006</v>
      </c>
      <c r="J17" s="86">
        <v>46240</v>
      </c>
      <c r="K17" s="74"/>
      <c r="L17" s="84">
        <v>1698.579065184</v>
      </c>
      <c r="M17" s="85">
        <v>8.3111683902989115E-5</v>
      </c>
      <c r="N17" s="85">
        <v>2.159369922761735E-2</v>
      </c>
      <c r="O17" s="85">
        <f>L17/'סכום נכסי הקרן'!$C$42</f>
        <v>1.7866871051562447E-3</v>
      </c>
    </row>
    <row r="18" spans="2:15">
      <c r="B18" s="77" t="s">
        <v>1161</v>
      </c>
      <c r="C18" s="74" t="s">
        <v>1162</v>
      </c>
      <c r="D18" s="87" t="s">
        <v>119</v>
      </c>
      <c r="E18" s="87" t="s">
        <v>347</v>
      </c>
      <c r="F18" s="74" t="s">
        <v>848</v>
      </c>
      <c r="G18" s="87" t="s">
        <v>716</v>
      </c>
      <c r="H18" s="87" t="s">
        <v>163</v>
      </c>
      <c r="I18" s="84">
        <v>982.70349399999986</v>
      </c>
      <c r="J18" s="86">
        <v>148890</v>
      </c>
      <c r="K18" s="74"/>
      <c r="L18" s="84">
        <v>1463.1472327260001</v>
      </c>
      <c r="M18" s="85">
        <v>2.6157415442535736E-4</v>
      </c>
      <c r="N18" s="85">
        <v>1.8600700972246684E-2</v>
      </c>
      <c r="O18" s="85">
        <f>L18/'סכום נכסי הקרן'!$C$42</f>
        <v>1.5390430432353195E-3</v>
      </c>
    </row>
    <row r="19" spans="2:15">
      <c r="B19" s="77" t="s">
        <v>1163</v>
      </c>
      <c r="C19" s="74" t="s">
        <v>1164</v>
      </c>
      <c r="D19" s="87" t="s">
        <v>119</v>
      </c>
      <c r="E19" s="87" t="s">
        <v>347</v>
      </c>
      <c r="F19" s="74" t="s">
        <v>458</v>
      </c>
      <c r="G19" s="87" t="s">
        <v>2579</v>
      </c>
      <c r="H19" s="87" t="s">
        <v>163</v>
      </c>
      <c r="I19" s="84">
        <v>31388.323999</v>
      </c>
      <c r="J19" s="86">
        <v>2100</v>
      </c>
      <c r="K19" s="74"/>
      <c r="L19" s="84">
        <v>659.15480398500006</v>
      </c>
      <c r="M19" s="85">
        <v>8.2278214201512512E-5</v>
      </c>
      <c r="N19" s="85">
        <v>8.3797044679514501E-3</v>
      </c>
      <c r="O19" s="85">
        <f>L19/'סכום נכסי הקרן'!$C$42</f>
        <v>6.9334622845726402E-4</v>
      </c>
    </row>
    <row r="20" spans="2:15">
      <c r="B20" s="77" t="s">
        <v>1165</v>
      </c>
      <c r="C20" s="74" t="s">
        <v>1166</v>
      </c>
      <c r="D20" s="87" t="s">
        <v>119</v>
      </c>
      <c r="E20" s="87" t="s">
        <v>347</v>
      </c>
      <c r="F20" s="74" t="s">
        <v>1167</v>
      </c>
      <c r="G20" s="87" t="s">
        <v>145</v>
      </c>
      <c r="H20" s="87" t="s">
        <v>163</v>
      </c>
      <c r="I20" s="84">
        <v>1899.2537320000001</v>
      </c>
      <c r="J20" s="86">
        <v>2578</v>
      </c>
      <c r="K20" s="74"/>
      <c r="L20" s="84">
        <v>48.962761211000007</v>
      </c>
      <c r="M20" s="85">
        <v>1.07248297619791E-5</v>
      </c>
      <c r="N20" s="85">
        <v>6.2245388549484577E-4</v>
      </c>
      <c r="O20" s="85">
        <f>L20/'סכום נכסי הקרן'!$C$42</f>
        <v>5.1502538728782466E-5</v>
      </c>
    </row>
    <row r="21" spans="2:15">
      <c r="B21" s="77" t="s">
        <v>1168</v>
      </c>
      <c r="C21" s="74" t="s">
        <v>1169</v>
      </c>
      <c r="D21" s="87" t="s">
        <v>119</v>
      </c>
      <c r="E21" s="87" t="s">
        <v>347</v>
      </c>
      <c r="F21" s="74" t="s">
        <v>547</v>
      </c>
      <c r="G21" s="87" t="s">
        <v>190</v>
      </c>
      <c r="H21" s="87" t="s">
        <v>163</v>
      </c>
      <c r="I21" s="84">
        <v>344660.15208299999</v>
      </c>
      <c r="J21" s="86">
        <v>256.8</v>
      </c>
      <c r="K21" s="74"/>
      <c r="L21" s="84">
        <v>885.08727055299994</v>
      </c>
      <c r="M21" s="85">
        <v>1.246291548271809E-4</v>
      </c>
      <c r="N21" s="85">
        <v>1.1251939166248883E-2</v>
      </c>
      <c r="O21" s="85">
        <f>L21/'סכום נכסי הקרן'!$C$42</f>
        <v>9.309981770343306E-4</v>
      </c>
    </row>
    <row r="22" spans="2:15">
      <c r="B22" s="77" t="s">
        <v>1170</v>
      </c>
      <c r="C22" s="74" t="s">
        <v>1171</v>
      </c>
      <c r="D22" s="87" t="s">
        <v>119</v>
      </c>
      <c r="E22" s="87" t="s">
        <v>347</v>
      </c>
      <c r="F22" s="74" t="s">
        <v>364</v>
      </c>
      <c r="G22" s="87" t="s">
        <v>357</v>
      </c>
      <c r="H22" s="87" t="s">
        <v>163</v>
      </c>
      <c r="I22" s="84">
        <v>8394.5838559999993</v>
      </c>
      <c r="J22" s="86">
        <v>8676</v>
      </c>
      <c r="K22" s="74"/>
      <c r="L22" s="84">
        <v>728.31409530600001</v>
      </c>
      <c r="M22" s="85">
        <v>8.3669695098297566E-5</v>
      </c>
      <c r="N22" s="85">
        <v>9.2589128405208276E-3</v>
      </c>
      <c r="O22" s="85">
        <f>L22/'סכום נכסי הקרן'!$C$42</f>
        <v>7.6609292393804782E-4</v>
      </c>
    </row>
    <row r="23" spans="2:15">
      <c r="B23" s="77" t="s">
        <v>1172</v>
      </c>
      <c r="C23" s="74" t="s">
        <v>1173</v>
      </c>
      <c r="D23" s="87" t="s">
        <v>119</v>
      </c>
      <c r="E23" s="87" t="s">
        <v>347</v>
      </c>
      <c r="F23" s="74" t="s">
        <v>706</v>
      </c>
      <c r="G23" s="87" t="s">
        <v>487</v>
      </c>
      <c r="H23" s="87" t="s">
        <v>163</v>
      </c>
      <c r="I23" s="84">
        <v>367608.574662</v>
      </c>
      <c r="J23" s="86">
        <v>97.1</v>
      </c>
      <c r="K23" s="74"/>
      <c r="L23" s="84">
        <v>356.94792600699998</v>
      </c>
      <c r="M23" s="85">
        <v>1.1467294701751721E-4</v>
      </c>
      <c r="N23" s="85">
        <v>4.5378082846452682E-3</v>
      </c>
      <c r="O23" s="85">
        <f>L23/'סכום נכסי הקרן'!$C$42</f>
        <v>3.7546339153773039E-4</v>
      </c>
    </row>
    <row r="24" spans="2:15">
      <c r="B24" s="77" t="s">
        <v>1174</v>
      </c>
      <c r="C24" s="74" t="s">
        <v>1175</v>
      </c>
      <c r="D24" s="87" t="s">
        <v>119</v>
      </c>
      <c r="E24" s="87" t="s">
        <v>347</v>
      </c>
      <c r="F24" s="74" t="s">
        <v>416</v>
      </c>
      <c r="G24" s="87" t="s">
        <v>357</v>
      </c>
      <c r="H24" s="87" t="s">
        <v>163</v>
      </c>
      <c r="I24" s="84">
        <v>126177.678403</v>
      </c>
      <c r="J24" s="86">
        <v>1050</v>
      </c>
      <c r="K24" s="84">
        <v>5.2844473409999999</v>
      </c>
      <c r="L24" s="84">
        <v>1330.150070575</v>
      </c>
      <c r="M24" s="85">
        <v>1.0839848486902631E-4</v>
      </c>
      <c r="N24" s="85">
        <v>1.6909934391825979E-2</v>
      </c>
      <c r="O24" s="85">
        <f>L24/'סכום נכסי הקרן'!$C$42</f>
        <v>1.3991471034417689E-3</v>
      </c>
    </row>
    <row r="25" spans="2:15">
      <c r="B25" s="77" t="s">
        <v>1176</v>
      </c>
      <c r="C25" s="74" t="s">
        <v>1177</v>
      </c>
      <c r="D25" s="87" t="s">
        <v>119</v>
      </c>
      <c r="E25" s="87" t="s">
        <v>347</v>
      </c>
      <c r="F25" s="74" t="s">
        <v>938</v>
      </c>
      <c r="G25" s="87" t="s">
        <v>145</v>
      </c>
      <c r="H25" s="87" t="s">
        <v>163</v>
      </c>
      <c r="I25" s="84">
        <v>176630.08877999999</v>
      </c>
      <c r="J25" s="86">
        <v>297</v>
      </c>
      <c r="K25" s="74"/>
      <c r="L25" s="84">
        <v>524.59136370900001</v>
      </c>
      <c r="M25" s="85">
        <v>1.5047527530050311E-4</v>
      </c>
      <c r="N25" s="85">
        <v>6.6690261039515789E-3</v>
      </c>
      <c r="O25" s="85">
        <f>L25/'סכום נכסי הקרן'!$C$42</f>
        <v>5.518027651622259E-4</v>
      </c>
    </row>
    <row r="26" spans="2:15">
      <c r="B26" s="77" t="s">
        <v>1178</v>
      </c>
      <c r="C26" s="74" t="s">
        <v>1179</v>
      </c>
      <c r="D26" s="87" t="s">
        <v>119</v>
      </c>
      <c r="E26" s="87" t="s">
        <v>347</v>
      </c>
      <c r="F26" s="74" t="s">
        <v>639</v>
      </c>
      <c r="G26" s="87" t="s">
        <v>483</v>
      </c>
      <c r="H26" s="87" t="s">
        <v>163</v>
      </c>
      <c r="I26" s="84">
        <v>29421.013661000001</v>
      </c>
      <c r="J26" s="86">
        <v>1700</v>
      </c>
      <c r="K26" s="74"/>
      <c r="L26" s="84">
        <v>500.15723224500005</v>
      </c>
      <c r="M26" s="85">
        <v>1.1485707605282687E-4</v>
      </c>
      <c r="N26" s="85">
        <v>6.3583998301816724E-3</v>
      </c>
      <c r="O26" s="85">
        <f>L26/'סכום נכסי הקרן'!$C$42</f>
        <v>5.2610119582862996E-4</v>
      </c>
    </row>
    <row r="27" spans="2:15">
      <c r="B27" s="77" t="s">
        <v>1180</v>
      </c>
      <c r="C27" s="74" t="s">
        <v>1181</v>
      </c>
      <c r="D27" s="87" t="s">
        <v>119</v>
      </c>
      <c r="E27" s="87" t="s">
        <v>347</v>
      </c>
      <c r="F27" s="74" t="s">
        <v>482</v>
      </c>
      <c r="G27" s="87" t="s">
        <v>483</v>
      </c>
      <c r="H27" s="87" t="s">
        <v>163</v>
      </c>
      <c r="I27" s="84">
        <v>22180.809302000001</v>
      </c>
      <c r="J27" s="86">
        <v>1940</v>
      </c>
      <c r="K27" s="74"/>
      <c r="L27" s="84">
        <v>430.30770046000004</v>
      </c>
      <c r="M27" s="85">
        <v>1.0346551102799717E-4</v>
      </c>
      <c r="N27" s="85">
        <v>5.4704165673055347E-3</v>
      </c>
      <c r="O27" s="85">
        <f>L27/'סכום נכסי הקרן'!$C$42</f>
        <v>4.5262845599597351E-4</v>
      </c>
    </row>
    <row r="28" spans="2:15">
      <c r="B28" s="77" t="s">
        <v>1182</v>
      </c>
      <c r="C28" s="74" t="s">
        <v>1183</v>
      </c>
      <c r="D28" s="87" t="s">
        <v>119</v>
      </c>
      <c r="E28" s="87" t="s">
        <v>347</v>
      </c>
      <c r="F28" s="74" t="s">
        <v>1184</v>
      </c>
      <c r="G28" s="87" t="s">
        <v>1185</v>
      </c>
      <c r="H28" s="87" t="s">
        <v>163</v>
      </c>
      <c r="I28" s="84">
        <v>5830.864775</v>
      </c>
      <c r="J28" s="86">
        <v>5700</v>
      </c>
      <c r="K28" s="74"/>
      <c r="L28" s="84">
        <v>332.35929197299998</v>
      </c>
      <c r="M28" s="85">
        <v>5.4591986034538666E-5</v>
      </c>
      <c r="N28" s="85">
        <v>4.2252178503044127E-3</v>
      </c>
      <c r="O28" s="85">
        <f>L28/'סכום נכסי הקרן'!$C$42</f>
        <v>3.4959930533624714E-4</v>
      </c>
    </row>
    <row r="29" spans="2:15">
      <c r="B29" s="77" t="s">
        <v>1186</v>
      </c>
      <c r="C29" s="74" t="s">
        <v>1187</v>
      </c>
      <c r="D29" s="87" t="s">
        <v>119</v>
      </c>
      <c r="E29" s="87" t="s">
        <v>347</v>
      </c>
      <c r="F29" s="74" t="s">
        <v>961</v>
      </c>
      <c r="G29" s="87" t="s">
        <v>962</v>
      </c>
      <c r="H29" s="87" t="s">
        <v>163</v>
      </c>
      <c r="I29" s="84">
        <v>12448.018287000003</v>
      </c>
      <c r="J29" s="86">
        <v>3258</v>
      </c>
      <c r="K29" s="74"/>
      <c r="L29" s="84">
        <v>405.55643578600001</v>
      </c>
      <c r="M29" s="85">
        <v>1.1389665760611305E-5</v>
      </c>
      <c r="N29" s="85">
        <v>5.1557586418497009E-3</v>
      </c>
      <c r="O29" s="85">
        <f>L29/'סכום נכסי הקרן'!$C$42</f>
        <v>4.2659330324048216E-4</v>
      </c>
    </row>
    <row r="30" spans="2:15">
      <c r="B30" s="77" t="s">
        <v>1188</v>
      </c>
      <c r="C30" s="74" t="s">
        <v>1189</v>
      </c>
      <c r="D30" s="87" t="s">
        <v>119</v>
      </c>
      <c r="E30" s="87" t="s">
        <v>347</v>
      </c>
      <c r="F30" s="74" t="s">
        <v>769</v>
      </c>
      <c r="G30" s="87" t="s">
        <v>543</v>
      </c>
      <c r="H30" s="87" t="s">
        <v>163</v>
      </c>
      <c r="I30" s="84">
        <v>159665.53008900001</v>
      </c>
      <c r="J30" s="86">
        <v>1128</v>
      </c>
      <c r="K30" s="74"/>
      <c r="L30" s="84">
        <v>1801.027179406</v>
      </c>
      <c r="M30" s="85">
        <v>1.2469474564733238E-4</v>
      </c>
      <c r="N30" s="85">
        <v>2.2896101812395948E-2</v>
      </c>
      <c r="O30" s="85">
        <f>L30/'סכום נכסי הקרן'!$C$42</f>
        <v>1.894449368556208E-3</v>
      </c>
    </row>
    <row r="31" spans="2:15">
      <c r="B31" s="77" t="s">
        <v>1190</v>
      </c>
      <c r="C31" s="74" t="s">
        <v>1191</v>
      </c>
      <c r="D31" s="87" t="s">
        <v>119</v>
      </c>
      <c r="E31" s="87" t="s">
        <v>347</v>
      </c>
      <c r="F31" s="74" t="s">
        <v>370</v>
      </c>
      <c r="G31" s="87" t="s">
        <v>357</v>
      </c>
      <c r="H31" s="87" t="s">
        <v>163</v>
      </c>
      <c r="I31" s="84">
        <v>185336.096842</v>
      </c>
      <c r="J31" s="86">
        <v>1960</v>
      </c>
      <c r="K31" s="74"/>
      <c r="L31" s="84">
        <v>3632.5874981020002</v>
      </c>
      <c r="M31" s="85">
        <v>1.2737034499416745E-4</v>
      </c>
      <c r="N31" s="85">
        <v>4.6180365377057331E-2</v>
      </c>
      <c r="O31" s="85">
        <f>L31/'סכום נכסי הקרן'!$C$42</f>
        <v>3.8210156796601997E-3</v>
      </c>
    </row>
    <row r="32" spans="2:15">
      <c r="B32" s="77" t="s">
        <v>1192</v>
      </c>
      <c r="C32" s="74" t="s">
        <v>1193</v>
      </c>
      <c r="D32" s="87" t="s">
        <v>119</v>
      </c>
      <c r="E32" s="87" t="s">
        <v>347</v>
      </c>
      <c r="F32" s="74" t="s">
        <v>512</v>
      </c>
      <c r="G32" s="87" t="s">
        <v>2579</v>
      </c>
      <c r="H32" s="87" t="s">
        <v>163</v>
      </c>
      <c r="I32" s="84">
        <v>80106.360490000006</v>
      </c>
      <c r="J32" s="86">
        <v>771</v>
      </c>
      <c r="K32" s="74"/>
      <c r="L32" s="84">
        <v>617.62003937400004</v>
      </c>
      <c r="M32" s="85">
        <v>9.8540211910075928E-5</v>
      </c>
      <c r="N32" s="85">
        <v>7.8516812320106114E-3</v>
      </c>
      <c r="O32" s="85">
        <f>L32/'סכום נכסי הקרן'!$C$42</f>
        <v>6.4965698851120668E-4</v>
      </c>
    </row>
    <row r="33" spans="2:15">
      <c r="B33" s="77" t="s">
        <v>1194</v>
      </c>
      <c r="C33" s="74" t="s">
        <v>1195</v>
      </c>
      <c r="D33" s="87" t="s">
        <v>119</v>
      </c>
      <c r="E33" s="87" t="s">
        <v>347</v>
      </c>
      <c r="F33" s="74" t="s">
        <v>375</v>
      </c>
      <c r="G33" s="87" t="s">
        <v>357</v>
      </c>
      <c r="H33" s="87" t="s">
        <v>163</v>
      </c>
      <c r="I33" s="84">
        <v>30016.894536</v>
      </c>
      <c r="J33" s="86">
        <v>6623</v>
      </c>
      <c r="K33" s="74"/>
      <c r="L33" s="84">
        <v>1988.0189250929998</v>
      </c>
      <c r="M33" s="85">
        <v>1.2773004803533905E-4</v>
      </c>
      <c r="N33" s="85">
        <v>2.527329083890428E-2</v>
      </c>
      <c r="O33" s="85">
        <f>L33/'סכום נכסי הקרן'!$C$42</f>
        <v>2.0911406781558744E-3</v>
      </c>
    </row>
    <row r="34" spans="2:15">
      <c r="B34" s="77" t="s">
        <v>1196</v>
      </c>
      <c r="C34" s="74" t="s">
        <v>1197</v>
      </c>
      <c r="D34" s="87" t="s">
        <v>119</v>
      </c>
      <c r="E34" s="87" t="s">
        <v>347</v>
      </c>
      <c r="F34" s="74" t="s">
        <v>515</v>
      </c>
      <c r="G34" s="87" t="s">
        <v>2579</v>
      </c>
      <c r="H34" s="87" t="s">
        <v>163</v>
      </c>
      <c r="I34" s="84">
        <v>6994.5236479999994</v>
      </c>
      <c r="J34" s="86">
        <v>13830</v>
      </c>
      <c r="K34" s="74"/>
      <c r="L34" s="84">
        <v>967.34262054700002</v>
      </c>
      <c r="M34" s="85">
        <v>1.4744397470426877E-4</v>
      </c>
      <c r="N34" s="85">
        <v>1.2297635138864928E-2</v>
      </c>
      <c r="O34" s="85">
        <f>L34/'סכום נכסי הקרן'!$C$42</f>
        <v>1.0175202449066753E-3</v>
      </c>
    </row>
    <row r="35" spans="2:15">
      <c r="B35" s="77" t="s">
        <v>1198</v>
      </c>
      <c r="C35" s="74" t="s">
        <v>1199</v>
      </c>
      <c r="D35" s="87" t="s">
        <v>119</v>
      </c>
      <c r="E35" s="87" t="s">
        <v>347</v>
      </c>
      <c r="F35" s="74" t="s">
        <v>1200</v>
      </c>
      <c r="G35" s="87" t="s">
        <v>191</v>
      </c>
      <c r="H35" s="87" t="s">
        <v>163</v>
      </c>
      <c r="I35" s="84">
        <v>1226.757008</v>
      </c>
      <c r="J35" s="86">
        <v>52350</v>
      </c>
      <c r="K35" s="74"/>
      <c r="L35" s="84">
        <v>642.20729366600006</v>
      </c>
      <c r="M35" s="85">
        <v>1.9743805139903957E-5</v>
      </c>
      <c r="N35" s="85">
        <v>8.1642541259646997E-3</v>
      </c>
      <c r="O35" s="85">
        <f>L35/'סכום נכסי הקרן'!$C$42</f>
        <v>6.7551962340124357E-4</v>
      </c>
    </row>
    <row r="36" spans="2:15">
      <c r="B36" s="77" t="s">
        <v>1201</v>
      </c>
      <c r="C36" s="74" t="s">
        <v>1202</v>
      </c>
      <c r="D36" s="87" t="s">
        <v>119</v>
      </c>
      <c r="E36" s="87" t="s">
        <v>347</v>
      </c>
      <c r="F36" s="74" t="s">
        <v>400</v>
      </c>
      <c r="G36" s="87" t="s">
        <v>357</v>
      </c>
      <c r="H36" s="87" t="s">
        <v>163</v>
      </c>
      <c r="I36" s="84">
        <v>169029.49333500001</v>
      </c>
      <c r="J36" s="86">
        <v>2131</v>
      </c>
      <c r="K36" s="74"/>
      <c r="L36" s="84">
        <v>3602.0185029659997</v>
      </c>
      <c r="M36" s="85">
        <v>1.2657715820426572E-4</v>
      </c>
      <c r="N36" s="85">
        <v>4.5791747796523459E-2</v>
      </c>
      <c r="O36" s="85">
        <f>L36/'סכום נכסי הקרן'!$C$42</f>
        <v>3.7888610213657626E-3</v>
      </c>
    </row>
    <row r="37" spans="2:15">
      <c r="B37" s="77" t="s">
        <v>1203</v>
      </c>
      <c r="C37" s="74" t="s">
        <v>1204</v>
      </c>
      <c r="D37" s="87" t="s">
        <v>119</v>
      </c>
      <c r="E37" s="87" t="s">
        <v>347</v>
      </c>
      <c r="F37" s="74" t="s">
        <v>1205</v>
      </c>
      <c r="G37" s="87" t="s">
        <v>962</v>
      </c>
      <c r="H37" s="87" t="s">
        <v>163</v>
      </c>
      <c r="I37" s="84">
        <v>3387.4381420000004</v>
      </c>
      <c r="J37" s="86">
        <v>17380</v>
      </c>
      <c r="K37" s="74"/>
      <c r="L37" s="84">
        <v>588.73674900200001</v>
      </c>
      <c r="M37" s="85">
        <v>2.4921485161653345E-5</v>
      </c>
      <c r="N37" s="85">
        <v>7.4844936822633518E-3</v>
      </c>
      <c r="O37" s="85">
        <f>L37/'סכום נכסי הקרן'!$C$42</f>
        <v>6.1927547520994287E-4</v>
      </c>
    </row>
    <row r="38" spans="2:15">
      <c r="B38" s="77" t="s">
        <v>1206</v>
      </c>
      <c r="C38" s="74" t="s">
        <v>1207</v>
      </c>
      <c r="D38" s="87" t="s">
        <v>119</v>
      </c>
      <c r="E38" s="87" t="s">
        <v>347</v>
      </c>
      <c r="F38" s="74" t="s">
        <v>435</v>
      </c>
      <c r="G38" s="87" t="s">
        <v>2579</v>
      </c>
      <c r="H38" s="87" t="s">
        <v>163</v>
      </c>
      <c r="I38" s="84">
        <v>12141.153811999999</v>
      </c>
      <c r="J38" s="86">
        <v>20480</v>
      </c>
      <c r="K38" s="74"/>
      <c r="L38" s="84">
        <v>2486.5083006499999</v>
      </c>
      <c r="M38" s="85">
        <v>1.0011443470075224E-4</v>
      </c>
      <c r="N38" s="85">
        <v>3.1610487537354466E-2</v>
      </c>
      <c r="O38" s="85">
        <f>L38/'סכום נכסי הקרן'!$C$42</f>
        <v>2.6154875028758652E-3</v>
      </c>
    </row>
    <row r="39" spans="2:15">
      <c r="B39" s="77" t="s">
        <v>1208</v>
      </c>
      <c r="C39" s="74" t="s">
        <v>1209</v>
      </c>
      <c r="D39" s="87" t="s">
        <v>119</v>
      </c>
      <c r="E39" s="87" t="s">
        <v>347</v>
      </c>
      <c r="F39" s="74" t="s">
        <v>537</v>
      </c>
      <c r="G39" s="87" t="s">
        <v>150</v>
      </c>
      <c r="H39" s="87" t="s">
        <v>163</v>
      </c>
      <c r="I39" s="84">
        <v>40532.424583</v>
      </c>
      <c r="J39" s="86">
        <v>2010</v>
      </c>
      <c r="K39" s="74"/>
      <c r="L39" s="84">
        <v>814.70173412200006</v>
      </c>
      <c r="M39" s="85">
        <v>1.7019245277439849E-4</v>
      </c>
      <c r="N39" s="85">
        <v>1.0357141782471595E-2</v>
      </c>
      <c r="O39" s="85">
        <f>L39/'סכום נכסי הקרן'!$C$42</f>
        <v>8.5696162912883187E-4</v>
      </c>
    </row>
    <row r="40" spans="2:15">
      <c r="B40" s="77" t="s">
        <v>1210</v>
      </c>
      <c r="C40" s="74" t="s">
        <v>1211</v>
      </c>
      <c r="D40" s="87" t="s">
        <v>119</v>
      </c>
      <c r="E40" s="87" t="s">
        <v>347</v>
      </c>
      <c r="F40" s="74" t="s">
        <v>749</v>
      </c>
      <c r="G40" s="87" t="s">
        <v>750</v>
      </c>
      <c r="H40" s="87" t="s">
        <v>163</v>
      </c>
      <c r="I40" s="84">
        <v>14440.976396999999</v>
      </c>
      <c r="J40" s="86">
        <v>9250</v>
      </c>
      <c r="K40" s="74"/>
      <c r="L40" s="84">
        <v>1335.7903167530001</v>
      </c>
      <c r="M40" s="85">
        <v>1.2470742280761124E-4</v>
      </c>
      <c r="N40" s="85">
        <v>1.6981637724354841E-2</v>
      </c>
      <c r="O40" s="85">
        <f>L40/'סכום נכסי הקרן'!$C$42</f>
        <v>1.4050799183001977E-3</v>
      </c>
    </row>
    <row r="41" spans="2:15">
      <c r="B41" s="77" t="s">
        <v>1212</v>
      </c>
      <c r="C41" s="74" t="s">
        <v>1213</v>
      </c>
      <c r="D41" s="87" t="s">
        <v>119</v>
      </c>
      <c r="E41" s="87" t="s">
        <v>347</v>
      </c>
      <c r="F41" s="74" t="s">
        <v>880</v>
      </c>
      <c r="G41" s="87" t="s">
        <v>881</v>
      </c>
      <c r="H41" s="87" t="s">
        <v>163</v>
      </c>
      <c r="I41" s="84">
        <v>51594.163939999991</v>
      </c>
      <c r="J41" s="86">
        <v>2269</v>
      </c>
      <c r="K41" s="74"/>
      <c r="L41" s="84">
        <v>1170.671579804</v>
      </c>
      <c r="M41" s="85">
        <v>1.4482697667808866E-4</v>
      </c>
      <c r="N41" s="85">
        <v>1.4882515925668043E-2</v>
      </c>
      <c r="O41" s="85">
        <f>L41/'סכום נכסי הקרן'!$C$42</f>
        <v>1.2313962057351269E-3</v>
      </c>
    </row>
    <row r="42" spans="2:15">
      <c r="B42" s="73"/>
      <c r="C42" s="74"/>
      <c r="D42" s="74"/>
      <c r="E42" s="74"/>
      <c r="F42" s="74"/>
      <c r="G42" s="74"/>
      <c r="H42" s="74"/>
      <c r="I42" s="84"/>
      <c r="J42" s="86"/>
      <c r="K42" s="74"/>
      <c r="L42" s="74"/>
      <c r="M42" s="74"/>
      <c r="N42" s="85"/>
      <c r="O42" s="74"/>
    </row>
    <row r="43" spans="2:15">
      <c r="B43" s="92" t="s">
        <v>1214</v>
      </c>
      <c r="C43" s="72"/>
      <c r="D43" s="72"/>
      <c r="E43" s="72"/>
      <c r="F43" s="72"/>
      <c r="G43" s="72"/>
      <c r="H43" s="72"/>
      <c r="I43" s="81"/>
      <c r="J43" s="83"/>
      <c r="K43" s="81">
        <v>17.326467607000001</v>
      </c>
      <c r="L43" s="81">
        <v>14148.208952015</v>
      </c>
      <c r="M43" s="72"/>
      <c r="N43" s="82">
        <v>0.17986337815025427</v>
      </c>
      <c r="O43" s="82">
        <f>L43/'סכום נכסי הקרן'!$C$42</f>
        <v>1.4882099405177257E-2</v>
      </c>
    </row>
    <row r="44" spans="2:15">
      <c r="B44" s="77" t="s">
        <v>1215</v>
      </c>
      <c r="C44" s="74" t="s">
        <v>1216</v>
      </c>
      <c r="D44" s="87" t="s">
        <v>119</v>
      </c>
      <c r="E44" s="87" t="s">
        <v>347</v>
      </c>
      <c r="F44" s="74" t="s">
        <v>907</v>
      </c>
      <c r="G44" s="87" t="s">
        <v>487</v>
      </c>
      <c r="H44" s="87" t="s">
        <v>163</v>
      </c>
      <c r="I44" s="84">
        <v>32987.656215000003</v>
      </c>
      <c r="J44" s="86">
        <v>2496</v>
      </c>
      <c r="K44" s="74"/>
      <c r="L44" s="84">
        <v>823.37189911999997</v>
      </c>
      <c r="M44" s="85">
        <v>2.3010431731132903E-4</v>
      </c>
      <c r="N44" s="85">
        <v>1.0467363872840019E-2</v>
      </c>
      <c r="O44" s="85">
        <f>L44/'סכום נכסי הקרן'!$C$42</f>
        <v>8.660815295909427E-4</v>
      </c>
    </row>
    <row r="45" spans="2:15">
      <c r="B45" s="77" t="s">
        <v>1217</v>
      </c>
      <c r="C45" s="74" t="s">
        <v>1218</v>
      </c>
      <c r="D45" s="87" t="s">
        <v>119</v>
      </c>
      <c r="E45" s="87" t="s">
        <v>347</v>
      </c>
      <c r="F45" s="74" t="s">
        <v>676</v>
      </c>
      <c r="G45" s="87" t="s">
        <v>677</v>
      </c>
      <c r="H45" s="87" t="s">
        <v>163</v>
      </c>
      <c r="I45" s="84">
        <v>28568.832592999999</v>
      </c>
      <c r="J45" s="86">
        <v>585</v>
      </c>
      <c r="K45" s="74"/>
      <c r="L45" s="84">
        <v>167.12767068099998</v>
      </c>
      <c r="M45" s="85">
        <v>1.3556414664289668E-4</v>
      </c>
      <c r="N45" s="85">
        <v>2.1246609753234292E-3</v>
      </c>
      <c r="O45" s="85">
        <f>L45/'סכום נכסי הקרן'!$C$42</f>
        <v>1.7579685293495328E-4</v>
      </c>
    </row>
    <row r="46" spans="2:15">
      <c r="B46" s="77" t="s">
        <v>1219</v>
      </c>
      <c r="C46" s="74" t="s">
        <v>1220</v>
      </c>
      <c r="D46" s="87" t="s">
        <v>119</v>
      </c>
      <c r="E46" s="87" t="s">
        <v>347</v>
      </c>
      <c r="F46" s="74" t="s">
        <v>893</v>
      </c>
      <c r="G46" s="87" t="s">
        <v>483</v>
      </c>
      <c r="H46" s="87" t="s">
        <v>163</v>
      </c>
      <c r="I46" s="84">
        <v>1852.9755869999999</v>
      </c>
      <c r="J46" s="86">
        <v>9525</v>
      </c>
      <c r="K46" s="74"/>
      <c r="L46" s="84">
        <v>176.49592470900004</v>
      </c>
      <c r="M46" s="85">
        <v>1.2626825024448184E-4</v>
      </c>
      <c r="N46" s="85">
        <v>2.2437577332636515E-3</v>
      </c>
      <c r="O46" s="85">
        <f>L46/'סכום נכסי הקרן'!$C$42</f>
        <v>1.856510534327338E-4</v>
      </c>
    </row>
    <row r="47" spans="2:15">
      <c r="B47" s="77" t="s">
        <v>1221</v>
      </c>
      <c r="C47" s="74" t="s">
        <v>1222</v>
      </c>
      <c r="D47" s="87" t="s">
        <v>119</v>
      </c>
      <c r="E47" s="87" t="s">
        <v>347</v>
      </c>
      <c r="F47" s="74" t="s">
        <v>1223</v>
      </c>
      <c r="G47" s="87" t="s">
        <v>881</v>
      </c>
      <c r="H47" s="87" t="s">
        <v>163</v>
      </c>
      <c r="I47" s="84">
        <v>29769.339307999999</v>
      </c>
      <c r="J47" s="86">
        <v>1226</v>
      </c>
      <c r="K47" s="74"/>
      <c r="L47" s="84">
        <v>364.97209991800003</v>
      </c>
      <c r="M47" s="85">
        <v>2.7357788548365542E-4</v>
      </c>
      <c r="N47" s="85">
        <v>4.6398180182725098E-3</v>
      </c>
      <c r="O47" s="85">
        <f>L47/'סכום נכסי הקרן'!$C$42</f>
        <v>3.8390379231163367E-4</v>
      </c>
    </row>
    <row r="48" spans="2:15">
      <c r="B48" s="77" t="s">
        <v>1224</v>
      </c>
      <c r="C48" s="74" t="s">
        <v>1225</v>
      </c>
      <c r="D48" s="87" t="s">
        <v>119</v>
      </c>
      <c r="E48" s="87" t="s">
        <v>347</v>
      </c>
      <c r="F48" s="74" t="s">
        <v>1226</v>
      </c>
      <c r="G48" s="87" t="s">
        <v>191</v>
      </c>
      <c r="H48" s="87" t="s">
        <v>163</v>
      </c>
      <c r="I48" s="84">
        <v>389.38013599999999</v>
      </c>
      <c r="J48" s="86">
        <v>3456</v>
      </c>
      <c r="K48" s="74"/>
      <c r="L48" s="84">
        <v>13.456977489000002</v>
      </c>
      <c r="M48" s="85">
        <v>1.1279603836859988E-5</v>
      </c>
      <c r="N48" s="85">
        <v>1.7107588946929913E-4</v>
      </c>
      <c r="O48" s="85">
        <f>L48/'סכום נכסי הקרן'!$C$42</f>
        <v>1.4155012649569916E-5</v>
      </c>
    </row>
    <row r="49" spans="2:15">
      <c r="B49" s="77" t="s">
        <v>1227</v>
      </c>
      <c r="C49" s="74" t="s">
        <v>1228</v>
      </c>
      <c r="D49" s="87" t="s">
        <v>119</v>
      </c>
      <c r="E49" s="87" t="s">
        <v>347</v>
      </c>
      <c r="F49" s="74" t="s">
        <v>910</v>
      </c>
      <c r="G49" s="87" t="s">
        <v>189</v>
      </c>
      <c r="H49" s="87" t="s">
        <v>163</v>
      </c>
      <c r="I49" s="84">
        <v>168141.881987</v>
      </c>
      <c r="J49" s="86">
        <v>356.8</v>
      </c>
      <c r="K49" s="74"/>
      <c r="L49" s="84">
        <v>599.930234928</v>
      </c>
      <c r="M49" s="85">
        <v>2.2288634290023877E-4</v>
      </c>
      <c r="N49" s="85">
        <v>7.6267942518093608E-3</v>
      </c>
      <c r="O49" s="85">
        <f>L49/'סכום נכסי הקרן'!$C$42</f>
        <v>6.310495853327269E-4</v>
      </c>
    </row>
    <row r="50" spans="2:15">
      <c r="B50" s="77" t="s">
        <v>1229</v>
      </c>
      <c r="C50" s="74" t="s">
        <v>1230</v>
      </c>
      <c r="D50" s="87" t="s">
        <v>119</v>
      </c>
      <c r="E50" s="87" t="s">
        <v>347</v>
      </c>
      <c r="F50" s="74" t="s">
        <v>898</v>
      </c>
      <c r="G50" s="87" t="s">
        <v>189</v>
      </c>
      <c r="H50" s="87" t="s">
        <v>163</v>
      </c>
      <c r="I50" s="84">
        <v>77540.662473999997</v>
      </c>
      <c r="J50" s="86">
        <v>1021</v>
      </c>
      <c r="K50" s="74"/>
      <c r="L50" s="84">
        <v>791.69016385099997</v>
      </c>
      <c r="M50" s="85">
        <v>1.7294047518430988E-4</v>
      </c>
      <c r="N50" s="85">
        <v>1.0064600247389546E-2</v>
      </c>
      <c r="O50" s="85">
        <f>L50/'סכום נכסי הקרן'!$C$42</f>
        <v>8.3275641153530229E-4</v>
      </c>
    </row>
    <row r="51" spans="2:15">
      <c r="B51" s="77" t="s">
        <v>1231</v>
      </c>
      <c r="C51" s="74" t="s">
        <v>1232</v>
      </c>
      <c r="D51" s="87" t="s">
        <v>119</v>
      </c>
      <c r="E51" s="87" t="s">
        <v>347</v>
      </c>
      <c r="F51" s="74" t="s">
        <v>1233</v>
      </c>
      <c r="G51" s="87" t="s">
        <v>716</v>
      </c>
      <c r="H51" s="87" t="s">
        <v>163</v>
      </c>
      <c r="I51" s="84">
        <v>1740.1958559999998</v>
      </c>
      <c r="J51" s="86">
        <v>6874</v>
      </c>
      <c r="K51" s="74"/>
      <c r="L51" s="84">
        <v>119.621063175</v>
      </c>
      <c r="M51" s="85">
        <v>4.7898326051084089E-5</v>
      </c>
      <c r="N51" s="85">
        <v>1.5207188834680189E-3</v>
      </c>
      <c r="O51" s="85">
        <f>L51/'סכום נכסי הקרן'!$C$42</f>
        <v>1.2582600095609975E-4</v>
      </c>
    </row>
    <row r="52" spans="2:15">
      <c r="B52" s="77" t="s">
        <v>1234</v>
      </c>
      <c r="C52" s="74" t="s">
        <v>1235</v>
      </c>
      <c r="D52" s="87" t="s">
        <v>119</v>
      </c>
      <c r="E52" s="87" t="s">
        <v>347</v>
      </c>
      <c r="F52" s="74" t="s">
        <v>1236</v>
      </c>
      <c r="G52" s="87" t="s">
        <v>1237</v>
      </c>
      <c r="H52" s="87" t="s">
        <v>163</v>
      </c>
      <c r="I52" s="84">
        <v>4507.1784859999998</v>
      </c>
      <c r="J52" s="86">
        <v>4910</v>
      </c>
      <c r="K52" s="74"/>
      <c r="L52" s="84">
        <v>221.30246368100001</v>
      </c>
      <c r="M52" s="85">
        <v>1.8225013376072066E-4</v>
      </c>
      <c r="N52" s="85">
        <v>2.8133743886338113E-3</v>
      </c>
      <c r="O52" s="85">
        <f>L52/'סכום נכסי הקרן'!$C$42</f>
        <v>2.3278177996107532E-4</v>
      </c>
    </row>
    <row r="53" spans="2:15">
      <c r="B53" s="77" t="s">
        <v>1238</v>
      </c>
      <c r="C53" s="74" t="s">
        <v>1239</v>
      </c>
      <c r="D53" s="87" t="s">
        <v>119</v>
      </c>
      <c r="E53" s="87" t="s">
        <v>347</v>
      </c>
      <c r="F53" s="74" t="s">
        <v>477</v>
      </c>
      <c r="G53" s="87" t="s">
        <v>2579</v>
      </c>
      <c r="H53" s="87" t="s">
        <v>163</v>
      </c>
      <c r="I53" s="84">
        <v>878.65256799999997</v>
      </c>
      <c r="J53" s="86">
        <v>207340</v>
      </c>
      <c r="K53" s="74"/>
      <c r="L53" s="84">
        <v>1821.7982354330002</v>
      </c>
      <c r="M53" s="85">
        <v>4.1120885080413991E-4</v>
      </c>
      <c r="N53" s="85">
        <v>2.3160160133660165E-2</v>
      </c>
      <c r="O53" s="85">
        <f>L53/'סכום נכסי הקרן'!$C$42</f>
        <v>1.9162978528126054E-3</v>
      </c>
    </row>
    <row r="54" spans="2:15">
      <c r="B54" s="77" t="s">
        <v>1240</v>
      </c>
      <c r="C54" s="74" t="s">
        <v>1241</v>
      </c>
      <c r="D54" s="87" t="s">
        <v>119</v>
      </c>
      <c r="E54" s="87" t="s">
        <v>347</v>
      </c>
      <c r="F54" s="74" t="s">
        <v>1242</v>
      </c>
      <c r="G54" s="87" t="s">
        <v>677</v>
      </c>
      <c r="H54" s="87" t="s">
        <v>163</v>
      </c>
      <c r="I54" s="84">
        <v>2101.91336</v>
      </c>
      <c r="J54" s="86">
        <v>9800</v>
      </c>
      <c r="K54" s="74"/>
      <c r="L54" s="84">
        <v>205.98750925599998</v>
      </c>
      <c r="M54" s="85">
        <v>1.1235449292974065E-4</v>
      </c>
      <c r="N54" s="85">
        <v>2.6186784063762566E-3</v>
      </c>
      <c r="O54" s="85">
        <f>L54/'סכום נכסי הקרן'!$C$42</f>
        <v>2.1667241411048478E-4</v>
      </c>
    </row>
    <row r="55" spans="2:15">
      <c r="B55" s="77" t="s">
        <v>1243</v>
      </c>
      <c r="C55" s="74" t="s">
        <v>1244</v>
      </c>
      <c r="D55" s="87" t="s">
        <v>119</v>
      </c>
      <c r="E55" s="87" t="s">
        <v>347</v>
      </c>
      <c r="F55" s="74" t="s">
        <v>1245</v>
      </c>
      <c r="G55" s="87" t="s">
        <v>155</v>
      </c>
      <c r="H55" s="87" t="s">
        <v>163</v>
      </c>
      <c r="I55" s="84">
        <v>1989.0146970000001</v>
      </c>
      <c r="J55" s="86">
        <v>24770</v>
      </c>
      <c r="K55" s="74"/>
      <c r="L55" s="84">
        <v>492.67894042399996</v>
      </c>
      <c r="M55" s="85">
        <v>3.73559874782303E-4</v>
      </c>
      <c r="N55" s="85">
        <v>6.2633297874447836E-3</v>
      </c>
      <c r="O55" s="85">
        <f>L55/'סכום נכסי הקרן'!$C$42</f>
        <v>5.1823499293054531E-4</v>
      </c>
    </row>
    <row r="56" spans="2:15">
      <c r="B56" s="77" t="s">
        <v>1246</v>
      </c>
      <c r="C56" s="74" t="s">
        <v>1247</v>
      </c>
      <c r="D56" s="87" t="s">
        <v>119</v>
      </c>
      <c r="E56" s="87" t="s">
        <v>347</v>
      </c>
      <c r="F56" s="74" t="s">
        <v>1248</v>
      </c>
      <c r="G56" s="87" t="s">
        <v>881</v>
      </c>
      <c r="H56" s="87" t="s">
        <v>163</v>
      </c>
      <c r="I56" s="84">
        <v>4018.189159</v>
      </c>
      <c r="J56" s="86">
        <v>5140</v>
      </c>
      <c r="K56" s="74"/>
      <c r="L56" s="84">
        <v>206.534922782</v>
      </c>
      <c r="M56" s="85">
        <v>2.8608062288026053E-4</v>
      </c>
      <c r="N56" s="85">
        <v>2.6256375661091558E-3</v>
      </c>
      <c r="O56" s="85">
        <f>L56/'סכום נכסי הקרן'!$C$42</f>
        <v>2.1724822286036267E-4</v>
      </c>
    </row>
    <row r="57" spans="2:15">
      <c r="B57" s="77" t="s">
        <v>1249</v>
      </c>
      <c r="C57" s="74" t="s">
        <v>1250</v>
      </c>
      <c r="D57" s="87" t="s">
        <v>119</v>
      </c>
      <c r="E57" s="87" t="s">
        <v>347</v>
      </c>
      <c r="F57" s="74" t="s">
        <v>1251</v>
      </c>
      <c r="G57" s="87" t="s">
        <v>1252</v>
      </c>
      <c r="H57" s="87" t="s">
        <v>163</v>
      </c>
      <c r="I57" s="84">
        <v>1781.3333809999999</v>
      </c>
      <c r="J57" s="86">
        <v>23400</v>
      </c>
      <c r="K57" s="74"/>
      <c r="L57" s="84">
        <v>416.83201106600006</v>
      </c>
      <c r="M57" s="85">
        <v>2.6185874343086885E-4</v>
      </c>
      <c r="N57" s="85">
        <v>5.2991027970941329E-3</v>
      </c>
      <c r="O57" s="85">
        <f>L57/'סכום נכסי הקרן'!$C$42</f>
        <v>4.3845376082466434E-4</v>
      </c>
    </row>
    <row r="58" spans="2:15">
      <c r="B58" s="77" t="s">
        <v>1253</v>
      </c>
      <c r="C58" s="74" t="s">
        <v>1254</v>
      </c>
      <c r="D58" s="87" t="s">
        <v>119</v>
      </c>
      <c r="E58" s="87" t="s">
        <v>347</v>
      </c>
      <c r="F58" s="74" t="s">
        <v>1255</v>
      </c>
      <c r="G58" s="87" t="s">
        <v>1252</v>
      </c>
      <c r="H58" s="87" t="s">
        <v>163</v>
      </c>
      <c r="I58" s="84">
        <v>5155.5507660000003</v>
      </c>
      <c r="J58" s="86">
        <v>11160</v>
      </c>
      <c r="K58" s="74"/>
      <c r="L58" s="84">
        <v>575.35946546299999</v>
      </c>
      <c r="M58" s="85">
        <v>2.2890488399758164E-4</v>
      </c>
      <c r="N58" s="85">
        <v>7.3144309261958668E-3</v>
      </c>
      <c r="O58" s="85">
        <f>L58/'סכום נכסי הקרן'!$C$42</f>
        <v>6.052042903642959E-4</v>
      </c>
    </row>
    <row r="59" spans="2:15">
      <c r="B59" s="77" t="s">
        <v>1256</v>
      </c>
      <c r="C59" s="74" t="s">
        <v>1257</v>
      </c>
      <c r="D59" s="87" t="s">
        <v>119</v>
      </c>
      <c r="E59" s="87" t="s">
        <v>347</v>
      </c>
      <c r="F59" s="74" t="s">
        <v>766</v>
      </c>
      <c r="G59" s="87" t="s">
        <v>156</v>
      </c>
      <c r="H59" s="87" t="s">
        <v>163</v>
      </c>
      <c r="I59" s="84">
        <v>32475.579654000001</v>
      </c>
      <c r="J59" s="86">
        <v>950.5</v>
      </c>
      <c r="K59" s="74"/>
      <c r="L59" s="84">
        <v>308.68038461899999</v>
      </c>
      <c r="M59" s="85">
        <v>1.6237789827E-4</v>
      </c>
      <c r="N59" s="85">
        <v>3.9241925910619155E-3</v>
      </c>
      <c r="O59" s="85">
        <f>L59/'סכום נכסי הקרן'!$C$42</f>
        <v>3.2469213480721543E-4</v>
      </c>
    </row>
    <row r="60" spans="2:15">
      <c r="B60" s="77" t="s">
        <v>1258</v>
      </c>
      <c r="C60" s="74" t="s">
        <v>1259</v>
      </c>
      <c r="D60" s="87" t="s">
        <v>119</v>
      </c>
      <c r="E60" s="87" t="s">
        <v>347</v>
      </c>
      <c r="F60" s="74" t="s">
        <v>935</v>
      </c>
      <c r="G60" s="87" t="s">
        <v>145</v>
      </c>
      <c r="H60" s="87" t="s">
        <v>163</v>
      </c>
      <c r="I60" s="84">
        <v>2278917.4386390001</v>
      </c>
      <c r="J60" s="86">
        <v>33</v>
      </c>
      <c r="K60" s="74"/>
      <c r="L60" s="84">
        <v>752.0427547590001</v>
      </c>
      <c r="M60" s="85">
        <v>4.398678356062857E-4</v>
      </c>
      <c r="N60" s="85">
        <v>9.560570588343793E-3</v>
      </c>
      <c r="O60" s="85">
        <f>L60/'סכום נכסי הקרן'!$C$42</f>
        <v>7.910524272878236E-4</v>
      </c>
    </row>
    <row r="61" spans="2:15">
      <c r="B61" s="77" t="s">
        <v>1260</v>
      </c>
      <c r="C61" s="74" t="s">
        <v>1261</v>
      </c>
      <c r="D61" s="87" t="s">
        <v>119</v>
      </c>
      <c r="E61" s="87" t="s">
        <v>347</v>
      </c>
      <c r="F61" s="74" t="s">
        <v>494</v>
      </c>
      <c r="G61" s="87" t="s">
        <v>2579</v>
      </c>
      <c r="H61" s="87" t="s">
        <v>163</v>
      </c>
      <c r="I61" s="84">
        <v>399.45099900000002</v>
      </c>
      <c r="J61" s="86">
        <v>64800</v>
      </c>
      <c r="K61" s="84">
        <v>3.1956079900000001</v>
      </c>
      <c r="L61" s="84">
        <v>262.03985517500001</v>
      </c>
      <c r="M61" s="85">
        <v>7.391907597777604E-5</v>
      </c>
      <c r="N61" s="85">
        <v>3.3312607780694673E-3</v>
      </c>
      <c r="O61" s="85">
        <f>L61/'סכום נכסי הקרן'!$C$42</f>
        <v>2.7563228575848843E-4</v>
      </c>
    </row>
    <row r="62" spans="2:15">
      <c r="B62" s="77" t="s">
        <v>1262</v>
      </c>
      <c r="C62" s="74" t="s">
        <v>1263</v>
      </c>
      <c r="D62" s="87" t="s">
        <v>119</v>
      </c>
      <c r="E62" s="87" t="s">
        <v>347</v>
      </c>
      <c r="F62" s="74" t="s">
        <v>1264</v>
      </c>
      <c r="G62" s="87" t="s">
        <v>483</v>
      </c>
      <c r="H62" s="87" t="s">
        <v>163</v>
      </c>
      <c r="I62" s="84">
        <v>6690.1122139999989</v>
      </c>
      <c r="J62" s="86">
        <v>2959</v>
      </c>
      <c r="K62" s="74"/>
      <c r="L62" s="84">
        <v>197.96042042899998</v>
      </c>
      <c r="M62" s="85">
        <v>9.8900515452266297E-5</v>
      </c>
      <c r="N62" s="85">
        <v>2.5166316159992486E-3</v>
      </c>
      <c r="O62" s="85">
        <f>L62/'סכום נכסי הקרן'!$C$42</f>
        <v>2.0822894721917994E-4</v>
      </c>
    </row>
    <row r="63" spans="2:15">
      <c r="B63" s="77" t="s">
        <v>1265</v>
      </c>
      <c r="C63" s="74" t="s">
        <v>1266</v>
      </c>
      <c r="D63" s="87" t="s">
        <v>119</v>
      </c>
      <c r="E63" s="87" t="s">
        <v>347</v>
      </c>
      <c r="F63" s="74" t="s">
        <v>1267</v>
      </c>
      <c r="G63" s="87" t="s">
        <v>150</v>
      </c>
      <c r="H63" s="87" t="s">
        <v>163</v>
      </c>
      <c r="I63" s="84">
        <v>894.61092799999994</v>
      </c>
      <c r="J63" s="86">
        <v>14030</v>
      </c>
      <c r="K63" s="74"/>
      <c r="L63" s="84">
        <v>125.51391326</v>
      </c>
      <c r="M63" s="85">
        <v>7.0426777278234323E-5</v>
      </c>
      <c r="N63" s="85">
        <v>1.5956335194347261E-3</v>
      </c>
      <c r="O63" s="85">
        <f>L63/'סכום נכסי הקרן'!$C$42</f>
        <v>1.3202452269423729E-4</v>
      </c>
    </row>
    <row r="64" spans="2:15">
      <c r="B64" s="77" t="s">
        <v>1268</v>
      </c>
      <c r="C64" s="74" t="s">
        <v>1269</v>
      </c>
      <c r="D64" s="87" t="s">
        <v>119</v>
      </c>
      <c r="E64" s="87" t="s">
        <v>347</v>
      </c>
      <c r="F64" s="74" t="s">
        <v>601</v>
      </c>
      <c r="G64" s="87" t="s">
        <v>2579</v>
      </c>
      <c r="H64" s="87" t="s">
        <v>163</v>
      </c>
      <c r="I64" s="84">
        <v>2048.58781</v>
      </c>
      <c r="J64" s="86">
        <v>8629</v>
      </c>
      <c r="K64" s="84">
        <v>1.6916178229999999</v>
      </c>
      <c r="L64" s="84">
        <v>178.46425994399999</v>
      </c>
      <c r="M64" s="85">
        <v>5.6399439305957354E-5</v>
      </c>
      <c r="N64" s="85">
        <v>2.2687807892490417E-3</v>
      </c>
      <c r="O64" s="85">
        <f>L64/'סכום נכסי הקרן'!$C$42</f>
        <v>1.8772148939599475E-4</v>
      </c>
    </row>
    <row r="65" spans="2:15">
      <c r="B65" s="77" t="s">
        <v>1270</v>
      </c>
      <c r="C65" s="74" t="s">
        <v>1271</v>
      </c>
      <c r="D65" s="87" t="s">
        <v>119</v>
      </c>
      <c r="E65" s="87" t="s">
        <v>347</v>
      </c>
      <c r="F65" s="74" t="s">
        <v>1272</v>
      </c>
      <c r="G65" s="87" t="s">
        <v>1252</v>
      </c>
      <c r="H65" s="87" t="s">
        <v>163</v>
      </c>
      <c r="I65" s="84">
        <v>14763.888011999999</v>
      </c>
      <c r="J65" s="86">
        <v>5810</v>
      </c>
      <c r="K65" s="74"/>
      <c r="L65" s="84">
        <v>857.78189350600007</v>
      </c>
      <c r="M65" s="85">
        <v>2.3760253445484166E-4</v>
      </c>
      <c r="N65" s="85">
        <v>1.0904811316073872E-2</v>
      </c>
      <c r="O65" s="85">
        <f>L65/'סכום נכסי הקרן'!$C$42</f>
        <v>9.0227642597117417E-4</v>
      </c>
    </row>
    <row r="66" spans="2:15">
      <c r="B66" s="77" t="s">
        <v>1273</v>
      </c>
      <c r="C66" s="74" t="s">
        <v>1274</v>
      </c>
      <c r="D66" s="87" t="s">
        <v>119</v>
      </c>
      <c r="E66" s="87" t="s">
        <v>347</v>
      </c>
      <c r="F66" s="74" t="s">
        <v>1275</v>
      </c>
      <c r="G66" s="87" t="s">
        <v>1237</v>
      </c>
      <c r="H66" s="87" t="s">
        <v>163</v>
      </c>
      <c r="I66" s="84">
        <v>27153.379385</v>
      </c>
      <c r="J66" s="86">
        <v>2236</v>
      </c>
      <c r="K66" s="74"/>
      <c r="L66" s="84">
        <v>607.14956305400005</v>
      </c>
      <c r="M66" s="85">
        <v>2.5131086391884096E-4</v>
      </c>
      <c r="N66" s="85">
        <v>7.7185721403832067E-3</v>
      </c>
      <c r="O66" s="85">
        <f>L66/'סכום נכסי הקרן'!$C$42</f>
        <v>6.3864339167062556E-4</v>
      </c>
    </row>
    <row r="67" spans="2:15">
      <c r="B67" s="77" t="s">
        <v>1276</v>
      </c>
      <c r="C67" s="74" t="s">
        <v>1277</v>
      </c>
      <c r="D67" s="87" t="s">
        <v>119</v>
      </c>
      <c r="E67" s="87" t="s">
        <v>347</v>
      </c>
      <c r="F67" s="74" t="s">
        <v>1278</v>
      </c>
      <c r="G67" s="87" t="s">
        <v>881</v>
      </c>
      <c r="H67" s="87" t="s">
        <v>163</v>
      </c>
      <c r="I67" s="84">
        <v>1533.4263330000001</v>
      </c>
      <c r="J67" s="86">
        <v>8896</v>
      </c>
      <c r="K67" s="74"/>
      <c r="L67" s="84">
        <v>136.41360654899998</v>
      </c>
      <c r="M67" s="85">
        <v>1.7329627877099406E-4</v>
      </c>
      <c r="N67" s="85">
        <v>1.734199161376421E-3</v>
      </c>
      <c r="O67" s="85">
        <f>L67/'סכום נכסי הקרן'!$C$42</f>
        <v>1.4348960068135165E-4</v>
      </c>
    </row>
    <row r="68" spans="2:15">
      <c r="B68" s="77" t="s">
        <v>1279</v>
      </c>
      <c r="C68" s="74" t="s">
        <v>1280</v>
      </c>
      <c r="D68" s="87" t="s">
        <v>119</v>
      </c>
      <c r="E68" s="87" t="s">
        <v>347</v>
      </c>
      <c r="F68" s="74" t="s">
        <v>620</v>
      </c>
      <c r="G68" s="87" t="s">
        <v>483</v>
      </c>
      <c r="H68" s="87" t="s">
        <v>163</v>
      </c>
      <c r="I68" s="84">
        <v>6169.068792</v>
      </c>
      <c r="J68" s="86">
        <v>4006</v>
      </c>
      <c r="K68" s="74"/>
      <c r="L68" s="84">
        <v>247.13289582000004</v>
      </c>
      <c r="M68" s="85">
        <v>9.7500877474404889E-5</v>
      </c>
      <c r="N68" s="85">
        <v>3.1417515563275187E-3</v>
      </c>
      <c r="O68" s="85">
        <f>L68/'סכום נכסי הקרן'!$C$42</f>
        <v>2.5995207834124845E-4</v>
      </c>
    </row>
    <row r="69" spans="2:15">
      <c r="B69" s="77" t="s">
        <v>1281</v>
      </c>
      <c r="C69" s="74" t="s">
        <v>1282</v>
      </c>
      <c r="D69" s="87" t="s">
        <v>119</v>
      </c>
      <c r="E69" s="87" t="s">
        <v>347</v>
      </c>
      <c r="F69" s="74" t="s">
        <v>1283</v>
      </c>
      <c r="G69" s="87" t="s">
        <v>1185</v>
      </c>
      <c r="H69" s="87" t="s">
        <v>163</v>
      </c>
      <c r="I69" s="84">
        <v>1172.8185209999999</v>
      </c>
      <c r="J69" s="86">
        <v>11700</v>
      </c>
      <c r="K69" s="74"/>
      <c r="L69" s="84">
        <v>137.21976693400001</v>
      </c>
      <c r="M69" s="85">
        <v>4.187797472914094E-5</v>
      </c>
      <c r="N69" s="85">
        <v>1.7444477186792423E-3</v>
      </c>
      <c r="O69" s="85">
        <f>L69/'סכום נכסי הקרן'!$C$42</f>
        <v>1.4433757790778196E-4</v>
      </c>
    </row>
    <row r="70" spans="2:15">
      <c r="B70" s="77" t="s">
        <v>1284</v>
      </c>
      <c r="C70" s="74" t="s">
        <v>1285</v>
      </c>
      <c r="D70" s="87" t="s">
        <v>119</v>
      </c>
      <c r="E70" s="87" t="s">
        <v>347</v>
      </c>
      <c r="F70" s="74" t="s">
        <v>1286</v>
      </c>
      <c r="G70" s="87" t="s">
        <v>145</v>
      </c>
      <c r="H70" s="87" t="s">
        <v>163</v>
      </c>
      <c r="I70" s="84">
        <v>17952.355363999999</v>
      </c>
      <c r="J70" s="86">
        <v>1260</v>
      </c>
      <c r="K70" s="74"/>
      <c r="L70" s="84">
        <v>226.199677597</v>
      </c>
      <c r="M70" s="85">
        <v>1.8285573367475506E-4</v>
      </c>
      <c r="N70" s="85">
        <v>2.8756316991841156E-3</v>
      </c>
      <c r="O70" s="85">
        <f>L70/'סכום נכסי הקרן'!$C$42</f>
        <v>2.3793302027378993E-4</v>
      </c>
    </row>
    <row r="71" spans="2:15">
      <c r="B71" s="77" t="s">
        <v>1287</v>
      </c>
      <c r="C71" s="74" t="s">
        <v>1288</v>
      </c>
      <c r="D71" s="87" t="s">
        <v>119</v>
      </c>
      <c r="E71" s="87" t="s">
        <v>347</v>
      </c>
      <c r="F71" s="74" t="s">
        <v>696</v>
      </c>
      <c r="G71" s="87" t="s">
        <v>190</v>
      </c>
      <c r="H71" s="87" t="s">
        <v>163</v>
      </c>
      <c r="I71" s="84">
        <v>15515.324471</v>
      </c>
      <c r="J71" s="86">
        <v>1040</v>
      </c>
      <c r="K71" s="74"/>
      <c r="L71" s="84">
        <v>161.35937449600002</v>
      </c>
      <c r="M71" s="85">
        <v>1.0401213768441296E-4</v>
      </c>
      <c r="N71" s="85">
        <v>2.0513297684177272E-3</v>
      </c>
      <c r="O71" s="85">
        <f>L71/'סכום נכסי הקרן'!$C$42</f>
        <v>1.6972934590881142E-4</v>
      </c>
    </row>
    <row r="72" spans="2:15">
      <c r="B72" s="77" t="s">
        <v>1289</v>
      </c>
      <c r="C72" s="74" t="s">
        <v>1290</v>
      </c>
      <c r="D72" s="87" t="s">
        <v>119</v>
      </c>
      <c r="E72" s="87" t="s">
        <v>347</v>
      </c>
      <c r="F72" s="74" t="s">
        <v>1291</v>
      </c>
      <c r="G72" s="87" t="s">
        <v>150</v>
      </c>
      <c r="H72" s="87" t="s">
        <v>163</v>
      </c>
      <c r="I72" s="84">
        <v>2428.8233599999999</v>
      </c>
      <c r="J72" s="86">
        <v>5784</v>
      </c>
      <c r="K72" s="74"/>
      <c r="L72" s="84">
        <v>140.48314314699999</v>
      </c>
      <c r="M72" s="85">
        <v>2.2295317587722711E-4</v>
      </c>
      <c r="N72" s="85">
        <v>1.7859343741164146E-3</v>
      </c>
      <c r="O72" s="85">
        <f>L72/'סכום נכסי הקרן'!$C$42</f>
        <v>1.477702307165631E-4</v>
      </c>
    </row>
    <row r="73" spans="2:15">
      <c r="B73" s="77" t="s">
        <v>1292</v>
      </c>
      <c r="C73" s="74" t="s">
        <v>1293</v>
      </c>
      <c r="D73" s="87" t="s">
        <v>119</v>
      </c>
      <c r="E73" s="87" t="s">
        <v>347</v>
      </c>
      <c r="F73" s="74" t="s">
        <v>1294</v>
      </c>
      <c r="G73" s="87" t="s">
        <v>716</v>
      </c>
      <c r="H73" s="87" t="s">
        <v>163</v>
      </c>
      <c r="I73" s="84">
        <v>1012.8583630000001</v>
      </c>
      <c r="J73" s="86">
        <v>25990</v>
      </c>
      <c r="K73" s="74"/>
      <c r="L73" s="84">
        <v>263.24188854400001</v>
      </c>
      <c r="M73" s="85">
        <v>1.3145142839418258E-4</v>
      </c>
      <c r="N73" s="85">
        <v>3.3465419902095296E-3</v>
      </c>
      <c r="O73" s="85">
        <f>L73/'סכום נכסי הקרן'!$C$42</f>
        <v>2.7689667054008651E-4</v>
      </c>
    </row>
    <row r="74" spans="2:15">
      <c r="B74" s="77" t="s">
        <v>1295</v>
      </c>
      <c r="C74" s="74" t="s">
        <v>1296</v>
      </c>
      <c r="D74" s="87" t="s">
        <v>119</v>
      </c>
      <c r="E74" s="87" t="s">
        <v>347</v>
      </c>
      <c r="F74" s="74" t="s">
        <v>1297</v>
      </c>
      <c r="G74" s="87" t="s">
        <v>186</v>
      </c>
      <c r="H74" s="87" t="s">
        <v>163</v>
      </c>
      <c r="I74" s="84">
        <v>352.40599500000002</v>
      </c>
      <c r="J74" s="86">
        <v>11790</v>
      </c>
      <c r="K74" s="74"/>
      <c r="L74" s="84">
        <v>41.548666855</v>
      </c>
      <c r="M74" s="85">
        <v>2.6072399320560691E-5</v>
      </c>
      <c r="N74" s="85">
        <v>5.2819997241527008E-4</v>
      </c>
      <c r="O74" s="85">
        <f>L74/'סכום נכסי הקרן'!$C$42</f>
        <v>4.3703863321911164E-5</v>
      </c>
    </row>
    <row r="75" spans="2:15">
      <c r="B75" s="77" t="s">
        <v>1298</v>
      </c>
      <c r="C75" s="74" t="s">
        <v>1299</v>
      </c>
      <c r="D75" s="87" t="s">
        <v>119</v>
      </c>
      <c r="E75" s="87" t="s">
        <v>347</v>
      </c>
      <c r="F75" s="74" t="s">
        <v>634</v>
      </c>
      <c r="G75" s="87" t="s">
        <v>487</v>
      </c>
      <c r="H75" s="87" t="s">
        <v>163</v>
      </c>
      <c r="I75" s="84">
        <v>2612.8007670000002</v>
      </c>
      <c r="J75" s="86">
        <v>29840</v>
      </c>
      <c r="K75" s="74"/>
      <c r="L75" s="84">
        <v>779.65974893600003</v>
      </c>
      <c r="M75" s="85">
        <v>2.5668419748094324E-4</v>
      </c>
      <c r="N75" s="85">
        <v>9.9116599653722298E-3</v>
      </c>
      <c r="O75" s="85">
        <f>L75/'סכום נכסי הקרן'!$C$42</f>
        <v>8.2010195956489537E-4</v>
      </c>
    </row>
    <row r="76" spans="2:15">
      <c r="B76" s="77" t="s">
        <v>1300</v>
      </c>
      <c r="C76" s="74" t="s">
        <v>1301</v>
      </c>
      <c r="D76" s="87" t="s">
        <v>119</v>
      </c>
      <c r="E76" s="87" t="s">
        <v>347</v>
      </c>
      <c r="F76" s="74" t="s">
        <v>1302</v>
      </c>
      <c r="G76" s="87" t="s">
        <v>543</v>
      </c>
      <c r="H76" s="87" t="s">
        <v>163</v>
      </c>
      <c r="I76" s="84">
        <v>1470.653851</v>
      </c>
      <c r="J76" s="86">
        <v>11670</v>
      </c>
      <c r="K76" s="74"/>
      <c r="L76" s="84">
        <v>171.62530446899999</v>
      </c>
      <c r="M76" s="85">
        <v>1.5402815063539786E-4</v>
      </c>
      <c r="N76" s="85">
        <v>2.1818385028490738E-3</v>
      </c>
      <c r="O76" s="85">
        <f>L76/'סכום נכסי הקרן'!$C$42</f>
        <v>1.805277862529523E-4</v>
      </c>
    </row>
    <row r="77" spans="2:15">
      <c r="B77" s="77" t="s">
        <v>1303</v>
      </c>
      <c r="C77" s="74" t="s">
        <v>1304</v>
      </c>
      <c r="D77" s="87" t="s">
        <v>119</v>
      </c>
      <c r="E77" s="87" t="s">
        <v>347</v>
      </c>
      <c r="F77" s="74" t="s">
        <v>867</v>
      </c>
      <c r="G77" s="87" t="s">
        <v>190</v>
      </c>
      <c r="H77" s="87" t="s">
        <v>163</v>
      </c>
      <c r="I77" s="84">
        <v>20836.984007999999</v>
      </c>
      <c r="J77" s="86">
        <v>1323</v>
      </c>
      <c r="K77" s="74"/>
      <c r="L77" s="84">
        <v>275.67329842700002</v>
      </c>
      <c r="M77" s="85">
        <v>1.1351541430409612E-4</v>
      </c>
      <c r="N77" s="85">
        <v>3.5045800418321976E-3</v>
      </c>
      <c r="O77" s="85">
        <f>L77/'סכום נכסי הקרן'!$C$42</f>
        <v>2.8997291773524549E-4</v>
      </c>
    </row>
    <row r="78" spans="2:15">
      <c r="B78" s="77" t="s">
        <v>1305</v>
      </c>
      <c r="C78" s="74" t="s">
        <v>1306</v>
      </c>
      <c r="D78" s="87" t="s">
        <v>119</v>
      </c>
      <c r="E78" s="87" t="s">
        <v>347</v>
      </c>
      <c r="F78" s="74" t="s">
        <v>1307</v>
      </c>
      <c r="G78" s="87" t="s">
        <v>1308</v>
      </c>
      <c r="H78" s="87" t="s">
        <v>163</v>
      </c>
      <c r="I78" s="84">
        <v>1824.175778</v>
      </c>
      <c r="J78" s="86">
        <v>2149</v>
      </c>
      <c r="K78" s="74"/>
      <c r="L78" s="84">
        <v>39.201537461999997</v>
      </c>
      <c r="M78" s="85">
        <v>4.097451222117779E-5</v>
      </c>
      <c r="N78" s="85">
        <v>4.9836138132486839E-4</v>
      </c>
      <c r="O78" s="85">
        <f>L78/'סכום נכסי הקרן'!$C$42</f>
        <v>4.1234984535775861E-5</v>
      </c>
    </row>
    <row r="79" spans="2:15">
      <c r="B79" s="77" t="s">
        <v>1309</v>
      </c>
      <c r="C79" s="74" t="s">
        <v>1310</v>
      </c>
      <c r="D79" s="87" t="s">
        <v>119</v>
      </c>
      <c r="E79" s="87" t="s">
        <v>347</v>
      </c>
      <c r="F79" s="74" t="s">
        <v>1311</v>
      </c>
      <c r="G79" s="87" t="s">
        <v>1185</v>
      </c>
      <c r="H79" s="87" t="s">
        <v>163</v>
      </c>
      <c r="I79" s="84">
        <v>1626.2135040000001</v>
      </c>
      <c r="J79" s="86">
        <v>3075</v>
      </c>
      <c r="K79" s="74"/>
      <c r="L79" s="84">
        <v>50.006065244999988</v>
      </c>
      <c r="M79" s="85">
        <v>4.231489058314155E-5</v>
      </c>
      <c r="N79" s="85">
        <v>6.3571720303768557E-4</v>
      </c>
      <c r="O79" s="85">
        <f>L79/'סכום נכסי הקרן'!$C$42</f>
        <v>5.2599960628364943E-5</v>
      </c>
    </row>
    <row r="80" spans="2:15">
      <c r="B80" s="77" t="s">
        <v>1312</v>
      </c>
      <c r="C80" s="74" t="s">
        <v>1313</v>
      </c>
      <c r="D80" s="87" t="s">
        <v>119</v>
      </c>
      <c r="E80" s="87" t="s">
        <v>347</v>
      </c>
      <c r="F80" s="74" t="s">
        <v>1314</v>
      </c>
      <c r="G80" s="87" t="s">
        <v>750</v>
      </c>
      <c r="H80" s="87" t="s">
        <v>163</v>
      </c>
      <c r="I80" s="84">
        <v>2380.3353430000002</v>
      </c>
      <c r="J80" s="86">
        <v>8571</v>
      </c>
      <c r="K80" s="84">
        <v>7.5567181730000001</v>
      </c>
      <c r="L80" s="84">
        <v>211.57526040100001</v>
      </c>
      <c r="M80" s="85">
        <v>1.8925294441660823E-4</v>
      </c>
      <c r="N80" s="85">
        <v>2.6897143799479869E-3</v>
      </c>
      <c r="O80" s="85">
        <f>L80/'סכום נכסי הקרן'!$C$42</f>
        <v>2.2255001093375197E-4</v>
      </c>
    </row>
    <row r="81" spans="2:15">
      <c r="B81" s="77" t="s">
        <v>1315</v>
      </c>
      <c r="C81" s="74" t="s">
        <v>1316</v>
      </c>
      <c r="D81" s="87" t="s">
        <v>119</v>
      </c>
      <c r="E81" s="87" t="s">
        <v>347</v>
      </c>
      <c r="F81" s="74" t="s">
        <v>530</v>
      </c>
      <c r="G81" s="87" t="s">
        <v>2579</v>
      </c>
      <c r="H81" s="87" t="s">
        <v>163</v>
      </c>
      <c r="I81" s="84">
        <v>28720.727181999999</v>
      </c>
      <c r="J81" s="86">
        <v>1726</v>
      </c>
      <c r="K81" s="84">
        <v>4.8825236210000007</v>
      </c>
      <c r="L81" s="84">
        <v>500.60227478799999</v>
      </c>
      <c r="M81" s="85">
        <v>1.6094719634392819E-4</v>
      </c>
      <c r="N81" s="85">
        <v>6.3640575678837403E-3</v>
      </c>
      <c r="O81" s="85">
        <f>L81/'סכום נכסי הקרן'!$C$42</f>
        <v>5.2656932344725081E-4</v>
      </c>
    </row>
    <row r="82" spans="2:15">
      <c r="B82" s="77" t="s">
        <v>1317</v>
      </c>
      <c r="C82" s="74" t="s">
        <v>1318</v>
      </c>
      <c r="D82" s="87" t="s">
        <v>119</v>
      </c>
      <c r="E82" s="87" t="s">
        <v>347</v>
      </c>
      <c r="F82" s="74" t="s">
        <v>1319</v>
      </c>
      <c r="G82" s="87" t="s">
        <v>150</v>
      </c>
      <c r="H82" s="87" t="s">
        <v>163</v>
      </c>
      <c r="I82" s="84">
        <v>1575.6777809999999</v>
      </c>
      <c r="J82" s="86">
        <v>19640</v>
      </c>
      <c r="K82" s="74"/>
      <c r="L82" s="84">
        <v>309.46311620199998</v>
      </c>
      <c r="M82" s="85">
        <v>1.1438193076837473E-4</v>
      </c>
      <c r="N82" s="85">
        <v>3.9341433026453222E-3</v>
      </c>
      <c r="O82" s="85">
        <f>L82/'סכום נכסי הקרן'!$C$42</f>
        <v>3.2551546794183943E-4</v>
      </c>
    </row>
    <row r="83" spans="2:15">
      <c r="B83" s="77" t="s">
        <v>1320</v>
      </c>
      <c r="C83" s="74" t="s">
        <v>1321</v>
      </c>
      <c r="D83" s="87" t="s">
        <v>119</v>
      </c>
      <c r="E83" s="87" t="s">
        <v>347</v>
      </c>
      <c r="F83" s="74" t="s">
        <v>1322</v>
      </c>
      <c r="G83" s="87" t="s">
        <v>145</v>
      </c>
      <c r="H83" s="87" t="s">
        <v>163</v>
      </c>
      <c r="I83" s="84">
        <v>171209.16357100001</v>
      </c>
      <c r="J83" s="86">
        <v>99.3</v>
      </c>
      <c r="K83" s="74"/>
      <c r="L83" s="84">
        <v>170.010699421</v>
      </c>
      <c r="M83" s="85">
        <v>1.5234608779866548E-4</v>
      </c>
      <c r="N83" s="85">
        <v>2.161312348669652E-3</v>
      </c>
      <c r="O83" s="85">
        <f>L83/'סכום נכסי הקרן'!$C$42</f>
        <v>1.7882942903290188E-4</v>
      </c>
    </row>
    <row r="84" spans="2:15">
      <c r="B84" s="73"/>
      <c r="C84" s="74"/>
      <c r="D84" s="74"/>
      <c r="E84" s="74"/>
      <c r="F84" s="74"/>
      <c r="G84" s="74"/>
      <c r="H84" s="74"/>
      <c r="I84" s="84"/>
      <c r="J84" s="86"/>
      <c r="K84" s="74"/>
      <c r="L84" s="74"/>
      <c r="M84" s="74"/>
      <c r="N84" s="85"/>
      <c r="O84" s="74"/>
    </row>
    <row r="85" spans="2:15">
      <c r="B85" s="92" t="s">
        <v>29</v>
      </c>
      <c r="C85" s="72"/>
      <c r="D85" s="72"/>
      <c r="E85" s="72"/>
      <c r="F85" s="72"/>
      <c r="G85" s="72"/>
      <c r="H85" s="72"/>
      <c r="I85" s="81"/>
      <c r="J85" s="83"/>
      <c r="K85" s="81">
        <v>1.6218570860000001</v>
      </c>
      <c r="L85" s="81">
        <v>2653.2522768600011</v>
      </c>
      <c r="M85" s="72"/>
      <c r="N85" s="82">
        <v>3.3730270680864309E-2</v>
      </c>
      <c r="O85" s="82">
        <f>L85/'סכום נכסי הקרן'!$C$42</f>
        <v>2.7908807584877942E-3</v>
      </c>
    </row>
    <row r="86" spans="2:15">
      <c r="B86" s="77" t="s">
        <v>1323</v>
      </c>
      <c r="C86" s="74" t="s">
        <v>1324</v>
      </c>
      <c r="D86" s="87" t="s">
        <v>119</v>
      </c>
      <c r="E86" s="87" t="s">
        <v>347</v>
      </c>
      <c r="F86" s="74" t="s">
        <v>1325</v>
      </c>
      <c r="G86" s="87" t="s">
        <v>1326</v>
      </c>
      <c r="H86" s="87" t="s">
        <v>163</v>
      </c>
      <c r="I86" s="84">
        <v>66486.362003999995</v>
      </c>
      <c r="J86" s="86">
        <v>223.5</v>
      </c>
      <c r="K86" s="74"/>
      <c r="L86" s="84">
        <v>148.597019093</v>
      </c>
      <c r="M86" s="85">
        <v>2.2397058570690942E-4</v>
      </c>
      <c r="N86" s="85">
        <v>1.8890844719478296E-3</v>
      </c>
      <c r="O86" s="85">
        <f>L86/'סכום נכסי הקרן'!$C$42</f>
        <v>1.5630498651492521E-4</v>
      </c>
    </row>
    <row r="87" spans="2:15">
      <c r="B87" s="77" t="s">
        <v>1327</v>
      </c>
      <c r="C87" s="74" t="s">
        <v>1328</v>
      </c>
      <c r="D87" s="87" t="s">
        <v>119</v>
      </c>
      <c r="E87" s="87" t="s">
        <v>347</v>
      </c>
      <c r="F87" s="74" t="s">
        <v>1329</v>
      </c>
      <c r="G87" s="87" t="s">
        <v>1237</v>
      </c>
      <c r="H87" s="87" t="s">
        <v>163</v>
      </c>
      <c r="I87" s="84">
        <v>917.89430200000004</v>
      </c>
      <c r="J87" s="86">
        <v>2400</v>
      </c>
      <c r="K87" s="74"/>
      <c r="L87" s="84">
        <v>22.029463249999999</v>
      </c>
      <c r="M87" s="85">
        <v>1.9043102574060888E-4</v>
      </c>
      <c r="N87" s="85">
        <v>2.8005620304452503E-4</v>
      </c>
      <c r="O87" s="85">
        <f>L87/'סכום נכסי הקרן'!$C$42</f>
        <v>2.3172167094868027E-5</v>
      </c>
    </row>
    <row r="88" spans="2:15">
      <c r="B88" s="77" t="s">
        <v>1330</v>
      </c>
      <c r="C88" s="74" t="s">
        <v>1331</v>
      </c>
      <c r="D88" s="87" t="s">
        <v>119</v>
      </c>
      <c r="E88" s="87" t="s">
        <v>347</v>
      </c>
      <c r="F88" s="74" t="s">
        <v>1332</v>
      </c>
      <c r="G88" s="87" t="s">
        <v>155</v>
      </c>
      <c r="H88" s="87" t="s">
        <v>163</v>
      </c>
      <c r="I88" s="84">
        <v>11997.861151999999</v>
      </c>
      <c r="J88" s="86">
        <v>259.3</v>
      </c>
      <c r="K88" s="74"/>
      <c r="L88" s="84">
        <v>31.110453962000001</v>
      </c>
      <c r="M88" s="85">
        <v>2.1819093204141274E-4</v>
      </c>
      <c r="N88" s="85">
        <v>3.9550103934507893E-4</v>
      </c>
      <c r="O88" s="85">
        <f>L88/'סכום נכסי הקרן'!$C$42</f>
        <v>3.2724203464406382E-5</v>
      </c>
    </row>
    <row r="89" spans="2:15">
      <c r="B89" s="77" t="s">
        <v>1333</v>
      </c>
      <c r="C89" s="74" t="s">
        <v>1334</v>
      </c>
      <c r="D89" s="87" t="s">
        <v>119</v>
      </c>
      <c r="E89" s="87" t="s">
        <v>347</v>
      </c>
      <c r="F89" s="74" t="s">
        <v>1335</v>
      </c>
      <c r="G89" s="87" t="s">
        <v>155</v>
      </c>
      <c r="H89" s="87" t="s">
        <v>163</v>
      </c>
      <c r="I89" s="84">
        <v>3819.0724740000001</v>
      </c>
      <c r="J89" s="86">
        <v>1423</v>
      </c>
      <c r="K89" s="74"/>
      <c r="L89" s="84">
        <v>54.345401309000003</v>
      </c>
      <c r="M89" s="85">
        <v>2.8769453657425363E-4</v>
      </c>
      <c r="N89" s="85">
        <v>6.9088232295126391E-4</v>
      </c>
      <c r="O89" s="85">
        <f>L89/'סכום נכסי הקרן'!$C$42</f>
        <v>5.7164385063708157E-5</v>
      </c>
    </row>
    <row r="90" spans="2:15">
      <c r="B90" s="77" t="s">
        <v>1336</v>
      </c>
      <c r="C90" s="74" t="s">
        <v>1337</v>
      </c>
      <c r="D90" s="87" t="s">
        <v>119</v>
      </c>
      <c r="E90" s="87" t="s">
        <v>347</v>
      </c>
      <c r="F90" s="74" t="s">
        <v>1338</v>
      </c>
      <c r="G90" s="87" t="s">
        <v>150</v>
      </c>
      <c r="H90" s="87" t="s">
        <v>163</v>
      </c>
      <c r="I90" s="84">
        <v>412.36940900000002</v>
      </c>
      <c r="J90" s="86">
        <v>9999</v>
      </c>
      <c r="K90" s="74"/>
      <c r="L90" s="84">
        <v>41.232817239999996</v>
      </c>
      <c r="M90" s="85">
        <v>4.1093114997508723E-5</v>
      </c>
      <c r="N90" s="85">
        <v>5.2418463881834395E-4</v>
      </c>
      <c r="O90" s="85">
        <f>L90/'סכום נכסי הקרן'!$C$42</f>
        <v>4.3371630077162003E-5</v>
      </c>
    </row>
    <row r="91" spans="2:15">
      <c r="B91" s="77" t="s">
        <v>1339</v>
      </c>
      <c r="C91" s="74" t="s">
        <v>1340</v>
      </c>
      <c r="D91" s="87" t="s">
        <v>119</v>
      </c>
      <c r="E91" s="87" t="s">
        <v>347</v>
      </c>
      <c r="F91" s="74" t="s">
        <v>1341</v>
      </c>
      <c r="G91" s="87" t="s">
        <v>1342</v>
      </c>
      <c r="H91" s="87" t="s">
        <v>163</v>
      </c>
      <c r="I91" s="84">
        <v>56334.269615999998</v>
      </c>
      <c r="J91" s="86">
        <v>140</v>
      </c>
      <c r="K91" s="74"/>
      <c r="L91" s="84">
        <v>78.867977461999999</v>
      </c>
      <c r="M91" s="85">
        <v>1.331455181159181E-4</v>
      </c>
      <c r="N91" s="85">
        <v>1.0026329765346822E-3</v>
      </c>
      <c r="O91" s="85">
        <f>L91/'סכום נכסי הקרן'!$C$42</f>
        <v>8.2958986855194921E-5</v>
      </c>
    </row>
    <row r="92" spans="2:15">
      <c r="B92" s="77" t="s">
        <v>1343</v>
      </c>
      <c r="C92" s="74" t="s">
        <v>1344</v>
      </c>
      <c r="D92" s="87" t="s">
        <v>119</v>
      </c>
      <c r="E92" s="87" t="s">
        <v>347</v>
      </c>
      <c r="F92" s="74" t="s">
        <v>1345</v>
      </c>
      <c r="G92" s="87" t="s">
        <v>1346</v>
      </c>
      <c r="H92" s="87" t="s">
        <v>163</v>
      </c>
      <c r="I92" s="84">
        <v>6011.3130099999998</v>
      </c>
      <c r="J92" s="86">
        <v>274.39999999999998</v>
      </c>
      <c r="K92" s="74"/>
      <c r="L92" s="84">
        <v>16.495042904999998</v>
      </c>
      <c r="M92" s="85">
        <v>3.11413167651436E-4</v>
      </c>
      <c r="N92" s="85">
        <v>2.0969821337026137E-4</v>
      </c>
      <c r="O92" s="85">
        <f>L92/'סכום נכסי הקרן'!$C$42</f>
        <v>1.7350667426346725E-5</v>
      </c>
    </row>
    <row r="93" spans="2:15">
      <c r="B93" s="77" t="s">
        <v>1347</v>
      </c>
      <c r="C93" s="74" t="s">
        <v>1348</v>
      </c>
      <c r="D93" s="87" t="s">
        <v>119</v>
      </c>
      <c r="E93" s="87" t="s">
        <v>347</v>
      </c>
      <c r="F93" s="74" t="s">
        <v>1349</v>
      </c>
      <c r="G93" s="87" t="s">
        <v>188</v>
      </c>
      <c r="H93" s="87" t="s">
        <v>163</v>
      </c>
      <c r="I93" s="84">
        <v>3607.9737709999999</v>
      </c>
      <c r="J93" s="86">
        <v>556.70000000000005</v>
      </c>
      <c r="K93" s="74"/>
      <c r="L93" s="84">
        <v>20.085589987999999</v>
      </c>
      <c r="M93" s="85">
        <v>8.3778814496543138E-5</v>
      </c>
      <c r="N93" s="85">
        <v>2.5534412727683714E-4</v>
      </c>
      <c r="O93" s="85">
        <f>L93/'סכום נכסי הקרן'!$C$42</f>
        <v>2.112746198666208E-5</v>
      </c>
    </row>
    <row r="94" spans="2:15">
      <c r="B94" s="77" t="s">
        <v>1350</v>
      </c>
      <c r="C94" s="74" t="s">
        <v>1351</v>
      </c>
      <c r="D94" s="87" t="s">
        <v>119</v>
      </c>
      <c r="E94" s="87" t="s">
        <v>347</v>
      </c>
      <c r="F94" s="74" t="s">
        <v>1352</v>
      </c>
      <c r="G94" s="87" t="s">
        <v>716</v>
      </c>
      <c r="H94" s="87" t="s">
        <v>163</v>
      </c>
      <c r="I94" s="84">
        <v>3782.2330149999998</v>
      </c>
      <c r="J94" s="86">
        <v>1103</v>
      </c>
      <c r="K94" s="74"/>
      <c r="L94" s="84">
        <v>41.718030159000001</v>
      </c>
      <c r="M94" s="85">
        <v>1.3510979316329409E-4</v>
      </c>
      <c r="N94" s="85">
        <v>5.3035305455417857E-4</v>
      </c>
      <c r="O94" s="85">
        <f>L94/'סכום נכסי הקרן'!$C$42</f>
        <v>4.3882011774076788E-5</v>
      </c>
    </row>
    <row r="95" spans="2:15">
      <c r="B95" s="77" t="s">
        <v>1353</v>
      </c>
      <c r="C95" s="74" t="s">
        <v>1354</v>
      </c>
      <c r="D95" s="87" t="s">
        <v>119</v>
      </c>
      <c r="E95" s="87" t="s">
        <v>347</v>
      </c>
      <c r="F95" s="74" t="s">
        <v>1355</v>
      </c>
      <c r="G95" s="87" t="s">
        <v>155</v>
      </c>
      <c r="H95" s="87" t="s">
        <v>163</v>
      </c>
      <c r="I95" s="84">
        <v>2019.1090959999999</v>
      </c>
      <c r="J95" s="86">
        <v>1674</v>
      </c>
      <c r="K95" s="74"/>
      <c r="L95" s="84">
        <v>33.799886273999995</v>
      </c>
      <c r="M95" s="85">
        <v>3.0351543215165628E-4</v>
      </c>
      <c r="N95" s="85">
        <v>4.2969125964670052E-4</v>
      </c>
      <c r="O95" s="85">
        <f>L95/'סכום נכסי הקרן'!$C$42</f>
        <v>3.555314097490161E-5</v>
      </c>
    </row>
    <row r="96" spans="2:15">
      <c r="B96" s="77" t="s">
        <v>1356</v>
      </c>
      <c r="C96" s="74" t="s">
        <v>1357</v>
      </c>
      <c r="D96" s="87" t="s">
        <v>119</v>
      </c>
      <c r="E96" s="87" t="s">
        <v>347</v>
      </c>
      <c r="F96" s="74" t="s">
        <v>1358</v>
      </c>
      <c r="G96" s="87" t="s">
        <v>1346</v>
      </c>
      <c r="H96" s="87" t="s">
        <v>163</v>
      </c>
      <c r="I96" s="84">
        <v>880.26066300000002</v>
      </c>
      <c r="J96" s="86">
        <v>12180</v>
      </c>
      <c r="K96" s="74"/>
      <c r="L96" s="84">
        <v>107.21574878300001</v>
      </c>
      <c r="M96" s="85">
        <v>1.7405406159451956E-4</v>
      </c>
      <c r="N96" s="85">
        <v>1.363012578653846E-3</v>
      </c>
      <c r="O96" s="85">
        <f>L96/'סכום נכסי הקרן'!$C$42</f>
        <v>1.1277720286721328E-4</v>
      </c>
    </row>
    <row r="97" spans="2:15">
      <c r="B97" s="77" t="s">
        <v>1359</v>
      </c>
      <c r="C97" s="74" t="s">
        <v>1360</v>
      </c>
      <c r="D97" s="87" t="s">
        <v>119</v>
      </c>
      <c r="E97" s="87" t="s">
        <v>347</v>
      </c>
      <c r="F97" s="74" t="s">
        <v>1361</v>
      </c>
      <c r="G97" s="87" t="s">
        <v>677</v>
      </c>
      <c r="H97" s="87" t="s">
        <v>163</v>
      </c>
      <c r="I97" s="84">
        <v>2207.8030979999999</v>
      </c>
      <c r="J97" s="86">
        <v>8198</v>
      </c>
      <c r="K97" s="74"/>
      <c r="L97" s="84">
        <v>180.99569795000002</v>
      </c>
      <c r="M97" s="85">
        <v>1.7461911746840441E-4</v>
      </c>
      <c r="N97" s="85">
        <v>2.3009624592315353E-3</v>
      </c>
      <c r="O97" s="85">
        <f>L97/'סכום נכסי הקרן'!$C$42</f>
        <v>1.9038423718061598E-4</v>
      </c>
    </row>
    <row r="98" spans="2:15">
      <c r="B98" s="77" t="s">
        <v>1362</v>
      </c>
      <c r="C98" s="74" t="s">
        <v>1363</v>
      </c>
      <c r="D98" s="87" t="s">
        <v>119</v>
      </c>
      <c r="E98" s="87" t="s">
        <v>347</v>
      </c>
      <c r="F98" s="74" t="s">
        <v>1364</v>
      </c>
      <c r="G98" s="87" t="s">
        <v>881</v>
      </c>
      <c r="H98" s="87" t="s">
        <v>163</v>
      </c>
      <c r="I98" s="84">
        <v>335.57907799999998</v>
      </c>
      <c r="J98" s="86">
        <v>0</v>
      </c>
      <c r="K98" s="74"/>
      <c r="L98" s="84">
        <v>3.3000000000000002E-7</v>
      </c>
      <c r="M98" s="85">
        <v>2.1226674535447784E-4</v>
      </c>
      <c r="N98" s="85">
        <v>4.1952246387434453E-12</v>
      </c>
      <c r="O98" s="85">
        <f>L98/'סכום נכסי הקרן'!$C$42</f>
        <v>3.4711763307744002E-13</v>
      </c>
    </row>
    <row r="99" spans="2:15">
      <c r="B99" s="77" t="s">
        <v>1365</v>
      </c>
      <c r="C99" s="74" t="s">
        <v>1366</v>
      </c>
      <c r="D99" s="87" t="s">
        <v>119</v>
      </c>
      <c r="E99" s="87" t="s">
        <v>347</v>
      </c>
      <c r="F99" s="74" t="s">
        <v>1367</v>
      </c>
      <c r="G99" s="87" t="s">
        <v>1342</v>
      </c>
      <c r="H99" s="87" t="s">
        <v>163</v>
      </c>
      <c r="I99" s="84">
        <v>3759.5407</v>
      </c>
      <c r="J99" s="86">
        <v>569.5</v>
      </c>
      <c r="K99" s="74"/>
      <c r="L99" s="84">
        <v>21.410584306999997</v>
      </c>
      <c r="M99" s="85">
        <v>1.3882317696807555E-4</v>
      </c>
      <c r="N99" s="85">
        <v>2.7218851762006105E-4</v>
      </c>
      <c r="O99" s="85">
        <f>L99/'סכום נכסי הקרן'!$C$42</f>
        <v>2.2521185901366122E-5</v>
      </c>
    </row>
    <row r="100" spans="2:15">
      <c r="B100" s="77" t="s">
        <v>1368</v>
      </c>
      <c r="C100" s="74" t="s">
        <v>1369</v>
      </c>
      <c r="D100" s="87" t="s">
        <v>119</v>
      </c>
      <c r="E100" s="87" t="s">
        <v>347</v>
      </c>
      <c r="F100" s="74" t="s">
        <v>1370</v>
      </c>
      <c r="G100" s="87" t="s">
        <v>186</v>
      </c>
      <c r="H100" s="87" t="s">
        <v>163</v>
      </c>
      <c r="I100" s="84">
        <v>2325.7399409999998</v>
      </c>
      <c r="J100" s="86">
        <v>358</v>
      </c>
      <c r="K100" s="74"/>
      <c r="L100" s="84">
        <v>8.3261489880000017</v>
      </c>
      <c r="M100" s="85">
        <v>3.8553219686420848E-4</v>
      </c>
      <c r="N100" s="85">
        <v>1.0584868297062548E-4</v>
      </c>
      <c r="O100" s="85">
        <f>L100/'סכום נכסי הקרן'!$C$42</f>
        <v>8.7580397859535842E-6</v>
      </c>
    </row>
    <row r="101" spans="2:15">
      <c r="B101" s="77" t="s">
        <v>1371</v>
      </c>
      <c r="C101" s="74" t="s">
        <v>1372</v>
      </c>
      <c r="D101" s="87" t="s">
        <v>119</v>
      </c>
      <c r="E101" s="87" t="s">
        <v>347</v>
      </c>
      <c r="F101" s="74" t="s">
        <v>1373</v>
      </c>
      <c r="G101" s="87" t="s">
        <v>189</v>
      </c>
      <c r="H101" s="87" t="s">
        <v>163</v>
      </c>
      <c r="I101" s="84">
        <v>5314.2776830000003</v>
      </c>
      <c r="J101" s="86">
        <v>440.9</v>
      </c>
      <c r="K101" s="74"/>
      <c r="L101" s="84">
        <v>23.4306503</v>
      </c>
      <c r="M101" s="85">
        <v>3.4400889916301583E-4</v>
      </c>
      <c r="N101" s="85">
        <v>2.9786921648588334E-4</v>
      </c>
      <c r="O101" s="85">
        <f>L101/'סכום נכסי הקרן'!$C$42</f>
        <v>2.4646035980609728E-5</v>
      </c>
    </row>
    <row r="102" spans="2:15">
      <c r="B102" s="77" t="s">
        <v>1374</v>
      </c>
      <c r="C102" s="74" t="s">
        <v>1375</v>
      </c>
      <c r="D102" s="87" t="s">
        <v>119</v>
      </c>
      <c r="E102" s="87" t="s">
        <v>347</v>
      </c>
      <c r="F102" s="74" t="s">
        <v>1376</v>
      </c>
      <c r="G102" s="87" t="s">
        <v>543</v>
      </c>
      <c r="H102" s="87" t="s">
        <v>163</v>
      </c>
      <c r="I102" s="84">
        <v>7439.5882629999996</v>
      </c>
      <c r="J102" s="86">
        <v>535</v>
      </c>
      <c r="K102" s="74"/>
      <c r="L102" s="84">
        <v>39.801797237000002</v>
      </c>
      <c r="M102" s="85">
        <v>2.173295007705984E-4</v>
      </c>
      <c r="N102" s="85">
        <v>5.0599236495434304E-4</v>
      </c>
      <c r="O102" s="85">
        <f>L102/'סכום נכסי הקרן'!$C$42</f>
        <v>4.1866380754956463E-5</v>
      </c>
    </row>
    <row r="103" spans="2:15">
      <c r="B103" s="77" t="s">
        <v>1377</v>
      </c>
      <c r="C103" s="74" t="s">
        <v>1378</v>
      </c>
      <c r="D103" s="87" t="s">
        <v>119</v>
      </c>
      <c r="E103" s="87" t="s">
        <v>347</v>
      </c>
      <c r="F103" s="74" t="s">
        <v>1379</v>
      </c>
      <c r="G103" s="87" t="s">
        <v>543</v>
      </c>
      <c r="H103" s="87" t="s">
        <v>163</v>
      </c>
      <c r="I103" s="84">
        <v>4644.7155819999998</v>
      </c>
      <c r="J103" s="86">
        <v>1216</v>
      </c>
      <c r="K103" s="74"/>
      <c r="L103" s="84">
        <v>56.479741473000004</v>
      </c>
      <c r="M103" s="85">
        <v>3.0598069008569103E-4</v>
      </c>
      <c r="N103" s="85">
        <v>7.1801576671936249E-4</v>
      </c>
      <c r="O103" s="85">
        <f>L103/'סכום נכסי הקרן'!$C$42</f>
        <v>5.9409436899798444E-5</v>
      </c>
    </row>
    <row r="104" spans="2:15">
      <c r="B104" s="77" t="s">
        <v>1380</v>
      </c>
      <c r="C104" s="74" t="s">
        <v>1381</v>
      </c>
      <c r="D104" s="87" t="s">
        <v>119</v>
      </c>
      <c r="E104" s="87" t="s">
        <v>347</v>
      </c>
      <c r="F104" s="74" t="s">
        <v>1382</v>
      </c>
      <c r="G104" s="87" t="s">
        <v>487</v>
      </c>
      <c r="H104" s="87" t="s">
        <v>163</v>
      </c>
      <c r="I104" s="84">
        <v>250146.297819</v>
      </c>
      <c r="J104" s="86">
        <v>70</v>
      </c>
      <c r="K104" s="74"/>
      <c r="L104" s="84">
        <v>175.10240847399999</v>
      </c>
      <c r="M104" s="85">
        <v>2.6516452693146355E-4</v>
      </c>
      <c r="N104" s="85">
        <v>2.2260422373740723E-3</v>
      </c>
      <c r="O104" s="85">
        <f>L104/'סכום נכסי הקרן'!$C$42</f>
        <v>1.8418525325955744E-4</v>
      </c>
    </row>
    <row r="105" spans="2:15">
      <c r="B105" s="77" t="s">
        <v>1383</v>
      </c>
      <c r="C105" s="74" t="s">
        <v>1384</v>
      </c>
      <c r="D105" s="87" t="s">
        <v>119</v>
      </c>
      <c r="E105" s="87" t="s">
        <v>347</v>
      </c>
      <c r="F105" s="74" t="s">
        <v>1385</v>
      </c>
      <c r="G105" s="87" t="s">
        <v>145</v>
      </c>
      <c r="H105" s="87" t="s">
        <v>163</v>
      </c>
      <c r="I105" s="84">
        <v>4371.6451189999998</v>
      </c>
      <c r="J105" s="86">
        <v>712.1</v>
      </c>
      <c r="K105" s="74"/>
      <c r="L105" s="84">
        <v>31.130484892000002</v>
      </c>
      <c r="M105" s="85">
        <v>2.1857132738363082E-4</v>
      </c>
      <c r="N105" s="85">
        <v>3.9575568859075453E-4</v>
      </c>
      <c r="O105" s="85">
        <f>L105/'סכום נכסי הקרן'!$C$42</f>
        <v>3.2745273431103171E-5</v>
      </c>
    </row>
    <row r="106" spans="2:15">
      <c r="B106" s="77" t="s">
        <v>1386</v>
      </c>
      <c r="C106" s="74" t="s">
        <v>1387</v>
      </c>
      <c r="D106" s="87" t="s">
        <v>119</v>
      </c>
      <c r="E106" s="87" t="s">
        <v>347</v>
      </c>
      <c r="F106" s="74" t="s">
        <v>1388</v>
      </c>
      <c r="G106" s="87" t="s">
        <v>750</v>
      </c>
      <c r="H106" s="87" t="s">
        <v>163</v>
      </c>
      <c r="I106" s="84">
        <v>3222.0302630000001</v>
      </c>
      <c r="J106" s="86">
        <v>1896</v>
      </c>
      <c r="K106" s="74"/>
      <c r="L106" s="84">
        <v>61.089693777000001</v>
      </c>
      <c r="M106" s="85">
        <v>2.2211010636299496E-4</v>
      </c>
      <c r="N106" s="85">
        <v>7.7662117729261377E-4</v>
      </c>
      <c r="O106" s="85">
        <f>L106/'סכום נכסי הקרן'!$C$42</f>
        <v>6.4258514876660167E-5</v>
      </c>
    </row>
    <row r="107" spans="2:15">
      <c r="B107" s="77" t="s">
        <v>1389</v>
      </c>
      <c r="C107" s="74" t="s">
        <v>1390</v>
      </c>
      <c r="D107" s="87" t="s">
        <v>119</v>
      </c>
      <c r="E107" s="87" t="s">
        <v>347</v>
      </c>
      <c r="F107" s="74" t="s">
        <v>1391</v>
      </c>
      <c r="G107" s="87" t="s">
        <v>155</v>
      </c>
      <c r="H107" s="87" t="s">
        <v>163</v>
      </c>
      <c r="I107" s="84">
        <v>3224.7019</v>
      </c>
      <c r="J107" s="86">
        <v>386.2</v>
      </c>
      <c r="K107" s="74"/>
      <c r="L107" s="84">
        <v>12.453798726</v>
      </c>
      <c r="M107" s="85">
        <v>2.7980846489740794E-4</v>
      </c>
      <c r="N107" s="85">
        <v>1.5832267654929374E-4</v>
      </c>
      <c r="O107" s="85">
        <f>L107/'סכום נכסי הקרן'!$C$42</f>
        <v>1.3099797383611994E-5</v>
      </c>
    </row>
    <row r="108" spans="2:15">
      <c r="B108" s="77" t="s">
        <v>1392</v>
      </c>
      <c r="C108" s="74" t="s">
        <v>1393</v>
      </c>
      <c r="D108" s="87" t="s">
        <v>119</v>
      </c>
      <c r="E108" s="87" t="s">
        <v>347</v>
      </c>
      <c r="F108" s="74" t="s">
        <v>1394</v>
      </c>
      <c r="G108" s="87" t="s">
        <v>677</v>
      </c>
      <c r="H108" s="87" t="s">
        <v>163</v>
      </c>
      <c r="I108" s="84">
        <v>1352.6675339999999</v>
      </c>
      <c r="J108" s="86">
        <v>17650</v>
      </c>
      <c r="K108" s="74"/>
      <c r="L108" s="84">
        <v>238.745819705</v>
      </c>
      <c r="M108" s="85">
        <v>3.7057435170533492E-4</v>
      </c>
      <c r="N108" s="85">
        <v>3.0351283188588376E-3</v>
      </c>
      <c r="O108" s="85">
        <f>L108/'סכום נכסי הקרן'!$C$42</f>
        <v>2.511299510397965E-4</v>
      </c>
    </row>
    <row r="109" spans="2:15">
      <c r="B109" s="77" t="s">
        <v>1395</v>
      </c>
      <c r="C109" s="74" t="s">
        <v>1396</v>
      </c>
      <c r="D109" s="87" t="s">
        <v>119</v>
      </c>
      <c r="E109" s="87" t="s">
        <v>347</v>
      </c>
      <c r="F109" s="74" t="s">
        <v>1397</v>
      </c>
      <c r="G109" s="87" t="s">
        <v>150</v>
      </c>
      <c r="H109" s="87" t="s">
        <v>163</v>
      </c>
      <c r="I109" s="84">
        <v>3343.518294</v>
      </c>
      <c r="J109" s="86">
        <v>1996</v>
      </c>
      <c r="K109" s="74"/>
      <c r="L109" s="84">
        <v>66.736625150000009</v>
      </c>
      <c r="M109" s="85">
        <v>2.3227238847651821E-4</v>
      </c>
      <c r="N109" s="85">
        <v>8.4840949738141064E-4</v>
      </c>
      <c r="O109" s="85">
        <f>L109/'סכום נכסי הקרן'!$C$42</f>
        <v>7.0198361701952604E-5</v>
      </c>
    </row>
    <row r="110" spans="2:15">
      <c r="B110" s="77" t="s">
        <v>1398</v>
      </c>
      <c r="C110" s="74" t="s">
        <v>1399</v>
      </c>
      <c r="D110" s="87" t="s">
        <v>119</v>
      </c>
      <c r="E110" s="87" t="s">
        <v>347</v>
      </c>
      <c r="F110" s="74" t="s">
        <v>1400</v>
      </c>
      <c r="G110" s="87" t="s">
        <v>750</v>
      </c>
      <c r="H110" s="87" t="s">
        <v>163</v>
      </c>
      <c r="I110" s="84">
        <v>135.88015799999999</v>
      </c>
      <c r="J110" s="86">
        <v>10160</v>
      </c>
      <c r="K110" s="74"/>
      <c r="L110" s="84">
        <v>13.805424046000001</v>
      </c>
      <c r="M110" s="85">
        <v>4.0868376190739722E-5</v>
      </c>
      <c r="N110" s="85">
        <v>1.7550562153357705E-4</v>
      </c>
      <c r="O110" s="85">
        <f>L110/'סכום נכסי הקרן'!$C$42</f>
        <v>1.4521533692357259E-5</v>
      </c>
    </row>
    <row r="111" spans="2:15">
      <c r="B111" s="77" t="s">
        <v>1401</v>
      </c>
      <c r="C111" s="74" t="s">
        <v>1402</v>
      </c>
      <c r="D111" s="87" t="s">
        <v>119</v>
      </c>
      <c r="E111" s="87" t="s">
        <v>347</v>
      </c>
      <c r="F111" s="74" t="s">
        <v>1403</v>
      </c>
      <c r="G111" s="87" t="s">
        <v>150</v>
      </c>
      <c r="H111" s="87" t="s">
        <v>163</v>
      </c>
      <c r="I111" s="84">
        <v>8738.5159230000008</v>
      </c>
      <c r="J111" s="86">
        <v>574.20000000000005</v>
      </c>
      <c r="K111" s="74"/>
      <c r="L111" s="84">
        <v>50.176558442000001</v>
      </c>
      <c r="M111" s="85">
        <v>2.2055760533407952E-4</v>
      </c>
      <c r="N111" s="85">
        <v>6.3788464928251157E-4</v>
      </c>
      <c r="O111" s="85">
        <f>L111/'סכום נכסי הקרן'!$C$42</f>
        <v>5.2779297582905702E-5</v>
      </c>
    </row>
    <row r="112" spans="2:15">
      <c r="B112" s="77" t="s">
        <v>1404</v>
      </c>
      <c r="C112" s="74" t="s">
        <v>1405</v>
      </c>
      <c r="D112" s="87" t="s">
        <v>119</v>
      </c>
      <c r="E112" s="87" t="s">
        <v>347</v>
      </c>
      <c r="F112" s="74" t="s">
        <v>392</v>
      </c>
      <c r="G112" s="87" t="s">
        <v>2579</v>
      </c>
      <c r="H112" s="87" t="s">
        <v>163</v>
      </c>
      <c r="I112" s="84">
        <v>45809.783427000002</v>
      </c>
      <c r="J112" s="86">
        <v>162.1</v>
      </c>
      <c r="K112" s="74"/>
      <c r="L112" s="84">
        <v>74.257658934999995</v>
      </c>
      <c r="M112" s="85">
        <v>9.4592774984969622E-5</v>
      </c>
      <c r="N112" s="85">
        <v>9.4402291024096765E-4</v>
      </c>
      <c r="O112" s="85">
        <f>L112/'סכום נכסי הקרן'!$C$42</f>
        <v>7.810952365875459E-5</v>
      </c>
    </row>
    <row r="113" spans="2:15">
      <c r="B113" s="77" t="s">
        <v>1406</v>
      </c>
      <c r="C113" s="74" t="s">
        <v>1407</v>
      </c>
      <c r="D113" s="87" t="s">
        <v>119</v>
      </c>
      <c r="E113" s="87" t="s">
        <v>347</v>
      </c>
      <c r="F113" s="74" t="s">
        <v>1408</v>
      </c>
      <c r="G113" s="87" t="s">
        <v>150</v>
      </c>
      <c r="H113" s="87" t="s">
        <v>163</v>
      </c>
      <c r="I113" s="84">
        <v>14294.804032</v>
      </c>
      <c r="J113" s="86">
        <v>39.799999999999997</v>
      </c>
      <c r="K113" s="74"/>
      <c r="L113" s="84">
        <v>5.6893320160000007</v>
      </c>
      <c r="M113" s="85">
        <v>8.1757111157434098E-5</v>
      </c>
      <c r="N113" s="85">
        <v>7.232735106519734E-5</v>
      </c>
      <c r="O113" s="85">
        <f>L113/'סכום נכסי הקרן'!$C$42</f>
        <v>5.9844468581382436E-6</v>
      </c>
    </row>
    <row r="114" spans="2:15">
      <c r="B114" s="77" t="s">
        <v>1409</v>
      </c>
      <c r="C114" s="74" t="s">
        <v>1410</v>
      </c>
      <c r="D114" s="87" t="s">
        <v>119</v>
      </c>
      <c r="E114" s="87" t="s">
        <v>347</v>
      </c>
      <c r="F114" s="74" t="s">
        <v>1411</v>
      </c>
      <c r="G114" s="87" t="s">
        <v>155</v>
      </c>
      <c r="H114" s="87" t="s">
        <v>163</v>
      </c>
      <c r="I114" s="84">
        <v>99085.608338000005</v>
      </c>
      <c r="J114" s="86">
        <v>208.4</v>
      </c>
      <c r="K114" s="74"/>
      <c r="L114" s="84">
        <v>206.49440778799999</v>
      </c>
      <c r="M114" s="85">
        <v>2.1378343436740204E-4</v>
      </c>
      <c r="N114" s="85">
        <v>2.6251225070150121E-3</v>
      </c>
      <c r="O114" s="85">
        <f>L114/'סכום נכסי הקרן'!$C$42</f>
        <v>2.1720560628817653E-4</v>
      </c>
    </row>
    <row r="115" spans="2:15">
      <c r="B115" s="77" t="s">
        <v>1412</v>
      </c>
      <c r="C115" s="74" t="s">
        <v>1413</v>
      </c>
      <c r="D115" s="87" t="s">
        <v>119</v>
      </c>
      <c r="E115" s="87" t="s">
        <v>347</v>
      </c>
      <c r="F115" s="74" t="s">
        <v>1414</v>
      </c>
      <c r="G115" s="87" t="s">
        <v>1326</v>
      </c>
      <c r="H115" s="87" t="s">
        <v>163</v>
      </c>
      <c r="I115" s="84">
        <v>1605.1060850000001</v>
      </c>
      <c r="J115" s="86">
        <v>2433</v>
      </c>
      <c r="K115" s="74"/>
      <c r="L115" s="84">
        <v>39.052231061999997</v>
      </c>
      <c r="M115" s="85">
        <v>1.5242095762654567E-4</v>
      </c>
      <c r="N115" s="85">
        <v>4.9646327863395298E-4</v>
      </c>
      <c r="O115" s="85">
        <f>L115/'סכום נכסי הקרן'!$C$42</f>
        <v>4.1077933371620363E-5</v>
      </c>
    </row>
    <row r="116" spans="2:15">
      <c r="B116" s="77" t="s">
        <v>1415</v>
      </c>
      <c r="C116" s="74" t="s">
        <v>1416</v>
      </c>
      <c r="D116" s="87" t="s">
        <v>119</v>
      </c>
      <c r="E116" s="87" t="s">
        <v>347</v>
      </c>
      <c r="F116" s="74" t="s">
        <v>1417</v>
      </c>
      <c r="G116" s="87" t="s">
        <v>677</v>
      </c>
      <c r="H116" s="87" t="s">
        <v>163</v>
      </c>
      <c r="I116" s="84">
        <v>42.034391999999997</v>
      </c>
      <c r="J116" s="86">
        <v>212</v>
      </c>
      <c r="K116" s="74"/>
      <c r="L116" s="84">
        <v>8.9112927999999994E-2</v>
      </c>
      <c r="M116" s="85">
        <v>6.1313923808015136E-6</v>
      </c>
      <c r="N116" s="85">
        <v>1.1328750035641534E-6</v>
      </c>
      <c r="O116" s="85">
        <f>L116/'סכום נכסי הקרן'!$C$42</f>
        <v>9.3735359527152507E-8</v>
      </c>
    </row>
    <row r="117" spans="2:15">
      <c r="B117" s="77" t="s">
        <v>1418</v>
      </c>
      <c r="C117" s="74" t="s">
        <v>1419</v>
      </c>
      <c r="D117" s="87" t="s">
        <v>119</v>
      </c>
      <c r="E117" s="87" t="s">
        <v>347</v>
      </c>
      <c r="F117" s="74" t="s">
        <v>1420</v>
      </c>
      <c r="G117" s="87" t="s">
        <v>543</v>
      </c>
      <c r="H117" s="87" t="s">
        <v>163</v>
      </c>
      <c r="I117" s="84">
        <v>2029.3091440000001</v>
      </c>
      <c r="J117" s="86">
        <v>600</v>
      </c>
      <c r="K117" s="74"/>
      <c r="L117" s="84">
        <v>12.175854862</v>
      </c>
      <c r="M117" s="85">
        <v>1.5460963616043523E-4</v>
      </c>
      <c r="N117" s="85">
        <v>1.5478923125705022E-4</v>
      </c>
      <c r="O117" s="85">
        <f>L117/'סכום נכסי הקרן'!$C$42</f>
        <v>1.2807436122399636E-5</v>
      </c>
    </row>
    <row r="118" spans="2:15">
      <c r="B118" s="77" t="s">
        <v>1421</v>
      </c>
      <c r="C118" s="74" t="s">
        <v>1422</v>
      </c>
      <c r="D118" s="87" t="s">
        <v>119</v>
      </c>
      <c r="E118" s="87" t="s">
        <v>347</v>
      </c>
      <c r="F118" s="74" t="s">
        <v>1423</v>
      </c>
      <c r="G118" s="87" t="s">
        <v>543</v>
      </c>
      <c r="H118" s="87" t="s">
        <v>163</v>
      </c>
      <c r="I118" s="84">
        <v>4452.2257669999999</v>
      </c>
      <c r="J118" s="86">
        <v>1420</v>
      </c>
      <c r="K118" s="74"/>
      <c r="L118" s="84">
        <v>63.221605884999995</v>
      </c>
      <c r="M118" s="85">
        <v>1.7306672433450919E-4</v>
      </c>
      <c r="N118" s="85">
        <v>8.0372375366569572E-4</v>
      </c>
      <c r="O118" s="85">
        <f>L118/'סכום נכסי הקרן'!$C$42</f>
        <v>6.6501012709563483E-5</v>
      </c>
    </row>
    <row r="119" spans="2:15">
      <c r="B119" s="77" t="s">
        <v>1424</v>
      </c>
      <c r="C119" s="74" t="s">
        <v>1425</v>
      </c>
      <c r="D119" s="87" t="s">
        <v>119</v>
      </c>
      <c r="E119" s="87" t="s">
        <v>347</v>
      </c>
      <c r="F119" s="74" t="s">
        <v>1426</v>
      </c>
      <c r="G119" s="87" t="s">
        <v>156</v>
      </c>
      <c r="H119" s="87" t="s">
        <v>163</v>
      </c>
      <c r="I119" s="84">
        <v>62738.659626000001</v>
      </c>
      <c r="J119" s="86">
        <v>228.5</v>
      </c>
      <c r="K119" s="84">
        <v>1.6218570860000001</v>
      </c>
      <c r="L119" s="84">
        <v>144.97969434399999</v>
      </c>
      <c r="M119" s="85">
        <v>2.7031220824863132E-4</v>
      </c>
      <c r="N119" s="85">
        <v>1.8430981388770985E-3</v>
      </c>
      <c r="O119" s="85">
        <f>L119/'סכום נכסי הקרן'!$C$42</f>
        <v>1.5250002528781817E-4</v>
      </c>
    </row>
    <row r="120" spans="2:15">
      <c r="B120" s="77" t="s">
        <v>1427</v>
      </c>
      <c r="C120" s="74" t="s">
        <v>1428</v>
      </c>
      <c r="D120" s="87" t="s">
        <v>119</v>
      </c>
      <c r="E120" s="87" t="s">
        <v>347</v>
      </c>
      <c r="F120" s="74" t="s">
        <v>1429</v>
      </c>
      <c r="G120" s="87" t="s">
        <v>190</v>
      </c>
      <c r="H120" s="87" t="s">
        <v>163</v>
      </c>
      <c r="I120" s="84">
        <v>1974.317943</v>
      </c>
      <c r="J120" s="86">
        <v>1269</v>
      </c>
      <c r="K120" s="74"/>
      <c r="L120" s="84">
        <v>25.054094701999997</v>
      </c>
      <c r="M120" s="85">
        <v>2.2836782431510518E-4</v>
      </c>
      <c r="N120" s="85">
        <v>3.1850774362194548E-4</v>
      </c>
      <c r="O120" s="85">
        <f>L120/'סכום נכסי הקרן'!$C$42</f>
        <v>2.6353691066231116E-5</v>
      </c>
    </row>
    <row r="121" spans="2:15">
      <c r="B121" s="77" t="s">
        <v>1430</v>
      </c>
      <c r="C121" s="74" t="s">
        <v>1431</v>
      </c>
      <c r="D121" s="87" t="s">
        <v>119</v>
      </c>
      <c r="E121" s="87" t="s">
        <v>347</v>
      </c>
      <c r="F121" s="74" t="s">
        <v>1432</v>
      </c>
      <c r="G121" s="87" t="s">
        <v>881</v>
      </c>
      <c r="H121" s="87" t="s">
        <v>163</v>
      </c>
      <c r="I121" s="84">
        <v>360.63254899999998</v>
      </c>
      <c r="J121" s="86">
        <v>21090</v>
      </c>
      <c r="K121" s="74"/>
      <c r="L121" s="84">
        <v>76.057404624</v>
      </c>
      <c r="M121" s="85">
        <v>1.5658768183872751E-4</v>
      </c>
      <c r="N121" s="85">
        <v>9.6690272071964982E-4</v>
      </c>
      <c r="O121" s="85">
        <f>L121/'סכום נכסי הקרן'!$C$42</f>
        <v>8.0002625063927332E-5</v>
      </c>
    </row>
    <row r="122" spans="2:15">
      <c r="B122" s="77" t="s">
        <v>1433</v>
      </c>
      <c r="C122" s="74" t="s">
        <v>1434</v>
      </c>
      <c r="D122" s="87" t="s">
        <v>119</v>
      </c>
      <c r="E122" s="87" t="s">
        <v>347</v>
      </c>
      <c r="F122" s="74" t="s">
        <v>1435</v>
      </c>
      <c r="G122" s="87" t="s">
        <v>186</v>
      </c>
      <c r="H122" s="87" t="s">
        <v>163</v>
      </c>
      <c r="I122" s="84">
        <v>1033.5222679999999</v>
      </c>
      <c r="J122" s="86">
        <v>3378</v>
      </c>
      <c r="K122" s="74"/>
      <c r="L122" s="84">
        <v>34.912382193999996</v>
      </c>
      <c r="M122" s="85">
        <v>1.2531142497905457E-4</v>
      </c>
      <c r="N122" s="85">
        <v>4.4383419993180824E-4</v>
      </c>
      <c r="O122" s="85">
        <f>L122/'סכום נכסי הקרן'!$C$42</f>
        <v>3.672334385538255E-5</v>
      </c>
    </row>
    <row r="123" spans="2:15">
      <c r="B123" s="77" t="s">
        <v>1436</v>
      </c>
      <c r="C123" s="74" t="s">
        <v>1437</v>
      </c>
      <c r="D123" s="87" t="s">
        <v>119</v>
      </c>
      <c r="E123" s="87" t="s">
        <v>347</v>
      </c>
      <c r="F123" s="74" t="s">
        <v>1438</v>
      </c>
      <c r="G123" s="87" t="s">
        <v>543</v>
      </c>
      <c r="H123" s="87" t="s">
        <v>163</v>
      </c>
      <c r="I123" s="84">
        <v>22757.682302000001</v>
      </c>
      <c r="J123" s="86">
        <v>560.4</v>
      </c>
      <c r="K123" s="74"/>
      <c r="L123" s="84">
        <v>127.534051624</v>
      </c>
      <c r="M123" s="85">
        <v>2.6811516264248561E-4</v>
      </c>
      <c r="N123" s="85">
        <v>1.6213151383387373E-3</v>
      </c>
      <c r="O123" s="85">
        <f>L123/'סכום נכסי הקרן'!$C$42</f>
        <v>1.3414944889848158E-4</v>
      </c>
    </row>
    <row r="124" spans="2:15">
      <c r="B124" s="77" t="s">
        <v>1439</v>
      </c>
      <c r="C124" s="74" t="s">
        <v>1440</v>
      </c>
      <c r="D124" s="87" t="s">
        <v>119</v>
      </c>
      <c r="E124" s="87" t="s">
        <v>347</v>
      </c>
      <c r="F124" s="74" t="s">
        <v>1441</v>
      </c>
      <c r="G124" s="87" t="s">
        <v>2579</v>
      </c>
      <c r="H124" s="87" t="s">
        <v>163</v>
      </c>
      <c r="I124" s="84">
        <v>23363.082999999999</v>
      </c>
      <c r="J124" s="86">
        <v>853.7</v>
      </c>
      <c r="K124" s="74"/>
      <c r="L124" s="84">
        <v>199.45063957100001</v>
      </c>
      <c r="M124" s="85">
        <v>3.7621711755233492E-4</v>
      </c>
      <c r="N124" s="85">
        <v>2.5355764767921139E-3</v>
      </c>
      <c r="O124" s="85">
        <f>L124/'סכום נכסי הקרן'!$C$42</f>
        <v>2.0979646643535491E-4</v>
      </c>
    </row>
    <row r="125" spans="2:15">
      <c r="B125" s="77" t="s">
        <v>1442</v>
      </c>
      <c r="C125" s="74" t="s">
        <v>1443</v>
      </c>
      <c r="D125" s="87" t="s">
        <v>119</v>
      </c>
      <c r="E125" s="87" t="s">
        <v>347</v>
      </c>
      <c r="F125" s="74" t="s">
        <v>1444</v>
      </c>
      <c r="G125" s="87" t="s">
        <v>543</v>
      </c>
      <c r="H125" s="87" t="s">
        <v>163</v>
      </c>
      <c r="I125" s="84">
        <v>5388.8792500000009</v>
      </c>
      <c r="J125" s="86">
        <v>588.5</v>
      </c>
      <c r="K125" s="74"/>
      <c r="L125" s="84">
        <v>31.713554385999998</v>
      </c>
      <c r="M125" s="85">
        <v>3.2148023159503825E-4</v>
      </c>
      <c r="N125" s="85">
        <v>4.0316813558265895E-4</v>
      </c>
      <c r="O125" s="85">
        <f>L125/'סכום נכסי הקרן'!$C$42</f>
        <v>3.335858768163935E-5</v>
      </c>
    </row>
    <row r="126" spans="2:15">
      <c r="B126" s="77" t="s">
        <v>1445</v>
      </c>
      <c r="C126" s="74" t="s">
        <v>1446</v>
      </c>
      <c r="D126" s="87" t="s">
        <v>119</v>
      </c>
      <c r="E126" s="87" t="s">
        <v>347</v>
      </c>
      <c r="F126" s="74" t="s">
        <v>1447</v>
      </c>
      <c r="G126" s="87" t="s">
        <v>881</v>
      </c>
      <c r="H126" s="87" t="s">
        <v>163</v>
      </c>
      <c r="I126" s="84">
        <v>27852.761162999999</v>
      </c>
      <c r="J126" s="86">
        <v>13</v>
      </c>
      <c r="K126" s="74"/>
      <c r="L126" s="84">
        <v>3.6208589510000002</v>
      </c>
      <c r="M126" s="85">
        <v>6.7644111688538373E-5</v>
      </c>
      <c r="N126" s="85">
        <v>4.6031262680757415E-5</v>
      </c>
      <c r="O126" s="85">
        <f>L126/'סכום נכסי הקרן'!$C$42</f>
        <v>3.808678753873886E-6</v>
      </c>
    </row>
    <row r="127" spans="2:15">
      <c r="B127" s="77" t="s">
        <v>1448</v>
      </c>
      <c r="C127" s="74" t="s">
        <v>1449</v>
      </c>
      <c r="D127" s="87" t="s">
        <v>119</v>
      </c>
      <c r="E127" s="87" t="s">
        <v>347</v>
      </c>
      <c r="F127" s="74" t="s">
        <v>941</v>
      </c>
      <c r="G127" s="87" t="s">
        <v>145</v>
      </c>
      <c r="H127" s="87" t="s">
        <v>163</v>
      </c>
      <c r="I127" s="84">
        <v>18252.177712000001</v>
      </c>
      <c r="J127" s="86">
        <v>185</v>
      </c>
      <c r="K127" s="74"/>
      <c r="L127" s="84">
        <v>33.766528766</v>
      </c>
      <c r="M127" s="85">
        <v>2.0624960633060347E-4</v>
      </c>
      <c r="N127" s="85">
        <v>4.2926719225443182E-4</v>
      </c>
      <c r="O127" s="85">
        <f>L127/'סכום נכסי הקרן'!$C$42</f>
        <v>3.5518053159076399E-5</v>
      </c>
    </row>
    <row r="128" spans="2:15">
      <c r="B128" s="73"/>
      <c r="C128" s="74"/>
      <c r="D128" s="74"/>
      <c r="E128" s="74"/>
      <c r="F128" s="74"/>
      <c r="G128" s="74"/>
      <c r="H128" s="74"/>
      <c r="I128" s="84"/>
      <c r="J128" s="86"/>
      <c r="K128" s="74"/>
      <c r="L128" s="74"/>
      <c r="M128" s="74"/>
      <c r="N128" s="85"/>
      <c r="O128" s="74"/>
    </row>
    <row r="129" spans="2:15">
      <c r="B129" s="71" t="s">
        <v>232</v>
      </c>
      <c r="C129" s="72"/>
      <c r="D129" s="72"/>
      <c r="E129" s="72"/>
      <c r="F129" s="72"/>
      <c r="G129" s="72"/>
      <c r="H129" s="72"/>
      <c r="I129" s="81"/>
      <c r="J129" s="83"/>
      <c r="K129" s="81">
        <v>26.516279648000005</v>
      </c>
      <c r="L129" s="81">
        <v>30783.650502032007</v>
      </c>
      <c r="M129" s="72"/>
      <c r="N129" s="82">
        <v>0.39134645168664156</v>
      </c>
      <c r="O129" s="82">
        <f>L129/'סכום נכסי הקרן'!$C$42</f>
        <v>3.2380448181056058E-2</v>
      </c>
    </row>
    <row r="130" spans="2:15">
      <c r="B130" s="92" t="s">
        <v>65</v>
      </c>
      <c r="C130" s="72"/>
      <c r="D130" s="72"/>
      <c r="E130" s="72"/>
      <c r="F130" s="72"/>
      <c r="G130" s="72"/>
      <c r="H130" s="72"/>
      <c r="I130" s="81"/>
      <c r="J130" s="83"/>
      <c r="K130" s="81">
        <v>3.3128827510000001</v>
      </c>
      <c r="L130" s="81">
        <f>SUM(L131:L156)</f>
        <v>9406.108077429999</v>
      </c>
      <c r="M130" s="72"/>
      <c r="N130" s="82">
        <v>0.13388457399211678</v>
      </c>
      <c r="O130" s="82">
        <f>L130/'סכום נכסי הקרן'!$C$42</f>
        <v>9.8940180979033062E-3</v>
      </c>
    </row>
    <row r="131" spans="2:15">
      <c r="B131" s="77" t="s">
        <v>1450</v>
      </c>
      <c r="C131" s="74" t="s">
        <v>1451</v>
      </c>
      <c r="D131" s="87" t="s">
        <v>1452</v>
      </c>
      <c r="E131" s="87" t="s">
        <v>950</v>
      </c>
      <c r="F131" s="74" t="s">
        <v>1226</v>
      </c>
      <c r="G131" s="87" t="s">
        <v>191</v>
      </c>
      <c r="H131" s="87" t="s">
        <v>162</v>
      </c>
      <c r="I131" s="84">
        <v>5539.5876269999999</v>
      </c>
      <c r="J131" s="86">
        <v>945</v>
      </c>
      <c r="K131" s="74"/>
      <c r="L131" s="84">
        <v>186.624552454</v>
      </c>
      <c r="M131" s="85">
        <v>1.6047134426017899E-4</v>
      </c>
      <c r="N131" s="85">
        <v>2.3725209716651189E-3</v>
      </c>
      <c r="O131" s="85">
        <f>L131/'סכום נכסי הקרן'!$C$42</f>
        <v>1.9630506946051221E-4</v>
      </c>
    </row>
    <row r="132" spans="2:15">
      <c r="B132" s="77" t="s">
        <v>1453</v>
      </c>
      <c r="C132" s="74" t="s">
        <v>1454</v>
      </c>
      <c r="D132" s="87" t="s">
        <v>1452</v>
      </c>
      <c r="E132" s="87" t="s">
        <v>950</v>
      </c>
      <c r="F132" s="74" t="s">
        <v>1455</v>
      </c>
      <c r="G132" s="87" t="s">
        <v>1081</v>
      </c>
      <c r="H132" s="87" t="s">
        <v>162</v>
      </c>
      <c r="I132" s="84">
        <v>2723.4043510000001</v>
      </c>
      <c r="J132" s="86">
        <v>1057</v>
      </c>
      <c r="K132" s="74"/>
      <c r="L132" s="84">
        <v>102.623458915</v>
      </c>
      <c r="M132" s="85">
        <v>7.9173849815174105E-5</v>
      </c>
      <c r="N132" s="85">
        <v>1.3046317071311628E-3</v>
      </c>
      <c r="O132" s="85">
        <f>L132/'סכום נכסי הקרן'!$C$42</f>
        <v>1.0794670350543851E-4</v>
      </c>
    </row>
    <row r="133" spans="2:15">
      <c r="B133" s="77" t="s">
        <v>1456</v>
      </c>
      <c r="C133" s="74" t="s">
        <v>1457</v>
      </c>
      <c r="D133" s="87" t="s">
        <v>1452</v>
      </c>
      <c r="E133" s="87" t="s">
        <v>950</v>
      </c>
      <c r="F133" s="74" t="s">
        <v>1311</v>
      </c>
      <c r="G133" s="87" t="s">
        <v>1185</v>
      </c>
      <c r="H133" s="87" t="s">
        <v>162</v>
      </c>
      <c r="I133" s="84">
        <v>2691.6058199999998</v>
      </c>
      <c r="J133" s="86">
        <v>842</v>
      </c>
      <c r="K133" s="74"/>
      <c r="L133" s="84">
        <v>80.794739382000003</v>
      </c>
      <c r="M133" s="85">
        <v>6.9601210183382851E-5</v>
      </c>
      <c r="N133" s="85">
        <v>1.0271275192006721E-3</v>
      </c>
      <c r="O133" s="85">
        <f>L133/'סכום נכסי הקרן'!$C$42</f>
        <v>8.4985693028449908E-5</v>
      </c>
    </row>
    <row r="134" spans="2:15">
      <c r="B134" s="77" t="s">
        <v>1458</v>
      </c>
      <c r="C134" s="74" t="s">
        <v>1459</v>
      </c>
      <c r="D134" s="87" t="s">
        <v>1452</v>
      </c>
      <c r="E134" s="87" t="s">
        <v>950</v>
      </c>
      <c r="F134" s="74" t="s">
        <v>1460</v>
      </c>
      <c r="G134" s="87" t="s">
        <v>967</v>
      </c>
      <c r="H134" s="87" t="s">
        <v>162</v>
      </c>
      <c r="I134" s="84">
        <v>776.91596200000004</v>
      </c>
      <c r="J134" s="86">
        <v>10054</v>
      </c>
      <c r="K134" s="74"/>
      <c r="L134" s="84">
        <v>278.466181398</v>
      </c>
      <c r="M134" s="85">
        <v>5.3408278500803434E-6</v>
      </c>
      <c r="N134" s="85">
        <v>3.540085409871792E-3</v>
      </c>
      <c r="O134" s="85">
        <f>L134/'סכום נכסי הקרן'!$C$42</f>
        <v>2.9291067205753583E-4</v>
      </c>
    </row>
    <row r="135" spans="2:15">
      <c r="B135" s="77" t="s">
        <v>1461</v>
      </c>
      <c r="C135" s="74" t="s">
        <v>1462</v>
      </c>
      <c r="D135" s="87" t="s">
        <v>1452</v>
      </c>
      <c r="E135" s="87" t="s">
        <v>950</v>
      </c>
      <c r="F135" s="74" t="s">
        <v>966</v>
      </c>
      <c r="G135" s="87" t="s">
        <v>967</v>
      </c>
      <c r="H135" s="87" t="s">
        <v>162</v>
      </c>
      <c r="I135" s="84">
        <v>783.35042999999996</v>
      </c>
      <c r="J135" s="86">
        <v>8556</v>
      </c>
      <c r="K135" s="74"/>
      <c r="L135" s="84">
        <v>238.93864484900001</v>
      </c>
      <c r="M135" s="85">
        <v>2.054761926183423E-5</v>
      </c>
      <c r="N135" s="85">
        <v>3.0375796667227108E-3</v>
      </c>
      <c r="O135" s="85">
        <f>L135/'סכום נכסי הקרן'!$C$42</f>
        <v>2.5133277833550282E-4</v>
      </c>
    </row>
    <row r="136" spans="2:15">
      <c r="B136" s="77" t="s">
        <v>1463</v>
      </c>
      <c r="C136" s="74" t="s">
        <v>1464</v>
      </c>
      <c r="D136" s="87" t="s">
        <v>1452</v>
      </c>
      <c r="E136" s="87" t="s">
        <v>950</v>
      </c>
      <c r="F136" s="74" t="s">
        <v>739</v>
      </c>
      <c r="G136" s="87" t="s">
        <v>740</v>
      </c>
      <c r="H136" s="87" t="s">
        <v>162</v>
      </c>
      <c r="I136" s="84">
        <v>19.240186000000001</v>
      </c>
      <c r="J136" s="86">
        <v>12769</v>
      </c>
      <c r="K136" s="74"/>
      <c r="L136" s="84">
        <v>8.7584183840000005</v>
      </c>
      <c r="M136" s="85">
        <v>4.3531477320523201E-7</v>
      </c>
      <c r="N136" s="85">
        <v>1.1134403818478895E-4</v>
      </c>
      <c r="O136" s="85">
        <f>L136/'סכום נכסי הקרן'!$C$42</f>
        <v>9.2127316938061124E-6</v>
      </c>
    </row>
    <row r="137" spans="2:15">
      <c r="B137" s="77" t="s">
        <v>1465</v>
      </c>
      <c r="C137" s="74" t="s">
        <v>1466</v>
      </c>
      <c r="D137" s="87" t="s">
        <v>122</v>
      </c>
      <c r="E137" s="87" t="s">
        <v>950</v>
      </c>
      <c r="F137" s="74" t="s">
        <v>1167</v>
      </c>
      <c r="G137" s="87" t="s">
        <v>145</v>
      </c>
      <c r="H137" s="87" t="s">
        <v>165</v>
      </c>
      <c r="I137" s="84">
        <v>10494.952503</v>
      </c>
      <c r="J137" s="86">
        <v>577</v>
      </c>
      <c r="K137" s="74"/>
      <c r="L137" s="84">
        <v>266.36107594399999</v>
      </c>
      <c r="M137" s="85">
        <v>5.9263581826007144E-5</v>
      </c>
      <c r="N137" s="85">
        <v>3.3861956018257054E-3</v>
      </c>
      <c r="O137" s="85">
        <f>L137/'סכום נכסי הקרן'!$C$42</f>
        <v>2.8017765522921675E-4</v>
      </c>
    </row>
    <row r="138" spans="2:15">
      <c r="B138" s="77" t="s">
        <v>1467</v>
      </c>
      <c r="C138" s="74" t="s">
        <v>1468</v>
      </c>
      <c r="D138" s="87" t="s">
        <v>1469</v>
      </c>
      <c r="E138" s="87" t="s">
        <v>950</v>
      </c>
      <c r="F138" s="74" t="s">
        <v>1470</v>
      </c>
      <c r="G138" s="87" t="s">
        <v>1145</v>
      </c>
      <c r="H138" s="87" t="s">
        <v>162</v>
      </c>
      <c r="I138" s="84">
        <v>1614.4797390000001</v>
      </c>
      <c r="J138" s="86">
        <v>2517</v>
      </c>
      <c r="K138" s="74"/>
      <c r="L138" s="84">
        <v>144.868962181</v>
      </c>
      <c r="M138" s="85">
        <v>5.0794278607896507E-5</v>
      </c>
      <c r="N138" s="85">
        <v>1.8416904228209805E-3</v>
      </c>
      <c r="O138" s="85">
        <f>L138/'סכום נכסי הקרן'!$C$42</f>
        <v>1.5238354926864816E-4</v>
      </c>
    </row>
    <row r="139" spans="2:15">
      <c r="B139" s="77" t="s">
        <v>1471</v>
      </c>
      <c r="C139" s="74" t="s">
        <v>1472</v>
      </c>
      <c r="D139" s="87" t="s">
        <v>1469</v>
      </c>
      <c r="E139" s="87" t="s">
        <v>950</v>
      </c>
      <c r="F139" s="74">
        <v>1760</v>
      </c>
      <c r="G139" s="87" t="s">
        <v>750</v>
      </c>
      <c r="H139" s="87" t="s">
        <v>162</v>
      </c>
      <c r="I139" s="84">
        <v>915.28313400000002</v>
      </c>
      <c r="J139" s="86">
        <v>10208</v>
      </c>
      <c r="K139" s="84">
        <v>2.4472382800000001</v>
      </c>
      <c r="L139" s="84">
        <v>335.53268304600005</v>
      </c>
      <c r="M139" s="85">
        <v>8.5698907458773742E-6</v>
      </c>
      <c r="N139" s="85">
        <v>4.2655605424796201E-3</v>
      </c>
      <c r="O139" s="85">
        <f>L139/'סכום נכסי הקרן'!$C$42</f>
        <v>3.529373053304558E-4</v>
      </c>
    </row>
    <row r="140" spans="2:15">
      <c r="B140" s="77" t="s">
        <v>1473</v>
      </c>
      <c r="C140" s="74" t="s">
        <v>1474</v>
      </c>
      <c r="D140" s="87" t="s">
        <v>1452</v>
      </c>
      <c r="E140" s="87" t="s">
        <v>950</v>
      </c>
      <c r="F140" s="74" t="s">
        <v>1475</v>
      </c>
      <c r="G140" s="87" t="s">
        <v>1030</v>
      </c>
      <c r="H140" s="87" t="s">
        <v>162</v>
      </c>
      <c r="I140" s="84">
        <v>1011.739684</v>
      </c>
      <c r="J140" s="86">
        <v>1421</v>
      </c>
      <c r="K140" s="84">
        <v>0.86564447099999997</v>
      </c>
      <c r="L140" s="84">
        <v>52.119011009999994</v>
      </c>
      <c r="M140" s="85">
        <v>4.3097810813356313E-5</v>
      </c>
      <c r="N140" s="85">
        <v>6.6257866404876632E-4</v>
      </c>
      <c r="O140" s="85">
        <f>L140/'סכום נכסי הקרן'!$C$42</f>
        <v>5.4822508303418892E-5</v>
      </c>
    </row>
    <row r="141" spans="2:15">
      <c r="B141" s="77" t="s">
        <v>1476</v>
      </c>
      <c r="C141" s="74" t="s">
        <v>1477</v>
      </c>
      <c r="D141" s="87" t="s">
        <v>1452</v>
      </c>
      <c r="E141" s="87" t="s">
        <v>950</v>
      </c>
      <c r="F141" s="74" t="s">
        <v>1307</v>
      </c>
      <c r="G141" s="87" t="s">
        <v>1308</v>
      </c>
      <c r="H141" s="87" t="s">
        <v>162</v>
      </c>
      <c r="I141" s="84">
        <v>1268.9562330000001</v>
      </c>
      <c r="J141" s="86">
        <v>583</v>
      </c>
      <c r="K141" s="74"/>
      <c r="L141" s="84">
        <v>26.373922921000002</v>
      </c>
      <c r="M141" s="85">
        <v>2.8503208574671821E-5</v>
      </c>
      <c r="N141" s="85">
        <v>3.3528645835909001E-4</v>
      </c>
      <c r="O141" s="85">
        <f>L141/'סכום נכסי הקרן'!$C$42</f>
        <v>2.7741980906982919E-5</v>
      </c>
    </row>
    <row r="142" spans="2:15">
      <c r="B142" s="77" t="s">
        <v>1478</v>
      </c>
      <c r="C142" s="74" t="s">
        <v>1479</v>
      </c>
      <c r="D142" s="87" t="s">
        <v>1452</v>
      </c>
      <c r="E142" s="87" t="s">
        <v>950</v>
      </c>
      <c r="F142" s="74" t="s">
        <v>1480</v>
      </c>
      <c r="G142" s="87" t="s">
        <v>28</v>
      </c>
      <c r="H142" s="87" t="s">
        <v>162</v>
      </c>
      <c r="I142" s="84">
        <v>5064.9844620000003</v>
      </c>
      <c r="J142" s="86">
        <v>2489</v>
      </c>
      <c r="K142" s="74"/>
      <c r="L142" s="84">
        <v>449.43050651099992</v>
      </c>
      <c r="M142" s="85">
        <v>1.2413619598570006E-4</v>
      </c>
      <c r="N142" s="85">
        <v>5.7135210130845257E-3</v>
      </c>
      <c r="O142" s="85">
        <f>L142/'סכום נכסי הקרן'!$C$42</f>
        <v>4.727431928875554E-4</v>
      </c>
    </row>
    <row r="143" spans="2:15">
      <c r="B143" s="77" t="s">
        <v>1481</v>
      </c>
      <c r="C143" s="74" t="s">
        <v>1482</v>
      </c>
      <c r="D143" s="87" t="s">
        <v>1452</v>
      </c>
      <c r="E143" s="87" t="s">
        <v>950</v>
      </c>
      <c r="F143" s="74" t="s">
        <v>1483</v>
      </c>
      <c r="G143" s="87" t="s">
        <v>982</v>
      </c>
      <c r="H143" s="87" t="s">
        <v>162</v>
      </c>
      <c r="I143" s="84">
        <v>5247.3814249999996</v>
      </c>
      <c r="J143" s="86">
        <v>157</v>
      </c>
      <c r="K143" s="74"/>
      <c r="L143" s="84">
        <v>29.369856206000001</v>
      </c>
      <c r="M143" s="85">
        <v>1.9289861299178997E-4</v>
      </c>
      <c r="N143" s="85">
        <v>3.7337316482352514E-4</v>
      </c>
      <c r="O143" s="85">
        <f>L143/'סכום נכסי הקרן'!$C$42</f>
        <v>3.0893318091065102E-5</v>
      </c>
    </row>
    <row r="144" spans="2:15">
      <c r="B144" s="77" t="s">
        <v>1484</v>
      </c>
      <c r="C144" s="74" t="s">
        <v>1485</v>
      </c>
      <c r="D144" s="87" t="s">
        <v>1452</v>
      </c>
      <c r="E144" s="87" t="s">
        <v>950</v>
      </c>
      <c r="F144" s="74" t="s">
        <v>1486</v>
      </c>
      <c r="G144" s="87" t="s">
        <v>1185</v>
      </c>
      <c r="H144" s="87" t="s">
        <v>162</v>
      </c>
      <c r="I144" s="84">
        <v>719.51698999999996</v>
      </c>
      <c r="J144" s="86">
        <v>12132</v>
      </c>
      <c r="K144" s="74"/>
      <c r="L144" s="84">
        <v>311.19527139200005</v>
      </c>
      <c r="M144" s="85">
        <v>1.2834251262378004E-5</v>
      </c>
      <c r="N144" s="85">
        <v>3.9561638484974905E-3</v>
      </c>
      <c r="O144" s="85">
        <f>L144/'סכום נכסי הקרן'!$C$42</f>
        <v>3.2733747281964436E-4</v>
      </c>
    </row>
    <row r="145" spans="2:15">
      <c r="B145" s="77" t="s">
        <v>1487</v>
      </c>
      <c r="C145" s="74" t="s">
        <v>1488</v>
      </c>
      <c r="D145" s="87" t="s">
        <v>1452</v>
      </c>
      <c r="E145" s="87" t="s">
        <v>950</v>
      </c>
      <c r="F145" s="74" t="s">
        <v>1200</v>
      </c>
      <c r="G145" s="87" t="s">
        <v>191</v>
      </c>
      <c r="H145" s="87" t="s">
        <v>162</v>
      </c>
      <c r="I145" s="84">
        <v>3944.1556719999999</v>
      </c>
      <c r="J145" s="86">
        <v>14356</v>
      </c>
      <c r="K145" s="74"/>
      <c r="L145" s="84">
        <v>2018.5849532000004</v>
      </c>
      <c r="M145" s="85">
        <v>6.3478456223675338E-5</v>
      </c>
      <c r="N145" s="85">
        <v>2.5661870700186142E-2</v>
      </c>
      <c r="O145" s="85">
        <f>L145/'סכום נכסי הקרן'!$C$42</f>
        <v>2.1232922155167248E-3</v>
      </c>
    </row>
    <row r="146" spans="2:15">
      <c r="B146" s="77" t="s">
        <v>1489</v>
      </c>
      <c r="C146" s="74" t="s">
        <v>1490</v>
      </c>
      <c r="D146" s="87" t="s">
        <v>1452</v>
      </c>
      <c r="E146" s="87" t="s">
        <v>950</v>
      </c>
      <c r="F146" s="74" t="s">
        <v>1283</v>
      </c>
      <c r="G146" s="87" t="s">
        <v>1185</v>
      </c>
      <c r="H146" s="87" t="s">
        <v>162</v>
      </c>
      <c r="I146" s="84">
        <v>2745.8851340000001</v>
      </c>
      <c r="J146" s="86">
        <v>3265</v>
      </c>
      <c r="K146" s="74"/>
      <c r="L146" s="84">
        <v>319.613478375</v>
      </c>
      <c r="M146" s="85">
        <v>9.8047657153920234E-5</v>
      </c>
      <c r="N146" s="85">
        <v>4.0631828465251376E-3</v>
      </c>
      <c r="O146" s="85">
        <f>L146/'סכום נכסי הקרן'!$C$42</f>
        <v>3.3619234579750773E-4</v>
      </c>
    </row>
    <row r="147" spans="2:15">
      <c r="B147" s="77" t="s">
        <v>1493</v>
      </c>
      <c r="C147" s="74" t="s">
        <v>1494</v>
      </c>
      <c r="D147" s="87" t="s">
        <v>1452</v>
      </c>
      <c r="E147" s="87" t="s">
        <v>950</v>
      </c>
      <c r="F147" s="74" t="s">
        <v>867</v>
      </c>
      <c r="G147" s="87" t="s">
        <v>190</v>
      </c>
      <c r="H147" s="87" t="s">
        <v>162</v>
      </c>
      <c r="I147" s="84">
        <v>203.27806199999998</v>
      </c>
      <c r="J147" s="86">
        <v>371</v>
      </c>
      <c r="K147" s="74"/>
      <c r="L147" s="84">
        <v>2.6885861559999995</v>
      </c>
      <c r="M147" s="85">
        <v>1.1074152294787198E-6</v>
      </c>
      <c r="N147" s="85">
        <v>3.4179463287987047E-5</v>
      </c>
      <c r="O147" s="85">
        <f>L147/'סכום נכסי הקרן'!$C$42</f>
        <v>2.8280474630166448E-6</v>
      </c>
    </row>
    <row r="148" spans="2:15">
      <c r="B148" s="77" t="s">
        <v>1497</v>
      </c>
      <c r="C148" s="74" t="s">
        <v>1498</v>
      </c>
      <c r="D148" s="87" t="s">
        <v>1452</v>
      </c>
      <c r="E148" s="87" t="s">
        <v>950</v>
      </c>
      <c r="F148" s="74" t="s">
        <v>1499</v>
      </c>
      <c r="G148" s="87" t="s">
        <v>1308</v>
      </c>
      <c r="H148" s="87" t="s">
        <v>162</v>
      </c>
      <c r="I148" s="84">
        <v>2447.18262</v>
      </c>
      <c r="J148" s="86">
        <v>453</v>
      </c>
      <c r="K148" s="74"/>
      <c r="L148" s="84">
        <v>39.520653427999996</v>
      </c>
      <c r="M148" s="85">
        <v>6.9385105294884967E-5</v>
      </c>
      <c r="N148" s="85">
        <v>5.0241823939510967E-4</v>
      </c>
      <c r="O148" s="85">
        <f>L148/'סכום נכסי הקרן'!$C$42</f>
        <v>4.15706535624278E-5</v>
      </c>
    </row>
    <row r="149" spans="2:15">
      <c r="B149" s="77" t="s">
        <v>1500</v>
      </c>
      <c r="C149" s="74" t="s">
        <v>1501</v>
      </c>
      <c r="D149" s="87" t="s">
        <v>1452</v>
      </c>
      <c r="E149" s="87" t="s">
        <v>950</v>
      </c>
      <c r="F149" s="74" t="s">
        <v>1502</v>
      </c>
      <c r="G149" s="87" t="s">
        <v>1040</v>
      </c>
      <c r="H149" s="87" t="s">
        <v>162</v>
      </c>
      <c r="I149" s="84">
        <v>3404.5124320000004</v>
      </c>
      <c r="J149" s="86">
        <v>706</v>
      </c>
      <c r="K149" s="74"/>
      <c r="L149" s="84">
        <v>85.687832957000012</v>
      </c>
      <c r="M149" s="85">
        <v>1.5131734645145565E-4</v>
      </c>
      <c r="N149" s="85">
        <v>1.0893324486719366E-3</v>
      </c>
      <c r="O149" s="85">
        <f>L149/'סכום נכסי הקרן'!$C$42</f>
        <v>9.0132599271420909E-5</v>
      </c>
    </row>
    <row r="150" spans="2:15">
      <c r="B150" s="77" t="s">
        <v>1503</v>
      </c>
      <c r="C150" s="74" t="s">
        <v>1504</v>
      </c>
      <c r="D150" s="87" t="s">
        <v>1452</v>
      </c>
      <c r="E150" s="87" t="s">
        <v>950</v>
      </c>
      <c r="F150" s="74" t="s">
        <v>1505</v>
      </c>
      <c r="G150" s="87" t="s">
        <v>970</v>
      </c>
      <c r="H150" s="87" t="s">
        <v>162</v>
      </c>
      <c r="I150" s="84">
        <v>3511.5565809999998</v>
      </c>
      <c r="J150" s="86">
        <v>8188</v>
      </c>
      <c r="K150" s="74"/>
      <c r="L150" s="84">
        <v>1025.031091524</v>
      </c>
      <c r="M150" s="85">
        <v>7.132164238493129E-5</v>
      </c>
      <c r="N150" s="85">
        <v>1.303101724436234E-2</v>
      </c>
      <c r="O150" s="85">
        <f>L150/'סכום נכסי הקרן'!$C$42</f>
        <v>1.078201110062411E-3</v>
      </c>
    </row>
    <row r="151" spans="2:15">
      <c r="B151" s="77" t="s">
        <v>1506</v>
      </c>
      <c r="C151" s="74" t="s">
        <v>1507</v>
      </c>
      <c r="D151" s="87" t="s">
        <v>1452</v>
      </c>
      <c r="E151" s="87" t="s">
        <v>950</v>
      </c>
      <c r="F151" s="74" t="s">
        <v>961</v>
      </c>
      <c r="G151" s="87" t="s">
        <v>962</v>
      </c>
      <c r="H151" s="87" t="s">
        <v>162</v>
      </c>
      <c r="I151" s="84">
        <v>60092.048353999999</v>
      </c>
      <c r="J151" s="86">
        <v>898</v>
      </c>
      <c r="K151" s="74"/>
      <c r="L151" s="84">
        <v>1923.7688084030001</v>
      </c>
      <c r="M151" s="85">
        <v>5.4862739364105521E-5</v>
      </c>
      <c r="N151" s="85">
        <v>2.4456491831086013E-2</v>
      </c>
      <c r="O151" s="85">
        <f>L151/'סכום נכסי הקרן'!$C$42</f>
        <v>2.0235578041244138E-3</v>
      </c>
    </row>
    <row r="152" spans="2:15">
      <c r="B152" s="77" t="s">
        <v>1508</v>
      </c>
      <c r="C152" s="74" t="s">
        <v>1509</v>
      </c>
      <c r="D152" s="87" t="s">
        <v>1452</v>
      </c>
      <c r="E152" s="87" t="s">
        <v>950</v>
      </c>
      <c r="F152" s="74" t="s">
        <v>1184</v>
      </c>
      <c r="G152" s="87" t="s">
        <v>1185</v>
      </c>
      <c r="H152" s="87" t="s">
        <v>162</v>
      </c>
      <c r="I152" s="84">
        <v>4062.6477319999999</v>
      </c>
      <c r="J152" s="86">
        <v>1592</v>
      </c>
      <c r="K152" s="74"/>
      <c r="L152" s="84">
        <v>230.57475947999998</v>
      </c>
      <c r="M152" s="85">
        <v>3.803689792284613E-5</v>
      </c>
      <c r="N152" s="85">
        <v>2.9312512486146659E-3</v>
      </c>
      <c r="O152" s="85">
        <f>L152/'סכום נכסי הקרן'!$C$42</f>
        <v>2.4253504472150793E-4</v>
      </c>
    </row>
    <row r="153" spans="2:15">
      <c r="B153" s="77" t="s">
        <v>1510</v>
      </c>
      <c r="C153" s="74" t="s">
        <v>1511</v>
      </c>
      <c r="D153" s="87" t="s">
        <v>1469</v>
      </c>
      <c r="E153" s="87" t="s">
        <v>950</v>
      </c>
      <c r="F153" s="74" t="s">
        <v>1512</v>
      </c>
      <c r="G153" s="87" t="s">
        <v>967</v>
      </c>
      <c r="H153" s="87" t="s">
        <v>162</v>
      </c>
      <c r="I153" s="84">
        <v>2854.4080290000002</v>
      </c>
      <c r="J153" s="86">
        <v>878</v>
      </c>
      <c r="K153" s="74"/>
      <c r="L153" s="84">
        <v>89.344969360999983</v>
      </c>
      <c r="M153" s="85">
        <v>8.0405427367982339E-5</v>
      </c>
      <c r="N153" s="85">
        <v>1.1358248994274101E-3</v>
      </c>
      <c r="O153" s="85">
        <f>L153/'סכום נכסי הקרן'!$C$42</f>
        <v>9.3979437248383973E-5</v>
      </c>
    </row>
    <row r="154" spans="2:15">
      <c r="B154" s="77" t="s">
        <v>1513</v>
      </c>
      <c r="C154" s="74" t="s">
        <v>1514</v>
      </c>
      <c r="D154" s="87" t="s">
        <v>1452</v>
      </c>
      <c r="E154" s="87" t="s">
        <v>950</v>
      </c>
      <c r="F154" s="74" t="s">
        <v>1515</v>
      </c>
      <c r="G154" s="87" t="s">
        <v>1040</v>
      </c>
      <c r="H154" s="87" t="s">
        <v>162</v>
      </c>
      <c r="I154" s="84">
        <v>2029.2954010000001</v>
      </c>
      <c r="J154" s="86">
        <v>1784</v>
      </c>
      <c r="K154" s="74"/>
      <c r="L154" s="84">
        <v>129.06237576199999</v>
      </c>
      <c r="M154" s="85">
        <v>9.5925254473358862E-5</v>
      </c>
      <c r="N154" s="85">
        <v>1.6407444203985068E-3</v>
      </c>
      <c r="O154" s="85">
        <f>L154/'סכום נכסי הקרן'!$C$42</f>
        <v>1.3575704967835333E-4</v>
      </c>
    </row>
    <row r="155" spans="2:15">
      <c r="B155" s="77" t="s">
        <v>1516</v>
      </c>
      <c r="C155" s="74" t="s">
        <v>1517</v>
      </c>
      <c r="D155" s="87" t="s">
        <v>1452</v>
      </c>
      <c r="E155" s="87" t="s">
        <v>950</v>
      </c>
      <c r="F155" s="74" t="s">
        <v>1518</v>
      </c>
      <c r="G155" s="87" t="s">
        <v>967</v>
      </c>
      <c r="H155" s="87" t="s">
        <v>162</v>
      </c>
      <c r="I155" s="84">
        <v>4793.5549119999996</v>
      </c>
      <c r="J155" s="86">
        <v>4300</v>
      </c>
      <c r="K155" s="74"/>
      <c r="L155" s="84">
        <v>734.8280002350001</v>
      </c>
      <c r="M155" s="85">
        <v>7.1734036733362013E-5</v>
      </c>
      <c r="N155" s="85">
        <v>9.3417228237104456E-3</v>
      </c>
      <c r="O155" s="85">
        <f>L155/'סכום נכסי הקרן'!$C$42</f>
        <v>7.7294471563818718E-4</v>
      </c>
    </row>
    <row r="156" spans="2:15">
      <c r="B156" s="77" t="s">
        <v>1519</v>
      </c>
      <c r="C156" s="74" t="s">
        <v>1520</v>
      </c>
      <c r="D156" s="87" t="s">
        <v>1452</v>
      </c>
      <c r="E156" s="87" t="s">
        <v>950</v>
      </c>
      <c r="F156" s="74" t="s">
        <v>1521</v>
      </c>
      <c r="G156" s="87" t="s">
        <v>967</v>
      </c>
      <c r="H156" s="87" t="s">
        <v>162</v>
      </c>
      <c r="I156" s="84">
        <v>823.38925700000004</v>
      </c>
      <c r="J156" s="86">
        <v>10082</v>
      </c>
      <c r="K156" s="74"/>
      <c r="L156" s="84">
        <v>295.94528395600003</v>
      </c>
      <c r="M156" s="85">
        <v>1.6096928330140461E-5</v>
      </c>
      <c r="N156" s="85">
        <v>3.7622937787034441E-3</v>
      </c>
      <c r="O156" s="85">
        <f>L156/'סכום נכסי הקרן'!$C$42</f>
        <v>3.1129644390072002E-4</v>
      </c>
    </row>
    <row r="157" spans="2:15">
      <c r="B157" s="73"/>
      <c r="C157" s="74"/>
      <c r="D157" s="74"/>
      <c r="E157" s="74"/>
      <c r="F157" s="74"/>
      <c r="G157" s="74"/>
      <c r="H157" s="74"/>
      <c r="I157" s="84"/>
      <c r="J157" s="86"/>
      <c r="K157" s="74"/>
      <c r="L157" s="74"/>
      <c r="M157" s="74"/>
      <c r="N157" s="85"/>
      <c r="O157" s="74"/>
    </row>
    <row r="158" spans="2:15">
      <c r="B158" s="92" t="s">
        <v>64</v>
      </c>
      <c r="C158" s="72"/>
      <c r="D158" s="72"/>
      <c r="E158" s="72"/>
      <c r="F158" s="72"/>
      <c r="G158" s="72"/>
      <c r="H158" s="72"/>
      <c r="I158" s="81"/>
      <c r="J158" s="83"/>
      <c r="K158" s="81">
        <v>23.203396896999998</v>
      </c>
      <c r="L158" s="81">
        <f>SUM(L159:L227)</f>
        <v>21377.542424601997</v>
      </c>
      <c r="M158" s="72"/>
      <c r="N158" s="82">
        <v>0.25746187769452472</v>
      </c>
      <c r="O158" s="82">
        <f>L158/'סכום נכסי הקרן'!$C$42</f>
        <v>2.2486430083152736E-2</v>
      </c>
    </row>
    <row r="159" spans="2:15">
      <c r="B159" s="77" t="s">
        <v>1522</v>
      </c>
      <c r="C159" s="74" t="s">
        <v>1523</v>
      </c>
      <c r="D159" s="87" t="s">
        <v>138</v>
      </c>
      <c r="E159" s="87" t="s">
        <v>950</v>
      </c>
      <c r="F159" s="74"/>
      <c r="G159" s="87" t="s">
        <v>1126</v>
      </c>
      <c r="H159" s="87" t="s">
        <v>1524</v>
      </c>
      <c r="I159" s="84">
        <v>2052.415031</v>
      </c>
      <c r="J159" s="86">
        <v>1700.5</v>
      </c>
      <c r="K159" s="84">
        <v>6.0511762849999995</v>
      </c>
      <c r="L159" s="84">
        <v>134.67649217000002</v>
      </c>
      <c r="M159" s="85">
        <v>9.4662116289663485E-7</v>
      </c>
      <c r="N159" s="85">
        <v>1.7121155703367357E-3</v>
      </c>
      <c r="O159" s="85">
        <f>L159/'סכום נכסי הקרן'!$C$42</f>
        <v>1.416623793734024E-4</v>
      </c>
    </row>
    <row r="160" spans="2:15">
      <c r="B160" s="77" t="s">
        <v>1525</v>
      </c>
      <c r="C160" s="74" t="s">
        <v>1526</v>
      </c>
      <c r="D160" s="87" t="s">
        <v>28</v>
      </c>
      <c r="E160" s="87" t="s">
        <v>950</v>
      </c>
      <c r="F160" s="74"/>
      <c r="G160" s="87" t="s">
        <v>1527</v>
      </c>
      <c r="H160" s="87" t="s">
        <v>164</v>
      </c>
      <c r="I160" s="84">
        <v>237.243357</v>
      </c>
      <c r="J160" s="86">
        <v>20260</v>
      </c>
      <c r="K160" s="74"/>
      <c r="L160" s="84">
        <v>187.46988575100002</v>
      </c>
      <c r="M160" s="85">
        <v>1.1837534768773616E-6</v>
      </c>
      <c r="N160" s="85">
        <v>2.3832675264394364E-3</v>
      </c>
      <c r="O160" s="85">
        <f>L160/'סכום נכסי הקרן'!$C$42</f>
        <v>1.9719425156116736E-4</v>
      </c>
    </row>
    <row r="161" spans="2:15">
      <c r="B161" s="77" t="s">
        <v>1528</v>
      </c>
      <c r="C161" s="74" t="s">
        <v>1529</v>
      </c>
      <c r="D161" s="87" t="s">
        <v>28</v>
      </c>
      <c r="E161" s="87" t="s">
        <v>950</v>
      </c>
      <c r="F161" s="74"/>
      <c r="G161" s="87" t="s">
        <v>1027</v>
      </c>
      <c r="H161" s="87" t="s">
        <v>164</v>
      </c>
      <c r="I161" s="84">
        <v>632.24350600000002</v>
      </c>
      <c r="J161" s="86">
        <v>2038</v>
      </c>
      <c r="K161" s="74"/>
      <c r="L161" s="84">
        <v>50.255843895999995</v>
      </c>
      <c r="M161" s="85">
        <v>8.8000293907994074E-6</v>
      </c>
      <c r="N161" s="85">
        <v>6.388925895555866E-4</v>
      </c>
      <c r="O161" s="85">
        <f>L161/'סכום נכסי הקרן'!$C$42</f>
        <v>5.2862695701481304E-5</v>
      </c>
    </row>
    <row r="162" spans="2:15">
      <c r="B162" s="77" t="s">
        <v>1530</v>
      </c>
      <c r="C162" s="74" t="s">
        <v>1531</v>
      </c>
      <c r="D162" s="87" t="s">
        <v>28</v>
      </c>
      <c r="E162" s="87" t="s">
        <v>950</v>
      </c>
      <c r="F162" s="74"/>
      <c r="G162" s="87" t="s">
        <v>1126</v>
      </c>
      <c r="H162" s="87" t="s">
        <v>164</v>
      </c>
      <c r="I162" s="84">
        <v>590.19972399999995</v>
      </c>
      <c r="J162" s="86">
        <v>5934</v>
      </c>
      <c r="K162" s="74"/>
      <c r="L162" s="84">
        <v>136.59806804199999</v>
      </c>
      <c r="M162" s="85">
        <v>7.5360059314599937E-7</v>
      </c>
      <c r="N162" s="85">
        <v>1.7365441838016727E-3</v>
      </c>
      <c r="O162" s="85">
        <f>L162/'סכום נכסי הקרן'!$C$42</f>
        <v>1.4368363048997013E-4</v>
      </c>
    </row>
    <row r="163" spans="2:15">
      <c r="B163" s="77" t="s">
        <v>1532</v>
      </c>
      <c r="C163" s="74" t="s">
        <v>1533</v>
      </c>
      <c r="D163" s="87" t="s">
        <v>1469</v>
      </c>
      <c r="E163" s="87" t="s">
        <v>950</v>
      </c>
      <c r="F163" s="74"/>
      <c r="G163" s="87" t="s">
        <v>1145</v>
      </c>
      <c r="H163" s="87" t="s">
        <v>162</v>
      </c>
      <c r="I163" s="84">
        <v>484.454185</v>
      </c>
      <c r="J163" s="86">
        <v>19448</v>
      </c>
      <c r="K163" s="74"/>
      <c r="L163" s="84">
        <v>335.88235682099997</v>
      </c>
      <c r="M163" s="85">
        <v>1.8058300429852836E-7</v>
      </c>
      <c r="N163" s="85">
        <v>4.2700058759232622E-3</v>
      </c>
      <c r="O163" s="85">
        <f>L163/'סכום נכסי הקרן'!$C$42</f>
        <v>3.533051172490232E-4</v>
      </c>
    </row>
    <row r="164" spans="2:15">
      <c r="B164" s="77" t="s">
        <v>1534</v>
      </c>
      <c r="C164" s="74" t="s">
        <v>1535</v>
      </c>
      <c r="D164" s="87" t="s">
        <v>1452</v>
      </c>
      <c r="E164" s="87" t="s">
        <v>950</v>
      </c>
      <c r="F164" s="74"/>
      <c r="G164" s="87" t="s">
        <v>967</v>
      </c>
      <c r="H164" s="87" t="s">
        <v>162</v>
      </c>
      <c r="I164" s="84">
        <v>317.29401100000001</v>
      </c>
      <c r="J164" s="86">
        <v>116281</v>
      </c>
      <c r="K164" s="74"/>
      <c r="L164" s="84">
        <v>1315.3161914029999</v>
      </c>
      <c r="M164" s="85">
        <v>9.3053600601222659E-7</v>
      </c>
      <c r="N164" s="85">
        <v>1.6721354223975925E-2</v>
      </c>
      <c r="O164" s="85">
        <f>L164/'סכום נכסי הקרן'!$C$42</f>
        <v>1.3835437669946738E-3</v>
      </c>
    </row>
    <row r="165" spans="2:15">
      <c r="B165" s="77" t="s">
        <v>1536</v>
      </c>
      <c r="C165" s="74" t="s">
        <v>1537</v>
      </c>
      <c r="D165" s="87" t="s">
        <v>1452</v>
      </c>
      <c r="E165" s="87" t="s">
        <v>950</v>
      </c>
      <c r="F165" s="74"/>
      <c r="G165" s="87" t="s">
        <v>1145</v>
      </c>
      <c r="H165" s="87" t="s">
        <v>162</v>
      </c>
      <c r="I165" s="84">
        <v>212.362054</v>
      </c>
      <c r="J165" s="86">
        <v>194972</v>
      </c>
      <c r="K165" s="74"/>
      <c r="L165" s="84">
        <v>1476.0759269819998</v>
      </c>
      <c r="M165" s="85">
        <v>4.2659220303541885E-7</v>
      </c>
      <c r="N165" s="85">
        <v>1.8765060901608958E-2</v>
      </c>
      <c r="O165" s="85">
        <f>L165/'סכום נכסי הקרן'!$C$42</f>
        <v>1.5526423697472119E-3</v>
      </c>
    </row>
    <row r="166" spans="2:15">
      <c r="B166" s="77" t="s">
        <v>1538</v>
      </c>
      <c r="C166" s="74" t="s">
        <v>1539</v>
      </c>
      <c r="D166" s="87" t="s">
        <v>1469</v>
      </c>
      <c r="E166" s="87" t="s">
        <v>950</v>
      </c>
      <c r="F166" s="74"/>
      <c r="G166" s="87" t="s">
        <v>1035</v>
      </c>
      <c r="H166" s="87" t="s">
        <v>162</v>
      </c>
      <c r="I166" s="84">
        <v>762.10366099999999</v>
      </c>
      <c r="J166" s="86">
        <v>8561</v>
      </c>
      <c r="K166" s="74"/>
      <c r="L166" s="84">
        <v>232.59377046500001</v>
      </c>
      <c r="M166" s="85">
        <v>9.4579840187594666E-7</v>
      </c>
      <c r="N166" s="85">
        <v>2.9569185353727442E-3</v>
      </c>
      <c r="O166" s="85">
        <f>L166/'סכום נכסי הקרן'!$C$42</f>
        <v>2.4465878506778235E-4</v>
      </c>
    </row>
    <row r="167" spans="2:15">
      <c r="B167" s="77" t="s">
        <v>1540</v>
      </c>
      <c r="C167" s="74" t="s">
        <v>1541</v>
      </c>
      <c r="D167" s="87" t="s">
        <v>1469</v>
      </c>
      <c r="E167" s="87" t="s">
        <v>950</v>
      </c>
      <c r="F167" s="74"/>
      <c r="G167" s="87" t="s">
        <v>1027</v>
      </c>
      <c r="H167" s="87" t="s">
        <v>162</v>
      </c>
      <c r="I167" s="84">
        <v>474.48671400000001</v>
      </c>
      <c r="J167" s="86">
        <v>21775</v>
      </c>
      <c r="K167" s="74"/>
      <c r="L167" s="84">
        <v>368.3339532359999</v>
      </c>
      <c r="M167" s="85">
        <v>1.0712893847371925E-6</v>
      </c>
      <c r="N167" s="85">
        <v>4.6825565936407356E-3</v>
      </c>
      <c r="O167" s="85">
        <f>L167/'סכום נכסי הקרן'!$C$42</f>
        <v>3.874400303919296E-4</v>
      </c>
    </row>
    <row r="168" spans="2:15">
      <c r="B168" s="77" t="s">
        <v>1542</v>
      </c>
      <c r="C168" s="74" t="s">
        <v>1543</v>
      </c>
      <c r="D168" s="87" t="s">
        <v>1452</v>
      </c>
      <c r="E168" s="87" t="s">
        <v>950</v>
      </c>
      <c r="F168" s="74"/>
      <c r="G168" s="87" t="s">
        <v>1030</v>
      </c>
      <c r="H168" s="87" t="s">
        <v>162</v>
      </c>
      <c r="I168" s="84">
        <v>386.739171</v>
      </c>
      <c r="J168" s="86">
        <v>25429</v>
      </c>
      <c r="K168" s="74"/>
      <c r="L168" s="84">
        <v>350.59601702399999</v>
      </c>
      <c r="M168" s="85">
        <v>8.8387827392651776E-8</v>
      </c>
      <c r="N168" s="85">
        <v>4.4570577238315185E-3</v>
      </c>
      <c r="O168" s="85">
        <f>L168/'סכום נכסי הקרן'!$C$42</f>
        <v>3.6878199877499619E-4</v>
      </c>
    </row>
    <row r="169" spans="2:15">
      <c r="B169" s="77" t="s">
        <v>1544</v>
      </c>
      <c r="C169" s="74" t="s">
        <v>1545</v>
      </c>
      <c r="D169" s="87" t="s">
        <v>28</v>
      </c>
      <c r="E169" s="87" t="s">
        <v>950</v>
      </c>
      <c r="F169" s="74"/>
      <c r="G169" s="87" t="s">
        <v>1027</v>
      </c>
      <c r="H169" s="87" t="s">
        <v>164</v>
      </c>
      <c r="I169" s="84">
        <v>25342.073560000001</v>
      </c>
      <c r="J169" s="86">
        <v>450.1</v>
      </c>
      <c r="K169" s="74"/>
      <c r="L169" s="84">
        <v>444.88644447799993</v>
      </c>
      <c r="M169" s="85">
        <v>1.6494474028460221E-5</v>
      </c>
      <c r="N169" s="85">
        <v>5.6557532524759797E-3</v>
      </c>
      <c r="O169" s="85">
        <f>L169/'סכום נכסי הקרן'!$C$42</f>
        <v>4.679634230164887E-4</v>
      </c>
    </row>
    <row r="170" spans="2:15">
      <c r="B170" s="77" t="s">
        <v>1546</v>
      </c>
      <c r="C170" s="74" t="s">
        <v>1547</v>
      </c>
      <c r="D170" s="87" t="s">
        <v>28</v>
      </c>
      <c r="E170" s="87" t="s">
        <v>950</v>
      </c>
      <c r="F170" s="74"/>
      <c r="G170" s="87" t="s">
        <v>970</v>
      </c>
      <c r="H170" s="87" t="s">
        <v>164</v>
      </c>
      <c r="I170" s="84">
        <v>487.56434800000005</v>
      </c>
      <c r="J170" s="86">
        <v>24245</v>
      </c>
      <c r="K170" s="74"/>
      <c r="L170" s="84">
        <v>461.05436987400003</v>
      </c>
      <c r="M170" s="85">
        <v>1.145432239458589E-6</v>
      </c>
      <c r="N170" s="85">
        <v>5.8612928857446622E-3</v>
      </c>
      <c r="O170" s="85">
        <f>L170/'סכום נכסי הקרן'!$C$42</f>
        <v>4.849700048202226E-4</v>
      </c>
    </row>
    <row r="171" spans="2:15">
      <c r="B171" s="77" t="s">
        <v>1548</v>
      </c>
      <c r="C171" s="74" t="s">
        <v>1549</v>
      </c>
      <c r="D171" s="87" t="s">
        <v>28</v>
      </c>
      <c r="E171" s="87" t="s">
        <v>950</v>
      </c>
      <c r="F171" s="74"/>
      <c r="G171" s="87" t="s">
        <v>1052</v>
      </c>
      <c r="H171" s="87" t="s">
        <v>164</v>
      </c>
      <c r="I171" s="84">
        <v>4712.36805</v>
      </c>
      <c r="J171" s="86">
        <v>1441.5</v>
      </c>
      <c r="K171" s="74"/>
      <c r="L171" s="84">
        <v>264.94264187099998</v>
      </c>
      <c r="M171" s="85">
        <v>5.8374450867158568E-6</v>
      </c>
      <c r="N171" s="85">
        <v>3.3681633303969693E-3</v>
      </c>
      <c r="O171" s="85">
        <f>L171/'סכום נכסי הקרן'!$C$42</f>
        <v>2.7868564468953139E-4</v>
      </c>
    </row>
    <row r="172" spans="2:15">
      <c r="B172" s="77" t="s">
        <v>1550</v>
      </c>
      <c r="C172" s="74" t="s">
        <v>1551</v>
      </c>
      <c r="D172" s="87" t="s">
        <v>1469</v>
      </c>
      <c r="E172" s="87" t="s">
        <v>950</v>
      </c>
      <c r="F172" s="74"/>
      <c r="G172" s="87" t="s">
        <v>1126</v>
      </c>
      <c r="H172" s="87" t="s">
        <v>162</v>
      </c>
      <c r="I172" s="84">
        <v>679.29597899999999</v>
      </c>
      <c r="J172" s="86">
        <v>11604</v>
      </c>
      <c r="K172" s="74"/>
      <c r="L172" s="84">
        <v>281.01292683000003</v>
      </c>
      <c r="M172" s="85">
        <v>1.2348981164847222E-6</v>
      </c>
      <c r="N172" s="85">
        <v>3.5724616801291673E-3</v>
      </c>
      <c r="O172" s="85">
        <f>L172/'סכום נכסי הקרן'!$C$42</f>
        <v>2.9558952128907106E-4</v>
      </c>
    </row>
    <row r="173" spans="2:15">
      <c r="B173" s="77" t="s">
        <v>1552</v>
      </c>
      <c r="C173" s="74" t="s">
        <v>1553</v>
      </c>
      <c r="D173" s="87" t="s">
        <v>1452</v>
      </c>
      <c r="E173" s="87" t="s">
        <v>950</v>
      </c>
      <c r="F173" s="74"/>
      <c r="G173" s="87" t="s">
        <v>1030</v>
      </c>
      <c r="H173" s="87" t="s">
        <v>162</v>
      </c>
      <c r="I173" s="84">
        <v>909.9745200000001</v>
      </c>
      <c r="J173" s="86">
        <v>3931</v>
      </c>
      <c r="K173" s="74"/>
      <c r="L173" s="84">
        <v>127.523965729</v>
      </c>
      <c r="M173" s="85">
        <v>2.145720900977848E-7</v>
      </c>
      <c r="N173" s="85">
        <v>1.6211869183532593E-3</v>
      </c>
      <c r="O173" s="85">
        <f>L173/'סכום נכסי הקרן'!$C$42</f>
        <v>1.3413883983181532E-4</v>
      </c>
    </row>
    <row r="174" spans="2:15">
      <c r="B174" s="77" t="s">
        <v>1554</v>
      </c>
      <c r="C174" s="74" t="s">
        <v>1555</v>
      </c>
      <c r="D174" s="87" t="s">
        <v>1452</v>
      </c>
      <c r="E174" s="87" t="s">
        <v>950</v>
      </c>
      <c r="F174" s="74"/>
      <c r="G174" s="87" t="s">
        <v>1052</v>
      </c>
      <c r="H174" s="87" t="s">
        <v>162</v>
      </c>
      <c r="I174" s="84">
        <v>214.49399399999999</v>
      </c>
      <c r="J174" s="86">
        <v>28513</v>
      </c>
      <c r="K174" s="74"/>
      <c r="L174" s="84">
        <v>218.03066749499999</v>
      </c>
      <c r="M174" s="85">
        <v>4.8574214709819977E-7</v>
      </c>
      <c r="N174" s="85">
        <v>2.7717806917475865E-3</v>
      </c>
      <c r="O174" s="85">
        <f>L174/'סכום נכסי הקרן'!$C$42</f>
        <v>2.2934027042169312E-4</v>
      </c>
    </row>
    <row r="175" spans="2:15">
      <c r="B175" s="77" t="s">
        <v>1556</v>
      </c>
      <c r="C175" s="74" t="s">
        <v>1557</v>
      </c>
      <c r="D175" s="87" t="s">
        <v>1469</v>
      </c>
      <c r="E175" s="87" t="s">
        <v>950</v>
      </c>
      <c r="F175" s="74"/>
      <c r="G175" s="87" t="s">
        <v>1027</v>
      </c>
      <c r="H175" s="87" t="s">
        <v>162</v>
      </c>
      <c r="I175" s="84">
        <v>389.98908000000006</v>
      </c>
      <c r="J175" s="86">
        <v>14440</v>
      </c>
      <c r="K175" s="74"/>
      <c r="L175" s="84">
        <v>200.76091853700001</v>
      </c>
      <c r="M175" s="85">
        <v>9.3578782700260632E-7</v>
      </c>
      <c r="N175" s="85">
        <v>2.5522337937672369E-3</v>
      </c>
      <c r="O175" s="85">
        <f>L175/'סכום נכסי הקרן'!$C$42</f>
        <v>2.1117471168792786E-4</v>
      </c>
    </row>
    <row r="176" spans="2:15">
      <c r="B176" s="77" t="s">
        <v>1558</v>
      </c>
      <c r="C176" s="74" t="s">
        <v>1559</v>
      </c>
      <c r="D176" s="87" t="s">
        <v>28</v>
      </c>
      <c r="E176" s="87" t="s">
        <v>950</v>
      </c>
      <c r="F176" s="74"/>
      <c r="G176" s="87" t="s">
        <v>1011</v>
      </c>
      <c r="H176" s="87" t="s">
        <v>164</v>
      </c>
      <c r="I176" s="84">
        <v>4709.9046189999999</v>
      </c>
      <c r="J176" s="86">
        <v>2465.5</v>
      </c>
      <c r="K176" s="74"/>
      <c r="L176" s="84">
        <v>452.91336047100003</v>
      </c>
      <c r="M176" s="85">
        <v>3.8090407389354188E-6</v>
      </c>
      <c r="N176" s="85">
        <v>5.7577978456485792E-3</v>
      </c>
      <c r="O176" s="85">
        <f>L176/'סכום נכסי הקרן'!$C$42</f>
        <v>4.7640670810861489E-4</v>
      </c>
    </row>
    <row r="177" spans="2:15">
      <c r="B177" s="77" t="s">
        <v>1560</v>
      </c>
      <c r="C177" s="74" t="s">
        <v>1561</v>
      </c>
      <c r="D177" s="87" t="s">
        <v>1469</v>
      </c>
      <c r="E177" s="87" t="s">
        <v>950</v>
      </c>
      <c r="F177" s="74"/>
      <c r="G177" s="87" t="s">
        <v>1145</v>
      </c>
      <c r="H177" s="87" t="s">
        <v>162</v>
      </c>
      <c r="I177" s="84">
        <v>292.49180999999999</v>
      </c>
      <c r="J177" s="86">
        <v>15101</v>
      </c>
      <c r="K177" s="74"/>
      <c r="L177" s="84">
        <v>157.46315603300002</v>
      </c>
      <c r="M177" s="85">
        <v>1.1609521585725488E-6</v>
      </c>
      <c r="N177" s="85">
        <v>2.001797914799834E-3</v>
      </c>
      <c r="O177" s="85">
        <f>L177/'סכום נכסי הקרן'!$C$42</f>
        <v>1.6563102430023813E-4</v>
      </c>
    </row>
    <row r="178" spans="2:15">
      <c r="B178" s="77" t="s">
        <v>1562</v>
      </c>
      <c r="C178" s="74" t="s">
        <v>1563</v>
      </c>
      <c r="D178" s="87" t="s">
        <v>1469</v>
      </c>
      <c r="E178" s="87" t="s">
        <v>950</v>
      </c>
      <c r="F178" s="74"/>
      <c r="G178" s="87" t="s">
        <v>975</v>
      </c>
      <c r="H178" s="87" t="s">
        <v>162</v>
      </c>
      <c r="I178" s="84">
        <v>178.74499499999999</v>
      </c>
      <c r="J178" s="86">
        <v>32407</v>
      </c>
      <c r="K178" s="74"/>
      <c r="L178" s="84">
        <v>206.50579973800001</v>
      </c>
      <c r="M178" s="85">
        <v>4.5801772679450029E-6</v>
      </c>
      <c r="N178" s="85">
        <v>2.6252673306190223E-3</v>
      </c>
      <c r="O178" s="85">
        <f>L178/'סכום נכסי הקרן'!$C$42</f>
        <v>2.1721758915702543E-4</v>
      </c>
    </row>
    <row r="179" spans="2:15">
      <c r="B179" s="77" t="s">
        <v>1564</v>
      </c>
      <c r="C179" s="74" t="s">
        <v>1565</v>
      </c>
      <c r="D179" s="87" t="s">
        <v>28</v>
      </c>
      <c r="E179" s="87" t="s">
        <v>950</v>
      </c>
      <c r="F179" s="74"/>
      <c r="G179" s="87" t="s">
        <v>1126</v>
      </c>
      <c r="H179" s="87" t="s">
        <v>164</v>
      </c>
      <c r="I179" s="84">
        <v>422.42317200000002</v>
      </c>
      <c r="J179" s="86">
        <v>6450</v>
      </c>
      <c r="K179" s="74"/>
      <c r="L179" s="84">
        <v>106.26872274999999</v>
      </c>
      <c r="M179" s="85">
        <v>4.3104405306122453E-6</v>
      </c>
      <c r="N179" s="85">
        <v>1.350973224268473E-3</v>
      </c>
      <c r="O179" s="85">
        <f>L179/'סכום נכסי הקרן'!$C$42</f>
        <v>1.1178105306406878E-4</v>
      </c>
    </row>
    <row r="180" spans="2:15">
      <c r="B180" s="77" t="s">
        <v>1566</v>
      </c>
      <c r="C180" s="74" t="s">
        <v>1567</v>
      </c>
      <c r="D180" s="87" t="s">
        <v>1452</v>
      </c>
      <c r="E180" s="87" t="s">
        <v>950</v>
      </c>
      <c r="F180" s="74"/>
      <c r="G180" s="87" t="s">
        <v>1027</v>
      </c>
      <c r="H180" s="87" t="s">
        <v>162</v>
      </c>
      <c r="I180" s="84">
        <v>171.920186</v>
      </c>
      <c r="J180" s="86">
        <v>62457</v>
      </c>
      <c r="K180" s="74"/>
      <c r="L180" s="84">
        <v>382.796119621</v>
      </c>
      <c r="M180" s="85">
        <v>2.012083018277622E-6</v>
      </c>
      <c r="N180" s="85">
        <v>4.8664112504527351E-3</v>
      </c>
      <c r="O180" s="85">
        <f>L180/'סכום נכסי הקרן'!$C$42</f>
        <v>4.026523727093034E-4</v>
      </c>
    </row>
    <row r="181" spans="2:15">
      <c r="B181" s="77" t="s">
        <v>1568</v>
      </c>
      <c r="C181" s="74" t="s">
        <v>1569</v>
      </c>
      <c r="D181" s="87" t="s">
        <v>28</v>
      </c>
      <c r="E181" s="87" t="s">
        <v>950</v>
      </c>
      <c r="F181" s="74"/>
      <c r="G181" s="87" t="s">
        <v>1030</v>
      </c>
      <c r="H181" s="87" t="s">
        <v>169</v>
      </c>
      <c r="I181" s="84">
        <v>15820.885253</v>
      </c>
      <c r="J181" s="86">
        <v>8106</v>
      </c>
      <c r="K181" s="74"/>
      <c r="L181" s="84">
        <v>451.290973334</v>
      </c>
      <c r="M181" s="85">
        <v>5.1493643820791221E-6</v>
      </c>
      <c r="N181" s="85">
        <v>5.7371727593130547E-3</v>
      </c>
      <c r="O181" s="85">
        <f>L181/'סכום נכסי הקרן'!$C$42</f>
        <v>4.7470016513003691E-4</v>
      </c>
    </row>
    <row r="182" spans="2:15">
      <c r="B182" s="77" t="s">
        <v>1570</v>
      </c>
      <c r="C182" s="74" t="s">
        <v>1571</v>
      </c>
      <c r="D182" s="87" t="s">
        <v>1469</v>
      </c>
      <c r="E182" s="87" t="s">
        <v>950</v>
      </c>
      <c r="F182" s="74"/>
      <c r="G182" s="87" t="s">
        <v>1572</v>
      </c>
      <c r="H182" s="87" t="s">
        <v>162</v>
      </c>
      <c r="I182" s="84">
        <v>259.99272000000002</v>
      </c>
      <c r="J182" s="86">
        <v>15934</v>
      </c>
      <c r="K182" s="74"/>
      <c r="L182" s="84">
        <v>147.68811061700001</v>
      </c>
      <c r="M182" s="85">
        <v>1.1694561946596711E-6</v>
      </c>
      <c r="N182" s="85">
        <v>1.8775296985148664E-3</v>
      </c>
      <c r="O182" s="85">
        <f>L182/'סכום נכסי הקרן'!$C$42</f>
        <v>1.5534893148803691E-4</v>
      </c>
    </row>
    <row r="183" spans="2:15">
      <c r="B183" s="77" t="s">
        <v>1573</v>
      </c>
      <c r="C183" s="74" t="s">
        <v>1574</v>
      </c>
      <c r="D183" s="87" t="s">
        <v>1452</v>
      </c>
      <c r="E183" s="87" t="s">
        <v>950</v>
      </c>
      <c r="F183" s="74"/>
      <c r="G183" s="87" t="s">
        <v>1030</v>
      </c>
      <c r="H183" s="87" t="s">
        <v>162</v>
      </c>
      <c r="I183" s="84">
        <v>1050.208093</v>
      </c>
      <c r="J183" s="86">
        <v>16680</v>
      </c>
      <c r="K183" s="74"/>
      <c r="L183" s="84">
        <v>624.49784104599996</v>
      </c>
      <c r="M183" s="85">
        <v>4.3654159936286531E-7</v>
      </c>
      <c r="N183" s="85">
        <v>7.9391173624189897E-3</v>
      </c>
      <c r="O183" s="85">
        <f>L183/'סכום נכסי הקרן'!$C$42</f>
        <v>6.5689155286623906E-4</v>
      </c>
    </row>
    <row r="184" spans="2:15">
      <c r="B184" s="77" t="s">
        <v>1575</v>
      </c>
      <c r="C184" s="74" t="s">
        <v>1576</v>
      </c>
      <c r="D184" s="87" t="s">
        <v>1577</v>
      </c>
      <c r="E184" s="87" t="s">
        <v>950</v>
      </c>
      <c r="F184" s="74"/>
      <c r="G184" s="87" t="s">
        <v>1126</v>
      </c>
      <c r="H184" s="87" t="s">
        <v>164</v>
      </c>
      <c r="I184" s="84">
        <v>1624.9545000000001</v>
      </c>
      <c r="J184" s="86">
        <v>2187</v>
      </c>
      <c r="K184" s="74"/>
      <c r="L184" s="84">
        <v>138.60790549500001</v>
      </c>
      <c r="M184" s="85">
        <v>2.2101746032013096E-6</v>
      </c>
      <c r="N184" s="85">
        <v>1.762094849264385E-3</v>
      </c>
      <c r="O184" s="85">
        <f>L184/'סכום נכסי הקרן'!$C$42</f>
        <v>1.457977214583209E-4</v>
      </c>
    </row>
    <row r="185" spans="2:15">
      <c r="B185" s="77" t="s">
        <v>1578</v>
      </c>
      <c r="C185" s="74" t="s">
        <v>1579</v>
      </c>
      <c r="D185" s="87" t="s">
        <v>28</v>
      </c>
      <c r="E185" s="87" t="s">
        <v>950</v>
      </c>
      <c r="F185" s="74"/>
      <c r="G185" s="87" t="s">
        <v>1145</v>
      </c>
      <c r="H185" s="87" t="s">
        <v>169</v>
      </c>
      <c r="I185" s="84">
        <v>2437.4317500000002</v>
      </c>
      <c r="J185" s="86">
        <v>12800</v>
      </c>
      <c r="K185" s="74"/>
      <c r="L185" s="84">
        <v>109.78972580200001</v>
      </c>
      <c r="M185" s="85">
        <v>1.6687057395500155E-6</v>
      </c>
      <c r="N185" s="85">
        <v>1.3957350386831437E-3</v>
      </c>
      <c r="O185" s="85">
        <f>L185/'סכום נכסי הקרן'!$C$42</f>
        <v>1.1548469623215572E-4</v>
      </c>
    </row>
    <row r="186" spans="2:15">
      <c r="B186" s="77" t="s">
        <v>1580</v>
      </c>
      <c r="C186" s="74" t="s">
        <v>1581</v>
      </c>
      <c r="D186" s="87" t="s">
        <v>1469</v>
      </c>
      <c r="E186" s="87" t="s">
        <v>950</v>
      </c>
      <c r="F186" s="74"/>
      <c r="G186" s="87" t="s">
        <v>1145</v>
      </c>
      <c r="H186" s="87" t="s">
        <v>162</v>
      </c>
      <c r="I186" s="84">
        <v>211.24408500000001</v>
      </c>
      <c r="J186" s="86">
        <v>18671</v>
      </c>
      <c r="K186" s="74"/>
      <c r="L186" s="84">
        <v>140.608530788</v>
      </c>
      <c r="M186" s="85">
        <v>1.9655337298977446E-7</v>
      </c>
      <c r="N186" s="85">
        <v>1.787528402361618E-3</v>
      </c>
      <c r="O186" s="85">
        <f>L186/'סכום נכסי הקרן'!$C$42</f>
        <v>1.4790212241705124E-4</v>
      </c>
    </row>
    <row r="187" spans="2:15">
      <c r="B187" s="77" t="s">
        <v>1582</v>
      </c>
      <c r="C187" s="74" t="s">
        <v>1583</v>
      </c>
      <c r="D187" s="87" t="s">
        <v>1452</v>
      </c>
      <c r="E187" s="87" t="s">
        <v>950</v>
      </c>
      <c r="F187" s="74"/>
      <c r="G187" s="87" t="s">
        <v>970</v>
      </c>
      <c r="H187" s="87" t="s">
        <v>162</v>
      </c>
      <c r="I187" s="84">
        <v>714.97997999999995</v>
      </c>
      <c r="J187" s="86">
        <v>5412</v>
      </c>
      <c r="K187" s="74"/>
      <c r="L187" s="84">
        <v>137.94666438500002</v>
      </c>
      <c r="M187" s="85">
        <v>1.6716857142857142E-7</v>
      </c>
      <c r="N187" s="85">
        <v>1.7536886220012879E-3</v>
      </c>
      <c r="O187" s="85">
        <f>L187/'סכום נכסי הקרן'!$C$42</f>
        <v>1.4510218070378544E-4</v>
      </c>
    </row>
    <row r="188" spans="2:15">
      <c r="B188" s="77" t="s">
        <v>1584</v>
      </c>
      <c r="C188" s="74" t="s">
        <v>1585</v>
      </c>
      <c r="D188" s="87" t="s">
        <v>28</v>
      </c>
      <c r="E188" s="87" t="s">
        <v>950</v>
      </c>
      <c r="F188" s="74"/>
      <c r="G188" s="87" t="s">
        <v>1527</v>
      </c>
      <c r="H188" s="87" t="s">
        <v>164</v>
      </c>
      <c r="I188" s="84">
        <v>38.998908</v>
      </c>
      <c r="J188" s="86">
        <v>47590</v>
      </c>
      <c r="K188" s="74"/>
      <c r="L188" s="84">
        <v>72.387931111</v>
      </c>
      <c r="M188" s="85">
        <v>3.0883051462693155E-7</v>
      </c>
      <c r="N188" s="85">
        <v>9.2025343074100114E-4</v>
      </c>
      <c r="O188" s="85">
        <f>L188/'סכום נכסי הקרן'!$C$42</f>
        <v>7.6142810032191216E-5</v>
      </c>
    </row>
    <row r="189" spans="2:15">
      <c r="B189" s="77" t="s">
        <v>1586</v>
      </c>
      <c r="C189" s="74" t="s">
        <v>1587</v>
      </c>
      <c r="D189" s="87" t="s">
        <v>1469</v>
      </c>
      <c r="E189" s="87" t="s">
        <v>950</v>
      </c>
      <c r="F189" s="74"/>
      <c r="G189" s="87" t="s">
        <v>1527</v>
      </c>
      <c r="H189" s="87" t="s">
        <v>162</v>
      </c>
      <c r="I189" s="84">
        <v>3425.1148440000002</v>
      </c>
      <c r="J189" s="86">
        <v>1243</v>
      </c>
      <c r="K189" s="74"/>
      <c r="L189" s="84">
        <v>151.77694283899999</v>
      </c>
      <c r="M189" s="85">
        <v>5.4268096448650068E-5</v>
      </c>
      <c r="N189" s="85">
        <v>1.9295102127009948E-3</v>
      </c>
      <c r="O189" s="85">
        <f>L189/'סכום נכסי הקרן'!$C$42</f>
        <v>1.5964985804243511E-4</v>
      </c>
    </row>
    <row r="190" spans="2:15">
      <c r="B190" s="77" t="s">
        <v>1588</v>
      </c>
      <c r="C190" s="74" t="s">
        <v>1589</v>
      </c>
      <c r="D190" s="87" t="s">
        <v>1469</v>
      </c>
      <c r="E190" s="87" t="s">
        <v>950</v>
      </c>
      <c r="F190" s="74"/>
      <c r="G190" s="87" t="s">
        <v>1126</v>
      </c>
      <c r="H190" s="87" t="s">
        <v>162</v>
      </c>
      <c r="I190" s="84">
        <v>415.43586699999997</v>
      </c>
      <c r="J190" s="86">
        <v>33895</v>
      </c>
      <c r="K190" s="74"/>
      <c r="L190" s="84">
        <v>501.99473464099992</v>
      </c>
      <c r="M190" s="85">
        <v>1.4738646838907169E-6</v>
      </c>
      <c r="N190" s="85">
        <v>6.3817596341981834E-3</v>
      </c>
      <c r="O190" s="85">
        <f>L190/'סכום נכסי הקרן'!$C$42</f>
        <v>5.2803401244218631E-4</v>
      </c>
    </row>
    <row r="191" spans="2:15">
      <c r="B191" s="77" t="s">
        <v>1590</v>
      </c>
      <c r="C191" s="74" t="s">
        <v>1591</v>
      </c>
      <c r="D191" s="87" t="s">
        <v>28</v>
      </c>
      <c r="E191" s="87" t="s">
        <v>950</v>
      </c>
      <c r="F191" s="74"/>
      <c r="G191" s="87" t="s">
        <v>1572</v>
      </c>
      <c r="H191" s="87" t="s">
        <v>164</v>
      </c>
      <c r="I191" s="84">
        <v>85.245113000000003</v>
      </c>
      <c r="J191" s="86">
        <v>23890</v>
      </c>
      <c r="K191" s="74"/>
      <c r="L191" s="84">
        <v>79.42983380199999</v>
      </c>
      <c r="M191" s="85">
        <v>1.5267930912715844E-7</v>
      </c>
      <c r="N191" s="85">
        <v>1.0097757449013555E-3</v>
      </c>
      <c r="O191" s="85">
        <f>L191/'סכום נכסי הקרן'!$C$42</f>
        <v>8.3549987591165675E-5</v>
      </c>
    </row>
    <row r="192" spans="2:15">
      <c r="B192" s="77" t="s">
        <v>1592</v>
      </c>
      <c r="C192" s="74" t="s">
        <v>1593</v>
      </c>
      <c r="D192" s="87" t="s">
        <v>1469</v>
      </c>
      <c r="E192" s="87" t="s">
        <v>950</v>
      </c>
      <c r="F192" s="74"/>
      <c r="G192" s="87" t="s">
        <v>1527</v>
      </c>
      <c r="H192" s="87" t="s">
        <v>162</v>
      </c>
      <c r="I192" s="84">
        <v>211.24408500000001</v>
      </c>
      <c r="J192" s="86">
        <v>18955</v>
      </c>
      <c r="K192" s="74"/>
      <c r="L192" s="84">
        <v>142.74729265100001</v>
      </c>
      <c r="M192" s="85">
        <v>1.7020008855647786E-6</v>
      </c>
      <c r="N192" s="85">
        <v>1.8147180583133224E-3</v>
      </c>
      <c r="O192" s="85">
        <f>L192/'סכום נכסי הקרן'!$C$42</f>
        <v>1.5015182531281143E-4</v>
      </c>
    </row>
    <row r="193" spans="2:15">
      <c r="B193" s="77" t="s">
        <v>1594</v>
      </c>
      <c r="C193" s="74" t="s">
        <v>1595</v>
      </c>
      <c r="D193" s="87" t="s">
        <v>28</v>
      </c>
      <c r="E193" s="87" t="s">
        <v>950</v>
      </c>
      <c r="F193" s="74"/>
      <c r="G193" s="87" t="s">
        <v>1527</v>
      </c>
      <c r="H193" s="87" t="s">
        <v>164</v>
      </c>
      <c r="I193" s="84">
        <v>55.248452999999998</v>
      </c>
      <c r="J193" s="86">
        <v>33845</v>
      </c>
      <c r="K193" s="74"/>
      <c r="L193" s="84">
        <v>72.931081414999994</v>
      </c>
      <c r="M193" s="85">
        <v>1.0939695484485445E-7</v>
      </c>
      <c r="N193" s="85">
        <v>9.271583929770066E-4</v>
      </c>
      <c r="O193" s="85">
        <f>L193/'סכום נכסי הקרן'!$C$42</f>
        <v>7.6714134419857187E-5</v>
      </c>
    </row>
    <row r="194" spans="2:15">
      <c r="B194" s="77" t="s">
        <v>1596</v>
      </c>
      <c r="C194" s="74" t="s">
        <v>1597</v>
      </c>
      <c r="D194" s="87" t="s">
        <v>1469</v>
      </c>
      <c r="E194" s="87" t="s">
        <v>950</v>
      </c>
      <c r="F194" s="74"/>
      <c r="G194" s="87" t="s">
        <v>967</v>
      </c>
      <c r="H194" s="87" t="s">
        <v>162</v>
      </c>
      <c r="I194" s="84">
        <v>335.74484899999993</v>
      </c>
      <c r="J194" s="86">
        <v>24156</v>
      </c>
      <c r="K194" s="74"/>
      <c r="L194" s="84">
        <v>289.13050409699997</v>
      </c>
      <c r="M194" s="85">
        <v>3.3767591286614845E-7</v>
      </c>
      <c r="N194" s="85">
        <v>3.6756588321213545E-3</v>
      </c>
      <c r="O194" s="85">
        <f>L194/'סכום נכסי הקרן'!$C$42</f>
        <v>3.0412817040193245E-4</v>
      </c>
    </row>
    <row r="195" spans="2:15">
      <c r="B195" s="77" t="s">
        <v>1598</v>
      </c>
      <c r="C195" s="74" t="s">
        <v>1599</v>
      </c>
      <c r="D195" s="87" t="s">
        <v>1469</v>
      </c>
      <c r="E195" s="87" t="s">
        <v>950</v>
      </c>
      <c r="F195" s="74"/>
      <c r="G195" s="87" t="s">
        <v>1148</v>
      </c>
      <c r="H195" s="87" t="s">
        <v>162</v>
      </c>
      <c r="I195" s="84">
        <v>656.67336299999999</v>
      </c>
      <c r="J195" s="86">
        <v>16535</v>
      </c>
      <c r="K195" s="74"/>
      <c r="L195" s="84">
        <v>387.09105291500003</v>
      </c>
      <c r="M195" s="85">
        <v>8.8091261607445275E-7</v>
      </c>
      <c r="N195" s="85">
        <v>4.9210118867459123E-3</v>
      </c>
      <c r="O195" s="85">
        <f>L195/'סכום נכסי הקרן'!$C$42</f>
        <v>4.071700911312391E-4</v>
      </c>
    </row>
    <row r="196" spans="2:15">
      <c r="B196" s="77" t="s">
        <v>1600</v>
      </c>
      <c r="C196" s="74" t="s">
        <v>1601</v>
      </c>
      <c r="D196" s="87" t="s">
        <v>1452</v>
      </c>
      <c r="E196" s="87" t="s">
        <v>950</v>
      </c>
      <c r="F196" s="74"/>
      <c r="G196" s="87" t="s">
        <v>1004</v>
      </c>
      <c r="H196" s="87" t="s">
        <v>162</v>
      </c>
      <c r="I196" s="84">
        <v>1990.6115110000001</v>
      </c>
      <c r="J196" s="86">
        <v>15771</v>
      </c>
      <c r="K196" s="74"/>
      <c r="L196" s="84">
        <v>1119.193752252</v>
      </c>
      <c r="M196" s="85">
        <v>2.617143318182042E-7</v>
      </c>
      <c r="N196" s="85">
        <v>1.4228088499925205E-2</v>
      </c>
      <c r="O196" s="85">
        <f>L196/'סכום נכסי הקרן'!$C$42</f>
        <v>1.1772481401114334E-3</v>
      </c>
    </row>
    <row r="197" spans="2:15">
      <c r="B197" s="77" t="s">
        <v>1602</v>
      </c>
      <c r="C197" s="74" t="s">
        <v>1603</v>
      </c>
      <c r="D197" s="87" t="s">
        <v>1469</v>
      </c>
      <c r="E197" s="87" t="s">
        <v>950</v>
      </c>
      <c r="F197" s="74"/>
      <c r="G197" s="87" t="s">
        <v>1035</v>
      </c>
      <c r="H197" s="87" t="s">
        <v>162</v>
      </c>
      <c r="I197" s="84">
        <v>122.394823</v>
      </c>
      <c r="J197" s="86">
        <v>21150</v>
      </c>
      <c r="K197" s="74"/>
      <c r="L197" s="84">
        <v>92.285390449000005</v>
      </c>
      <c r="M197" s="85">
        <v>6.5379149860002307E-7</v>
      </c>
      <c r="N197" s="85">
        <v>1.1732058903263754E-3</v>
      </c>
      <c r="O197" s="85">
        <f>L197/'סכום נכסי הקרן'!$C$42</f>
        <v>9.707238272813416E-5</v>
      </c>
    </row>
    <row r="198" spans="2:15">
      <c r="B198" s="77" t="s">
        <v>1604</v>
      </c>
      <c r="C198" s="74" t="s">
        <v>1605</v>
      </c>
      <c r="D198" s="87" t="s">
        <v>138</v>
      </c>
      <c r="E198" s="87" t="s">
        <v>950</v>
      </c>
      <c r="F198" s="74"/>
      <c r="G198" s="87" t="s">
        <v>975</v>
      </c>
      <c r="H198" s="87" t="s">
        <v>1524</v>
      </c>
      <c r="I198" s="84">
        <v>783.228069</v>
      </c>
      <c r="J198" s="86">
        <v>9945</v>
      </c>
      <c r="K198" s="74"/>
      <c r="L198" s="84">
        <v>287.06329275000002</v>
      </c>
      <c r="M198" s="85">
        <v>2.6318147479838711E-7</v>
      </c>
      <c r="N198" s="85">
        <v>3.6493787837079475E-3</v>
      </c>
      <c r="O198" s="85">
        <f>L198/'סכום נכסי הקרן'!$C$42</f>
        <v>3.0195372946301895E-4</v>
      </c>
    </row>
    <row r="199" spans="2:15">
      <c r="B199" s="77" t="s">
        <v>1606</v>
      </c>
      <c r="C199" s="74" t="s">
        <v>1607</v>
      </c>
      <c r="D199" s="87" t="s">
        <v>1452</v>
      </c>
      <c r="E199" s="87" t="s">
        <v>950</v>
      </c>
      <c r="F199" s="74"/>
      <c r="G199" s="87" t="s">
        <v>1004</v>
      </c>
      <c r="H199" s="87" t="s">
        <v>162</v>
      </c>
      <c r="I199" s="84">
        <v>497.65856500000001</v>
      </c>
      <c r="J199" s="86">
        <v>37550</v>
      </c>
      <c r="K199" s="74"/>
      <c r="L199" s="84">
        <v>666.19437068800005</v>
      </c>
      <c r="M199" s="85">
        <v>1.1341181044866072E-6</v>
      </c>
      <c r="N199" s="85">
        <v>8.4691970851590356E-3</v>
      </c>
      <c r="O199" s="85">
        <f>L199/'סכום נכסי הקרן'!$C$42</f>
        <v>7.0075094885676745E-4</v>
      </c>
    </row>
    <row r="200" spans="2:15">
      <c r="B200" s="77" t="s">
        <v>1608</v>
      </c>
      <c r="C200" s="74" t="s">
        <v>1609</v>
      </c>
      <c r="D200" s="87" t="s">
        <v>122</v>
      </c>
      <c r="E200" s="87" t="s">
        <v>950</v>
      </c>
      <c r="F200" s="74"/>
      <c r="G200" s="87" t="s">
        <v>1145</v>
      </c>
      <c r="H200" s="87" t="s">
        <v>165</v>
      </c>
      <c r="I200" s="84">
        <v>714.97997999999995</v>
      </c>
      <c r="J200" s="86">
        <v>4072</v>
      </c>
      <c r="K200" s="74"/>
      <c r="L200" s="84">
        <v>128.06077347800002</v>
      </c>
      <c r="M200" s="85">
        <v>5.3778403426582026E-6</v>
      </c>
      <c r="N200" s="85">
        <v>1.6280112489437844E-3</v>
      </c>
      <c r="O200" s="85">
        <f>L200/'סכום נכסי הקרן'!$C$42</f>
        <v>1.3470349266590779E-4</v>
      </c>
    </row>
    <row r="201" spans="2:15">
      <c r="B201" s="77" t="s">
        <v>1610</v>
      </c>
      <c r="C201" s="74" t="s">
        <v>1611</v>
      </c>
      <c r="D201" s="87" t="s">
        <v>1469</v>
      </c>
      <c r="E201" s="87" t="s">
        <v>950</v>
      </c>
      <c r="F201" s="74"/>
      <c r="G201" s="87" t="s">
        <v>1527</v>
      </c>
      <c r="H201" s="87" t="s">
        <v>162</v>
      </c>
      <c r="I201" s="84">
        <v>500.48598600000003</v>
      </c>
      <c r="J201" s="86">
        <v>8274</v>
      </c>
      <c r="K201" s="84">
        <v>0.43713697200000001</v>
      </c>
      <c r="L201" s="84">
        <v>148.064537339</v>
      </c>
      <c r="M201" s="85">
        <v>4.0285246819800014E-7</v>
      </c>
      <c r="N201" s="85">
        <v>1.882315136874914E-3</v>
      </c>
      <c r="O201" s="85">
        <f>L201/'סכום נכסי הקרן'!$C$42</f>
        <v>1.5574488407218157E-4</v>
      </c>
    </row>
    <row r="202" spans="2:15">
      <c r="B202" s="77" t="s">
        <v>1612</v>
      </c>
      <c r="C202" s="74" t="s">
        <v>1613</v>
      </c>
      <c r="D202" s="87" t="s">
        <v>28</v>
      </c>
      <c r="E202" s="87" t="s">
        <v>950</v>
      </c>
      <c r="F202" s="74"/>
      <c r="G202" s="87" t="s">
        <v>1030</v>
      </c>
      <c r="H202" s="87" t="s">
        <v>164</v>
      </c>
      <c r="I202" s="84">
        <v>10922.944148999999</v>
      </c>
      <c r="J202" s="86">
        <v>286.89999999999998</v>
      </c>
      <c r="K202" s="74"/>
      <c r="L202" s="84">
        <v>122.22731574700001</v>
      </c>
      <c r="M202" s="85">
        <v>1.931935635388162E-6</v>
      </c>
      <c r="N202" s="85">
        <v>1.5538516562099672E-3</v>
      </c>
      <c r="O202" s="85">
        <f>L202/'סכום נכסי הקרן'!$C$42</f>
        <v>1.2856744405911381E-4</v>
      </c>
    </row>
    <row r="203" spans="2:15">
      <c r="B203" s="77" t="s">
        <v>1614</v>
      </c>
      <c r="C203" s="74" t="s">
        <v>1615</v>
      </c>
      <c r="D203" s="87" t="s">
        <v>1469</v>
      </c>
      <c r="E203" s="87" t="s">
        <v>950</v>
      </c>
      <c r="F203" s="74"/>
      <c r="G203" s="87" t="s">
        <v>1081</v>
      </c>
      <c r="H203" s="87" t="s">
        <v>162</v>
      </c>
      <c r="I203" s="84">
        <v>854.81397800000002</v>
      </c>
      <c r="J203" s="86">
        <v>3394</v>
      </c>
      <c r="K203" s="84">
        <v>1.3713353239999999</v>
      </c>
      <c r="L203" s="84">
        <v>104.80049288799999</v>
      </c>
      <c r="M203" s="85">
        <v>1.4927868150646433E-6</v>
      </c>
      <c r="N203" s="85">
        <v>1.3323079088369539E-3</v>
      </c>
      <c r="O203" s="85">
        <f>L203/'סכום נכסי הקרן'!$C$42</f>
        <v>1.1023666374736861E-4</v>
      </c>
    </row>
    <row r="204" spans="2:15">
      <c r="B204" s="77" t="s">
        <v>1616</v>
      </c>
      <c r="C204" s="74" t="s">
        <v>1617</v>
      </c>
      <c r="D204" s="87" t="s">
        <v>1452</v>
      </c>
      <c r="E204" s="87" t="s">
        <v>950</v>
      </c>
      <c r="F204" s="74"/>
      <c r="G204" s="87" t="s">
        <v>970</v>
      </c>
      <c r="H204" s="87" t="s">
        <v>162</v>
      </c>
      <c r="I204" s="84">
        <v>162.49545000000001</v>
      </c>
      <c r="J204" s="86">
        <v>26360</v>
      </c>
      <c r="K204" s="74"/>
      <c r="L204" s="84">
        <v>152.70249921000001</v>
      </c>
      <c r="M204" s="85">
        <v>2.653049416464952E-7</v>
      </c>
      <c r="N204" s="85">
        <v>1.941276627525738E-3</v>
      </c>
      <c r="O204" s="85">
        <f>L204/'סכום נכסי הקרן'!$C$42</f>
        <v>1.6062342451752986E-4</v>
      </c>
    </row>
    <row r="205" spans="2:15">
      <c r="B205" s="77" t="s">
        <v>1491</v>
      </c>
      <c r="C205" s="74" t="s">
        <v>1492</v>
      </c>
      <c r="D205" s="87" t="s">
        <v>1469</v>
      </c>
      <c r="E205" s="87" t="s">
        <v>950</v>
      </c>
      <c r="F205" s="74"/>
      <c r="G205" s="87" t="s">
        <v>189</v>
      </c>
      <c r="H205" s="87" t="s">
        <v>162</v>
      </c>
      <c r="I205" s="84">
        <v>2700.1044849999998</v>
      </c>
      <c r="J205" s="86">
        <v>6766</v>
      </c>
      <c r="K205" s="74"/>
      <c r="L205" s="84">
        <v>651.28653275099998</v>
      </c>
      <c r="M205" s="85">
        <v>5.2910387557118471E-5</v>
      </c>
      <c r="N205" s="85">
        <v>8.2796766941781366E-3</v>
      </c>
      <c r="O205" s="85">
        <f>L205/'סכום נכסי הקרן'!$C$42</f>
        <v>6.8506981728405983E-4</v>
      </c>
    </row>
    <row r="206" spans="2:15">
      <c r="B206" s="77" t="s">
        <v>1618</v>
      </c>
      <c r="C206" s="74" t="s">
        <v>1619</v>
      </c>
      <c r="D206" s="87" t="s">
        <v>1469</v>
      </c>
      <c r="E206" s="87" t="s">
        <v>950</v>
      </c>
      <c r="F206" s="74"/>
      <c r="G206" s="87" t="s">
        <v>1035</v>
      </c>
      <c r="H206" s="87" t="s">
        <v>162</v>
      </c>
      <c r="I206" s="84">
        <v>9373</v>
      </c>
      <c r="J206" s="86">
        <v>1154</v>
      </c>
      <c r="K206" s="84">
        <v>2.6731799999999999</v>
      </c>
      <c r="L206" s="84">
        <v>388.27934000000005</v>
      </c>
      <c r="M206" s="85">
        <v>2.3731957733557981E-5</v>
      </c>
      <c r="N206" s="85">
        <v>4.9361183451001323E-3</v>
      </c>
      <c r="O206" s="85">
        <f>L206/'סכום נכסי הקרן'!$C$42</f>
        <v>4.0842001658688057E-4</v>
      </c>
    </row>
    <row r="207" spans="2:15">
      <c r="B207" s="77" t="s">
        <v>1620</v>
      </c>
      <c r="C207" s="74" t="s">
        <v>1621</v>
      </c>
      <c r="D207" s="87" t="s">
        <v>1469</v>
      </c>
      <c r="E207" s="87" t="s">
        <v>950</v>
      </c>
      <c r="F207" s="74"/>
      <c r="G207" s="87" t="s">
        <v>1030</v>
      </c>
      <c r="H207" s="87" t="s">
        <v>162</v>
      </c>
      <c r="I207" s="84">
        <v>424.383531</v>
      </c>
      <c r="J207" s="86">
        <v>16396</v>
      </c>
      <c r="K207" s="74"/>
      <c r="L207" s="84">
        <v>248.05955825999996</v>
      </c>
      <c r="M207" s="85">
        <v>4.2563975139306895E-6</v>
      </c>
      <c r="N207" s="85">
        <v>3.1535320323883846E-3</v>
      </c>
      <c r="O207" s="85">
        <f>L207/'סכום נכסי הקרן'!$C$42</f>
        <v>2.6092680825892884E-4</v>
      </c>
    </row>
    <row r="208" spans="2:15">
      <c r="B208" s="77" t="s">
        <v>1622</v>
      </c>
      <c r="C208" s="74" t="s">
        <v>1623</v>
      </c>
      <c r="D208" s="87" t="s">
        <v>1452</v>
      </c>
      <c r="E208" s="87" t="s">
        <v>950</v>
      </c>
      <c r="F208" s="74"/>
      <c r="G208" s="87" t="s">
        <v>1030</v>
      </c>
      <c r="H208" s="87" t="s">
        <v>162</v>
      </c>
      <c r="I208" s="84">
        <v>1420.4929749999999</v>
      </c>
      <c r="J208" s="86">
        <v>9574</v>
      </c>
      <c r="K208" s="74"/>
      <c r="L208" s="84">
        <v>484.83286085499992</v>
      </c>
      <c r="M208" s="85">
        <v>1.2110374120463743E-6</v>
      </c>
      <c r="N208" s="85">
        <v>6.163584131913237E-3</v>
      </c>
      <c r="O208" s="85">
        <f>L208/'סכום נכסי הקרן'!$C$42</f>
        <v>5.0998192453985272E-4</v>
      </c>
    </row>
    <row r="209" spans="2:15">
      <c r="B209" s="77" t="s">
        <v>1495</v>
      </c>
      <c r="C209" s="74" t="s">
        <v>1496</v>
      </c>
      <c r="D209" s="87" t="s">
        <v>1452</v>
      </c>
      <c r="E209" s="87" t="s">
        <v>950</v>
      </c>
      <c r="F209" s="74"/>
      <c r="G209" s="87" t="s">
        <v>962</v>
      </c>
      <c r="H209" s="87" t="s">
        <v>162</v>
      </c>
      <c r="I209" s="84">
        <v>2765.2792410000002</v>
      </c>
      <c r="J209" s="86">
        <v>4809</v>
      </c>
      <c r="K209" s="74"/>
      <c r="L209" s="84">
        <v>474.08182361299998</v>
      </c>
      <c r="M209" s="85">
        <v>2.031401816617099E-5</v>
      </c>
      <c r="N209" s="85">
        <v>6.0269083248535808E-3</v>
      </c>
      <c r="O209" s="85">
        <f>L209/'סכום נכסי הקרן'!$C$42</f>
        <v>4.9867321362903323E-4</v>
      </c>
    </row>
    <row r="210" spans="2:15">
      <c r="B210" s="77" t="s">
        <v>1624</v>
      </c>
      <c r="C210" s="74" t="s">
        <v>1625</v>
      </c>
      <c r="D210" s="87" t="s">
        <v>1469</v>
      </c>
      <c r="E210" s="87" t="s">
        <v>950</v>
      </c>
      <c r="F210" s="74"/>
      <c r="G210" s="87" t="s">
        <v>1027</v>
      </c>
      <c r="H210" s="87" t="s">
        <v>162</v>
      </c>
      <c r="I210" s="84">
        <v>1651.9027450000001</v>
      </c>
      <c r="J210" s="86">
        <v>8037</v>
      </c>
      <c r="K210" s="74"/>
      <c r="L210" s="84">
        <v>473.30160530400002</v>
      </c>
      <c r="M210" s="85">
        <v>2.235050865344866E-6</v>
      </c>
      <c r="N210" s="85">
        <v>6.0169895640247465E-3</v>
      </c>
      <c r="O210" s="85">
        <f>L210/'סכום נכסי הקרן'!$C$42</f>
        <v>4.9785252413599157E-4</v>
      </c>
    </row>
    <row r="211" spans="2:15">
      <c r="B211" s="77" t="s">
        <v>1626</v>
      </c>
      <c r="C211" s="74" t="s">
        <v>1627</v>
      </c>
      <c r="D211" s="87" t="s">
        <v>1452</v>
      </c>
      <c r="E211" s="87" t="s">
        <v>950</v>
      </c>
      <c r="F211" s="74"/>
      <c r="G211" s="87" t="s">
        <v>1145</v>
      </c>
      <c r="H211" s="87" t="s">
        <v>162</v>
      </c>
      <c r="I211" s="84">
        <v>584.98361999999997</v>
      </c>
      <c r="J211" s="86">
        <v>8697</v>
      </c>
      <c r="K211" s="74"/>
      <c r="L211" s="84">
        <v>181.37303066300001</v>
      </c>
      <c r="M211" s="85">
        <v>1.6436888038401444E-6</v>
      </c>
      <c r="N211" s="85">
        <v>2.3057594152757215E-3</v>
      </c>
      <c r="O211" s="85">
        <f>L211/'סכום נכסי הקרן'!$C$42</f>
        <v>1.907811427509773E-4</v>
      </c>
    </row>
    <row r="212" spans="2:15">
      <c r="B212" s="77" t="s">
        <v>1628</v>
      </c>
      <c r="C212" s="74" t="s">
        <v>1629</v>
      </c>
      <c r="D212" s="87" t="s">
        <v>1469</v>
      </c>
      <c r="E212" s="87" t="s">
        <v>950</v>
      </c>
      <c r="F212" s="74"/>
      <c r="G212" s="87" t="s">
        <v>1035</v>
      </c>
      <c r="H212" s="87" t="s">
        <v>162</v>
      </c>
      <c r="I212" s="84">
        <v>103.951589</v>
      </c>
      <c r="J212" s="86">
        <v>24505</v>
      </c>
      <c r="K212" s="74"/>
      <c r="L212" s="84">
        <v>90.812446249999994</v>
      </c>
      <c r="M212" s="85">
        <v>4.3188061205891032E-7</v>
      </c>
      <c r="N212" s="85">
        <v>1.1544806424623176E-3</v>
      </c>
      <c r="O212" s="85">
        <f>L212/'סכום נכסי הקרן'!$C$42</f>
        <v>9.5523034534158302E-5</v>
      </c>
    </row>
    <row r="213" spans="2:15">
      <c r="B213" s="77" t="s">
        <v>1630</v>
      </c>
      <c r="C213" s="74" t="s">
        <v>1631</v>
      </c>
      <c r="D213" s="87" t="s">
        <v>28</v>
      </c>
      <c r="E213" s="87" t="s">
        <v>950</v>
      </c>
      <c r="F213" s="74"/>
      <c r="G213" s="87" t="s">
        <v>1030</v>
      </c>
      <c r="H213" s="87" t="s">
        <v>162</v>
      </c>
      <c r="I213" s="84">
        <v>76.002371999999994</v>
      </c>
      <c r="J213" s="86">
        <v>99300</v>
      </c>
      <c r="K213" s="74"/>
      <c r="L213" s="84">
        <v>269.05181654099999</v>
      </c>
      <c r="M213" s="85">
        <v>3.1827948239086191E-7</v>
      </c>
      <c r="N213" s="85">
        <v>3.4204024540954074E-3</v>
      </c>
      <c r="O213" s="85">
        <f>L213/'סכום נכסי הקרן'!$C$42</f>
        <v>2.8300796888756832E-4</v>
      </c>
    </row>
    <row r="214" spans="2:15">
      <c r="B214" s="77" t="s">
        <v>1632</v>
      </c>
      <c r="C214" s="74" t="s">
        <v>1633</v>
      </c>
      <c r="D214" s="87" t="s">
        <v>28</v>
      </c>
      <c r="E214" s="87" t="s">
        <v>950</v>
      </c>
      <c r="F214" s="74"/>
      <c r="G214" s="87" t="s">
        <v>967</v>
      </c>
      <c r="H214" s="87" t="s">
        <v>164</v>
      </c>
      <c r="I214" s="84">
        <v>324.99090000000001</v>
      </c>
      <c r="J214" s="86">
        <v>10116</v>
      </c>
      <c r="K214" s="74"/>
      <c r="L214" s="84">
        <v>128.22657265499998</v>
      </c>
      <c r="M214" s="85">
        <v>2.6454194583515281E-7</v>
      </c>
      <c r="N214" s="85">
        <v>1.630119021042068E-3</v>
      </c>
      <c r="O214" s="85">
        <f>L214/'סכום נכסי הקרן'!$C$42</f>
        <v>1.3487789211404845E-4</v>
      </c>
    </row>
    <row r="215" spans="2:15">
      <c r="B215" s="77" t="s">
        <v>1634</v>
      </c>
      <c r="C215" s="74" t="s">
        <v>1635</v>
      </c>
      <c r="D215" s="87" t="s">
        <v>122</v>
      </c>
      <c r="E215" s="87" t="s">
        <v>950</v>
      </c>
      <c r="F215" s="74"/>
      <c r="G215" s="87" t="s">
        <v>1027</v>
      </c>
      <c r="H215" s="87" t="s">
        <v>165</v>
      </c>
      <c r="I215" s="84">
        <v>15546.670931000002</v>
      </c>
      <c r="J215" s="86">
        <v>764</v>
      </c>
      <c r="K215" s="84">
        <v>9.8472365219999993</v>
      </c>
      <c r="L215" s="84">
        <v>532.29783935599994</v>
      </c>
      <c r="M215" s="85">
        <v>1.4176570272018418E-5</v>
      </c>
      <c r="N215" s="85">
        <v>6.7669970024733074E-3</v>
      </c>
      <c r="O215" s="85">
        <f>L215/'סכום נכסי הקרן'!$C$42</f>
        <v>5.5990898814996996E-4</v>
      </c>
    </row>
    <row r="216" spans="2:15">
      <c r="B216" s="77" t="s">
        <v>1636</v>
      </c>
      <c r="C216" s="74" t="s">
        <v>1637</v>
      </c>
      <c r="D216" s="87" t="s">
        <v>28</v>
      </c>
      <c r="E216" s="87" t="s">
        <v>950</v>
      </c>
      <c r="F216" s="74"/>
      <c r="G216" s="87" t="s">
        <v>1126</v>
      </c>
      <c r="H216" s="87" t="s">
        <v>164</v>
      </c>
      <c r="I216" s="84">
        <v>653.71919500000001</v>
      </c>
      <c r="J216" s="86">
        <v>7596</v>
      </c>
      <c r="K216" s="74"/>
      <c r="L216" s="84">
        <v>193.67528627300001</v>
      </c>
      <c r="M216" s="85">
        <v>7.6908140588235291E-7</v>
      </c>
      <c r="N216" s="85">
        <v>2.4621555542066057E-3</v>
      </c>
      <c r="O216" s="85">
        <f>L216/'סכום נכסי הקרן'!$C$42</f>
        <v>2.0372153623236173E-4</v>
      </c>
    </row>
    <row r="217" spans="2:15">
      <c r="B217" s="77" t="s">
        <v>1638</v>
      </c>
      <c r="C217" s="74" t="s">
        <v>1639</v>
      </c>
      <c r="D217" s="87" t="s">
        <v>1452</v>
      </c>
      <c r="E217" s="87" t="s">
        <v>950</v>
      </c>
      <c r="F217" s="74"/>
      <c r="G217" s="87" t="s">
        <v>1148</v>
      </c>
      <c r="H217" s="87" t="s">
        <v>162</v>
      </c>
      <c r="I217" s="84">
        <v>406.23862500000001</v>
      </c>
      <c r="J217" s="86">
        <v>6574</v>
      </c>
      <c r="K217" s="74"/>
      <c r="L217" s="84">
        <v>95.207343494999975</v>
      </c>
      <c r="M217" s="85">
        <v>3.4611793899633639E-7</v>
      </c>
      <c r="N217" s="85">
        <v>1.2103521006652557E-3</v>
      </c>
      <c r="O217" s="85">
        <f>L217/'סכום נכסי הקרן'!$C$42</f>
        <v>1.0014590219871272E-4</v>
      </c>
    </row>
    <row r="218" spans="2:15">
      <c r="B218" s="77" t="s">
        <v>1640</v>
      </c>
      <c r="C218" s="74" t="s">
        <v>1641</v>
      </c>
      <c r="D218" s="87" t="s">
        <v>1469</v>
      </c>
      <c r="E218" s="87" t="s">
        <v>950</v>
      </c>
      <c r="F218" s="74"/>
      <c r="G218" s="87" t="s">
        <v>1145</v>
      </c>
      <c r="H218" s="87" t="s">
        <v>162</v>
      </c>
      <c r="I218" s="84">
        <v>1020.471426</v>
      </c>
      <c r="J218" s="86">
        <v>9297</v>
      </c>
      <c r="K218" s="74"/>
      <c r="L218" s="84">
        <v>338.223059514</v>
      </c>
      <c r="M218" s="85">
        <v>2.0370238178028814E-6</v>
      </c>
      <c r="N218" s="85">
        <v>4.2997627656494652E-3</v>
      </c>
      <c r="O218" s="85">
        <f>L218/'סכום נכסי הקרן'!$C$42</f>
        <v>3.5576723597184791E-4</v>
      </c>
    </row>
    <row r="219" spans="2:15">
      <c r="B219" s="77" t="s">
        <v>1642</v>
      </c>
      <c r="C219" s="74" t="s">
        <v>1643</v>
      </c>
      <c r="D219" s="87" t="s">
        <v>122</v>
      </c>
      <c r="E219" s="87" t="s">
        <v>950</v>
      </c>
      <c r="F219" s="74"/>
      <c r="G219" s="87" t="s">
        <v>1572</v>
      </c>
      <c r="H219" s="87" t="s">
        <v>165</v>
      </c>
      <c r="I219" s="84">
        <v>37899.041297000003</v>
      </c>
      <c r="J219" s="86">
        <v>228.8</v>
      </c>
      <c r="K219" s="74"/>
      <c r="L219" s="84">
        <v>381.41583032800003</v>
      </c>
      <c r="M219" s="85">
        <v>3.8698171854088227E-6</v>
      </c>
      <c r="N219" s="85">
        <v>4.848863906057016E-3</v>
      </c>
      <c r="O219" s="85">
        <f>L219/'סכום נכסי הקרן'!$C$42</f>
        <v>4.0120048558097522E-4</v>
      </c>
    </row>
    <row r="220" spans="2:15">
      <c r="B220" s="77" t="s">
        <v>1644</v>
      </c>
      <c r="C220" s="74" t="s">
        <v>1645</v>
      </c>
      <c r="D220" s="87" t="s">
        <v>28</v>
      </c>
      <c r="E220" s="87" t="s">
        <v>950</v>
      </c>
      <c r="F220" s="74"/>
      <c r="G220" s="87" t="s">
        <v>1126</v>
      </c>
      <c r="H220" s="87" t="s">
        <v>164</v>
      </c>
      <c r="I220" s="84">
        <v>295.189234</v>
      </c>
      <c r="J220" s="86">
        <v>7638</v>
      </c>
      <c r="K220" s="74"/>
      <c r="L220" s="84">
        <v>87.938323513</v>
      </c>
      <c r="M220" s="85">
        <v>1.3838021995250592E-6</v>
      </c>
      <c r="N220" s="85">
        <v>1.1179424893682716E-3</v>
      </c>
      <c r="O220" s="85">
        <f>L220/'סכום נכסי הקרן'!$C$42</f>
        <v>9.2499826407971972E-5</v>
      </c>
    </row>
    <row r="221" spans="2:15">
      <c r="B221" s="77" t="s">
        <v>1646</v>
      </c>
      <c r="C221" s="74" t="s">
        <v>1647</v>
      </c>
      <c r="D221" s="87" t="s">
        <v>1469</v>
      </c>
      <c r="E221" s="87" t="s">
        <v>950</v>
      </c>
      <c r="F221" s="74"/>
      <c r="G221" s="87" t="s">
        <v>1145</v>
      </c>
      <c r="H221" s="87" t="s">
        <v>162</v>
      </c>
      <c r="I221" s="84">
        <v>877.47542999999996</v>
      </c>
      <c r="J221" s="86">
        <v>4781</v>
      </c>
      <c r="K221" s="74"/>
      <c r="L221" s="84">
        <v>149.559237599</v>
      </c>
      <c r="M221" s="85">
        <v>7.3263484807075613E-7</v>
      </c>
      <c r="N221" s="85">
        <v>1.9013169652333634E-3</v>
      </c>
      <c r="O221" s="85">
        <f>L221/'סכום נכסי הקרן'!$C$42</f>
        <v>1.5731711684918592E-4</v>
      </c>
    </row>
    <row r="222" spans="2:15">
      <c r="B222" s="77" t="s">
        <v>1648</v>
      </c>
      <c r="C222" s="74" t="s">
        <v>1649</v>
      </c>
      <c r="D222" s="87" t="s">
        <v>1469</v>
      </c>
      <c r="E222" s="87" t="s">
        <v>950</v>
      </c>
      <c r="F222" s="74"/>
      <c r="G222" s="87" t="s">
        <v>1011</v>
      </c>
      <c r="H222" s="87" t="s">
        <v>162</v>
      </c>
      <c r="I222" s="84">
        <v>1655.6531399999999</v>
      </c>
      <c r="J222" s="86">
        <v>9342</v>
      </c>
      <c r="K222" s="74"/>
      <c r="L222" s="84">
        <v>551.402529867</v>
      </c>
      <c r="M222" s="85">
        <v>2.3566649529819439E-6</v>
      </c>
      <c r="N222" s="85">
        <v>7.0098711489803237E-3</v>
      </c>
      <c r="O222" s="85">
        <f>L222/'סכום נכסי הקרן'!$C$42</f>
        <v>5.8000466981922869E-4</v>
      </c>
    </row>
    <row r="223" spans="2:15">
      <c r="B223" s="77" t="s">
        <v>1650</v>
      </c>
      <c r="C223" s="74" t="s">
        <v>1651</v>
      </c>
      <c r="D223" s="87" t="s">
        <v>1452</v>
      </c>
      <c r="E223" s="87" t="s">
        <v>950</v>
      </c>
      <c r="F223" s="74"/>
      <c r="G223" s="87" t="s">
        <v>967</v>
      </c>
      <c r="H223" s="87" t="s">
        <v>162</v>
      </c>
      <c r="I223" s="84">
        <v>816.33360600000003</v>
      </c>
      <c r="J223" s="86">
        <v>6367</v>
      </c>
      <c r="K223" s="74"/>
      <c r="L223" s="84">
        <v>185.29429987399999</v>
      </c>
      <c r="M223" s="85">
        <v>2.6670407034816829E-5</v>
      </c>
      <c r="N223" s="85">
        <v>2.3556097340912767E-3</v>
      </c>
      <c r="O223" s="85">
        <f>L223/'סכום נכסי הקרן'!$C$42</f>
        <v>1.9490581453031596E-4</v>
      </c>
    </row>
    <row r="224" spans="2:15">
      <c r="B224" s="77" t="s">
        <v>1652</v>
      </c>
      <c r="C224" s="74" t="s">
        <v>1653</v>
      </c>
      <c r="D224" s="87" t="s">
        <v>28</v>
      </c>
      <c r="E224" s="87" t="s">
        <v>950</v>
      </c>
      <c r="F224" s="74"/>
      <c r="G224" s="87" t="s">
        <v>1126</v>
      </c>
      <c r="H224" s="87" t="s">
        <v>164</v>
      </c>
      <c r="I224" s="84">
        <v>857.23499700000002</v>
      </c>
      <c r="J224" s="86">
        <v>7540</v>
      </c>
      <c r="K224" s="74"/>
      <c r="L224" s="84">
        <v>252.097913823</v>
      </c>
      <c r="M224" s="85">
        <v>1.4140828412252668E-6</v>
      </c>
      <c r="N224" s="85">
        <v>3.2048708468062769E-3</v>
      </c>
      <c r="O224" s="85">
        <f>L224/'סכום נכסי הקרן'!$C$42</f>
        <v>2.6517463984848547E-4</v>
      </c>
    </row>
    <row r="225" spans="2:15">
      <c r="B225" s="77" t="s">
        <v>1654</v>
      </c>
      <c r="C225" s="74" t="s">
        <v>1655</v>
      </c>
      <c r="D225" s="87" t="s">
        <v>1469</v>
      </c>
      <c r="E225" s="87" t="s">
        <v>950</v>
      </c>
      <c r="F225" s="74"/>
      <c r="G225" s="87" t="s">
        <v>967</v>
      </c>
      <c r="H225" s="87" t="s">
        <v>162</v>
      </c>
      <c r="I225" s="84">
        <v>476.37816099999998</v>
      </c>
      <c r="J225" s="86">
        <v>16112</v>
      </c>
      <c r="K225" s="74"/>
      <c r="L225" s="84">
        <v>273.62818577899998</v>
      </c>
      <c r="M225" s="85">
        <v>2.7923291141809066E-7</v>
      </c>
      <c r="N225" s="85">
        <v>3.4785809298022107E-3</v>
      </c>
      <c r="O225" s="85">
        <f>L225/'סכום נכסי הקרן'!$C$42</f>
        <v>2.8782172179054699E-4</v>
      </c>
    </row>
    <row r="226" spans="2:15">
      <c r="B226" s="77" t="s">
        <v>1656</v>
      </c>
      <c r="C226" s="74" t="s">
        <v>1657</v>
      </c>
      <c r="D226" s="87" t="s">
        <v>1469</v>
      </c>
      <c r="E226" s="87" t="s">
        <v>950</v>
      </c>
      <c r="F226" s="74"/>
      <c r="G226" s="87" t="s">
        <v>1052</v>
      </c>
      <c r="H226" s="87" t="s">
        <v>162</v>
      </c>
      <c r="I226" s="84">
        <v>1466.589684</v>
      </c>
      <c r="J226" s="86">
        <v>11362</v>
      </c>
      <c r="K226" s="84">
        <v>2.823331794</v>
      </c>
      <c r="L226" s="84">
        <v>596.873256373</v>
      </c>
      <c r="M226" s="85">
        <v>5.1781290109730147E-7</v>
      </c>
      <c r="N226" s="85">
        <v>7.5879314889183112E-3</v>
      </c>
      <c r="O226" s="85">
        <f>L226/'סכום נכסי הקרן'!$C$42</f>
        <v>6.2783403636187821E-4</v>
      </c>
    </row>
    <row r="227" spans="2:15">
      <c r="B227" s="77" t="s">
        <v>1658</v>
      </c>
      <c r="C227" s="74" t="s">
        <v>1659</v>
      </c>
      <c r="D227" s="87" t="s">
        <v>1469</v>
      </c>
      <c r="E227" s="87" t="s">
        <v>950</v>
      </c>
      <c r="F227" s="74"/>
      <c r="G227" s="87" t="s">
        <v>1148</v>
      </c>
      <c r="H227" s="87" t="s">
        <v>162</v>
      </c>
      <c r="I227" s="84">
        <v>1251.2149649999999</v>
      </c>
      <c r="J227" s="86">
        <v>4263</v>
      </c>
      <c r="K227" s="74"/>
      <c r="L227" s="84">
        <v>190.15458296</v>
      </c>
      <c r="M227" s="85">
        <v>3.3268032969928024E-6</v>
      </c>
      <c r="N227" s="85">
        <v>2.4173975503144745E-3</v>
      </c>
      <c r="O227" s="85">
        <f>L227/'סכום נכסי הקרן'!$C$42</f>
        <v>2.0001820835122093E-4</v>
      </c>
    </row>
    <row r="228" spans="2:15">
      <c r="E228" s="1"/>
      <c r="F228" s="1"/>
      <c r="G228" s="1"/>
    </row>
    <row r="229" spans="2:15">
      <c r="E229" s="1"/>
      <c r="F229" s="1"/>
      <c r="G229" s="1"/>
    </row>
    <row r="230" spans="2:15">
      <c r="E230" s="1"/>
      <c r="F230" s="1"/>
      <c r="G230" s="1"/>
    </row>
    <row r="231" spans="2:15">
      <c r="B231" s="89" t="s">
        <v>256</v>
      </c>
      <c r="E231" s="1"/>
      <c r="F231" s="1"/>
      <c r="G231" s="1"/>
    </row>
    <row r="232" spans="2:15">
      <c r="B232" s="89" t="s">
        <v>111</v>
      </c>
      <c r="E232" s="1"/>
      <c r="F232" s="1"/>
      <c r="G232" s="1"/>
    </row>
    <row r="233" spans="2:15">
      <c r="B233" s="89" t="s">
        <v>238</v>
      </c>
      <c r="E233" s="1"/>
      <c r="F233" s="1"/>
      <c r="G233" s="1"/>
    </row>
    <row r="234" spans="2:15">
      <c r="B234" s="89" t="s">
        <v>246</v>
      </c>
      <c r="E234" s="1"/>
      <c r="F234" s="1"/>
      <c r="G234" s="1"/>
    </row>
    <row r="235" spans="2:15">
      <c r="B235" s="89" t="s">
        <v>253</v>
      </c>
      <c r="E235" s="1"/>
      <c r="F235" s="1"/>
      <c r="G235" s="1"/>
    </row>
    <row r="236" spans="2:15">
      <c r="E236" s="1"/>
      <c r="F236" s="1"/>
      <c r="G236" s="1"/>
    </row>
    <row r="237" spans="2:15">
      <c r="E237" s="1"/>
      <c r="F237" s="1"/>
      <c r="G237" s="1"/>
    </row>
    <row r="238" spans="2:15">
      <c r="E238" s="1"/>
      <c r="F238" s="1"/>
      <c r="G238" s="1"/>
    </row>
    <row r="239" spans="2:15">
      <c r="E239" s="1"/>
      <c r="F239" s="1"/>
      <c r="G239" s="1"/>
    </row>
    <row r="240" spans="2:15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3 B235"/>
    <dataValidation type="list" allowBlank="1" showInputMessage="1" showErrorMessage="1" sqref="E12:E35 E37:E146 E147 E148:E357">
      <formula1>$BF$6:$BF$23</formula1>
    </dataValidation>
    <dataValidation type="list" allowBlank="1" showInputMessage="1" showErrorMessage="1" sqref="H12:H35 H37:H146 H147 H148:H357">
      <formula1>$BJ$6:$BJ$19</formula1>
    </dataValidation>
    <dataValidation type="list" allowBlank="1" showInputMessage="1" showErrorMessage="1" sqref="G12:G35 G37:G146 G147 G14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8" workbookViewId="0">
      <selection activeCell="I49" sqref="I49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8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178</v>
      </c>
      <c r="C1" s="68" t="s" vm="1">
        <v>265</v>
      </c>
    </row>
    <row r="2" spans="2:63">
      <c r="B2" s="47" t="s">
        <v>177</v>
      </c>
      <c r="C2" s="68" t="s">
        <v>266</v>
      </c>
    </row>
    <row r="3" spans="2:63">
      <c r="B3" s="47" t="s">
        <v>179</v>
      </c>
      <c r="C3" s="68" t="s">
        <v>267</v>
      </c>
    </row>
    <row r="4" spans="2:63">
      <c r="B4" s="47" t="s">
        <v>180</v>
      </c>
      <c r="C4" s="68">
        <v>8803</v>
      </c>
    </row>
    <row r="6" spans="2:63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263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255</v>
      </c>
      <c r="K8" s="30" t="s">
        <v>62</v>
      </c>
      <c r="L8" s="30" t="s">
        <v>59</v>
      </c>
      <c r="M8" s="30" t="s">
        <v>181</v>
      </c>
      <c r="N8" s="14" t="s">
        <v>183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247</v>
      </c>
      <c r="I9" s="32"/>
      <c r="J9" s="16" t="s">
        <v>243</v>
      </c>
      <c r="K9" s="16" t="s">
        <v>243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258</v>
      </c>
      <c r="C11" s="70"/>
      <c r="D11" s="70"/>
      <c r="E11" s="70"/>
      <c r="F11" s="70"/>
      <c r="G11" s="70"/>
      <c r="H11" s="78"/>
      <c r="I11" s="80"/>
      <c r="J11" s="78">
        <v>2.1225632770000002</v>
      </c>
      <c r="K11" s="78">
        <v>68315.099838761002</v>
      </c>
      <c r="L11" s="70"/>
      <c r="M11" s="79">
        <v>1</v>
      </c>
      <c r="N11" s="79">
        <v>7.1708052509762657E-2</v>
      </c>
      <c r="O11" s="5"/>
      <c r="BH11" s="1"/>
      <c r="BI11" s="3"/>
      <c r="BK11" s="1"/>
    </row>
    <row r="12" spans="2:63" ht="20.25">
      <c r="B12" s="71" t="s">
        <v>233</v>
      </c>
      <c r="C12" s="72"/>
      <c r="D12" s="72"/>
      <c r="E12" s="72"/>
      <c r="F12" s="72"/>
      <c r="G12" s="72"/>
      <c r="H12" s="81"/>
      <c r="I12" s="83"/>
      <c r="J12" s="72"/>
      <c r="K12" s="81">
        <v>17001.219996671003</v>
      </c>
      <c r="L12" s="72"/>
      <c r="M12" s="82">
        <v>0.24886474640010342</v>
      </c>
      <c r="N12" s="82">
        <v>1.7845606302687382E-2</v>
      </c>
      <c r="BI12" s="4"/>
    </row>
    <row r="13" spans="2:63">
      <c r="B13" s="92" t="s">
        <v>259</v>
      </c>
      <c r="C13" s="72"/>
      <c r="D13" s="72"/>
      <c r="E13" s="72"/>
      <c r="F13" s="72"/>
      <c r="G13" s="72"/>
      <c r="H13" s="81"/>
      <c r="I13" s="83"/>
      <c r="J13" s="72"/>
      <c r="K13" s="81">
        <v>5136.716661595</v>
      </c>
      <c r="L13" s="72"/>
      <c r="M13" s="82">
        <v>7.5191526817918825E-2</v>
      </c>
      <c r="N13" s="82">
        <v>5.3918379533485503E-3</v>
      </c>
    </row>
    <row r="14" spans="2:63">
      <c r="B14" s="77" t="s">
        <v>1660</v>
      </c>
      <c r="C14" s="74" t="s">
        <v>1661</v>
      </c>
      <c r="D14" s="87" t="s">
        <v>119</v>
      </c>
      <c r="E14" s="74" t="s">
        <v>1662</v>
      </c>
      <c r="F14" s="87" t="s">
        <v>1663</v>
      </c>
      <c r="G14" s="87" t="s">
        <v>163</v>
      </c>
      <c r="H14" s="84">
        <v>34220.045100000003</v>
      </c>
      <c r="I14" s="86">
        <v>1253</v>
      </c>
      <c r="J14" s="74"/>
      <c r="K14" s="84">
        <v>428.77716510300002</v>
      </c>
      <c r="L14" s="85">
        <v>4.8937407679387475E-4</v>
      </c>
      <c r="M14" s="85">
        <v>6.2764625407122372E-3</v>
      </c>
      <c r="N14" s="85">
        <v>4.5007290544495142E-4</v>
      </c>
    </row>
    <row r="15" spans="2:63">
      <c r="B15" s="77" t="s">
        <v>1664</v>
      </c>
      <c r="C15" s="74" t="s">
        <v>1665</v>
      </c>
      <c r="D15" s="87" t="s">
        <v>119</v>
      </c>
      <c r="E15" s="74" t="s">
        <v>1662</v>
      </c>
      <c r="F15" s="87" t="s">
        <v>1663</v>
      </c>
      <c r="G15" s="87" t="s">
        <v>163</v>
      </c>
      <c r="H15" s="84">
        <v>52113.275153000002</v>
      </c>
      <c r="I15" s="86">
        <v>1853</v>
      </c>
      <c r="J15" s="74"/>
      <c r="K15" s="84">
        <v>965.658988583</v>
      </c>
      <c r="L15" s="85">
        <v>1.1391598917326192E-3</v>
      </c>
      <c r="M15" s="85">
        <v>1.4135366717785269E-2</v>
      </c>
      <c r="N15" s="85">
        <v>1.0136196188436973E-3</v>
      </c>
    </row>
    <row r="16" spans="2:63" ht="20.25">
      <c r="B16" s="77" t="s">
        <v>1666</v>
      </c>
      <c r="C16" s="74" t="s">
        <v>1667</v>
      </c>
      <c r="D16" s="87" t="s">
        <v>119</v>
      </c>
      <c r="E16" s="74" t="s">
        <v>1668</v>
      </c>
      <c r="F16" s="87" t="s">
        <v>1663</v>
      </c>
      <c r="G16" s="87" t="s">
        <v>163</v>
      </c>
      <c r="H16" s="84">
        <v>21.988783999999999</v>
      </c>
      <c r="I16" s="86">
        <v>832.8</v>
      </c>
      <c r="J16" s="74"/>
      <c r="K16" s="84">
        <v>0.18312259299999997</v>
      </c>
      <c r="L16" s="85">
        <v>4.5149282170899172E-5</v>
      </c>
      <c r="M16" s="85">
        <v>2.6805580820669291E-6</v>
      </c>
      <c r="N16" s="85">
        <v>1.9221759970432402E-7</v>
      </c>
      <c r="BH16" s="4"/>
    </row>
    <row r="17" spans="2:14">
      <c r="B17" s="77" t="s">
        <v>1669</v>
      </c>
      <c r="C17" s="74" t="s">
        <v>1670</v>
      </c>
      <c r="D17" s="87" t="s">
        <v>119</v>
      </c>
      <c r="E17" s="74" t="s">
        <v>1668</v>
      </c>
      <c r="F17" s="87" t="s">
        <v>1663</v>
      </c>
      <c r="G17" s="87" t="s">
        <v>163</v>
      </c>
      <c r="H17" s="84">
        <v>62585.576459999997</v>
      </c>
      <c r="I17" s="86">
        <v>1249</v>
      </c>
      <c r="J17" s="74"/>
      <c r="K17" s="84">
        <v>781.69384998500004</v>
      </c>
      <c r="L17" s="85">
        <v>5.7554532737044987E-4</v>
      </c>
      <c r="M17" s="85">
        <v>1.1442475409242954E-2</v>
      </c>
      <c r="N17" s="85">
        <v>8.2051762748766176E-4</v>
      </c>
    </row>
    <row r="18" spans="2:14">
      <c r="B18" s="77" t="s">
        <v>1671</v>
      </c>
      <c r="C18" s="74" t="s">
        <v>1672</v>
      </c>
      <c r="D18" s="87" t="s">
        <v>119</v>
      </c>
      <c r="E18" s="74" t="s">
        <v>1668</v>
      </c>
      <c r="F18" s="87" t="s">
        <v>1663</v>
      </c>
      <c r="G18" s="87" t="s">
        <v>163</v>
      </c>
      <c r="H18" s="84">
        <v>12643.550800000001</v>
      </c>
      <c r="I18" s="86">
        <v>1834</v>
      </c>
      <c r="J18" s="74"/>
      <c r="K18" s="84">
        <v>231.882721672</v>
      </c>
      <c r="L18" s="85">
        <v>1.9798358362767293E-4</v>
      </c>
      <c r="M18" s="85">
        <v>3.3943113926393339E-3</v>
      </c>
      <c r="N18" s="85">
        <v>2.4339945957786699E-4</v>
      </c>
    </row>
    <row r="19" spans="2:14">
      <c r="B19" s="77" t="s">
        <v>1673</v>
      </c>
      <c r="C19" s="74" t="s">
        <v>1674</v>
      </c>
      <c r="D19" s="87" t="s">
        <v>119</v>
      </c>
      <c r="E19" s="74" t="s">
        <v>1675</v>
      </c>
      <c r="F19" s="87" t="s">
        <v>1663</v>
      </c>
      <c r="G19" s="87" t="s">
        <v>163</v>
      </c>
      <c r="H19" s="84">
        <v>727.00417100000004</v>
      </c>
      <c r="I19" s="86">
        <v>18050</v>
      </c>
      <c r="J19" s="74"/>
      <c r="K19" s="84">
        <v>131.224252866</v>
      </c>
      <c r="L19" s="85">
        <v>8.5085734914163382E-5</v>
      </c>
      <c r="M19" s="85">
        <v>1.9208674681837361E-3</v>
      </c>
      <c r="N19" s="85">
        <v>1.3774166527281419E-4</v>
      </c>
    </row>
    <row r="20" spans="2:14">
      <c r="B20" s="77" t="s">
        <v>1676</v>
      </c>
      <c r="C20" s="74" t="s">
        <v>1677</v>
      </c>
      <c r="D20" s="87" t="s">
        <v>119</v>
      </c>
      <c r="E20" s="74" t="s">
        <v>1675</v>
      </c>
      <c r="F20" s="87" t="s">
        <v>1663</v>
      </c>
      <c r="G20" s="87" t="s">
        <v>163</v>
      </c>
      <c r="H20" s="84">
        <v>9812.4948600000007</v>
      </c>
      <c r="I20" s="86">
        <v>12280</v>
      </c>
      <c r="J20" s="74"/>
      <c r="K20" s="84">
        <v>1204.974368808</v>
      </c>
      <c r="L20" s="85">
        <v>7.2410416626694871E-4</v>
      </c>
      <c r="M20" s="85">
        <v>1.7638477754581498E-2</v>
      </c>
      <c r="N20" s="85">
        <v>1.2648208890178106E-3</v>
      </c>
    </row>
    <row r="21" spans="2:14">
      <c r="B21" s="77" t="s">
        <v>1678</v>
      </c>
      <c r="C21" s="74" t="s">
        <v>1679</v>
      </c>
      <c r="D21" s="87" t="s">
        <v>119</v>
      </c>
      <c r="E21" s="74" t="s">
        <v>1680</v>
      </c>
      <c r="F21" s="87" t="s">
        <v>1663</v>
      </c>
      <c r="G21" s="87" t="s">
        <v>163</v>
      </c>
      <c r="H21" s="84">
        <v>42878.128799999999</v>
      </c>
      <c r="I21" s="86">
        <v>1268</v>
      </c>
      <c r="J21" s="74"/>
      <c r="K21" s="84">
        <v>543.69467318399995</v>
      </c>
      <c r="L21" s="85">
        <v>2.2376208660237844E-4</v>
      </c>
      <c r="M21" s="85">
        <v>7.9586310269214519E-3</v>
      </c>
      <c r="N21" s="85">
        <v>5.7069793158430969E-4</v>
      </c>
    </row>
    <row r="22" spans="2:14">
      <c r="B22" s="77" t="s">
        <v>1681</v>
      </c>
      <c r="C22" s="74" t="s">
        <v>1682</v>
      </c>
      <c r="D22" s="87" t="s">
        <v>119</v>
      </c>
      <c r="E22" s="74" t="s">
        <v>1680</v>
      </c>
      <c r="F22" s="87" t="s">
        <v>1663</v>
      </c>
      <c r="G22" s="87" t="s">
        <v>163</v>
      </c>
      <c r="H22" s="84">
        <v>6.4869999999999997E-3</v>
      </c>
      <c r="I22" s="86">
        <v>1313</v>
      </c>
      <c r="J22" s="74"/>
      <c r="K22" s="84">
        <v>8.5179000000000006E-5</v>
      </c>
      <c r="L22" s="85">
        <v>7.1440123870368863E-11</v>
      </c>
      <c r="M22" s="85">
        <v>1.246854651475905E-9</v>
      </c>
      <c r="N22" s="85">
        <v>8.9409518820076008E-11</v>
      </c>
    </row>
    <row r="23" spans="2:14">
      <c r="B23" s="77" t="s">
        <v>1683</v>
      </c>
      <c r="C23" s="74" t="s">
        <v>1684</v>
      </c>
      <c r="D23" s="87" t="s">
        <v>119</v>
      </c>
      <c r="E23" s="74" t="s">
        <v>1680</v>
      </c>
      <c r="F23" s="87" t="s">
        <v>1663</v>
      </c>
      <c r="G23" s="87" t="s">
        <v>163</v>
      </c>
      <c r="H23" s="84">
        <v>46423.820220000001</v>
      </c>
      <c r="I23" s="86">
        <v>1828</v>
      </c>
      <c r="J23" s="74"/>
      <c r="K23" s="84">
        <v>848.62743362200001</v>
      </c>
      <c r="L23" s="85">
        <v>5.4213499975172682E-4</v>
      </c>
      <c r="M23" s="85">
        <v>1.242225270291563E-2</v>
      </c>
      <c r="N23" s="85">
        <v>8.907755491102151E-4</v>
      </c>
    </row>
    <row r="24" spans="2:14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>
      <c r="B25" s="92" t="s">
        <v>260</v>
      </c>
      <c r="C25" s="72"/>
      <c r="D25" s="72"/>
      <c r="E25" s="72"/>
      <c r="F25" s="72"/>
      <c r="G25" s="72"/>
      <c r="H25" s="81"/>
      <c r="I25" s="83"/>
      <c r="J25" s="72"/>
      <c r="K25" s="81">
        <v>11864.503335076</v>
      </c>
      <c r="L25" s="72"/>
      <c r="M25" s="82">
        <v>0.17367321958218457</v>
      </c>
      <c r="N25" s="82">
        <v>1.2453768349338831E-2</v>
      </c>
    </row>
    <row r="26" spans="2:14">
      <c r="B26" s="77" t="s">
        <v>1685</v>
      </c>
      <c r="C26" s="74" t="s">
        <v>1686</v>
      </c>
      <c r="D26" s="87" t="s">
        <v>119</v>
      </c>
      <c r="E26" s="74" t="s">
        <v>1662</v>
      </c>
      <c r="F26" s="87" t="s">
        <v>1687</v>
      </c>
      <c r="G26" s="87" t="s">
        <v>163</v>
      </c>
      <c r="H26" s="84">
        <v>48395.117194999999</v>
      </c>
      <c r="I26" s="86">
        <v>334.15</v>
      </c>
      <c r="J26" s="74"/>
      <c r="K26" s="84">
        <v>161.71228410700002</v>
      </c>
      <c r="L26" s="85">
        <v>3.312066887820994E-4</v>
      </c>
      <c r="M26" s="85">
        <v>2.367152862085796E-3</v>
      </c>
      <c r="N26" s="85">
        <v>1.6974392173308323E-4</v>
      </c>
    </row>
    <row r="27" spans="2:14">
      <c r="B27" s="77" t="s">
        <v>1688</v>
      </c>
      <c r="C27" s="74" t="s">
        <v>1689</v>
      </c>
      <c r="D27" s="87" t="s">
        <v>119</v>
      </c>
      <c r="E27" s="74" t="s">
        <v>1662</v>
      </c>
      <c r="F27" s="87" t="s">
        <v>1687</v>
      </c>
      <c r="G27" s="87" t="s">
        <v>163</v>
      </c>
      <c r="H27" s="84">
        <v>65703.324242000002</v>
      </c>
      <c r="I27" s="86">
        <v>309.06</v>
      </c>
      <c r="J27" s="74"/>
      <c r="K27" s="84">
        <v>203.06269393899998</v>
      </c>
      <c r="L27" s="85">
        <v>2.4364184162998753E-3</v>
      </c>
      <c r="M27" s="85">
        <v>2.972442321218495E-3</v>
      </c>
      <c r="N27" s="85">
        <v>2.1314805005217662E-4</v>
      </c>
    </row>
    <row r="28" spans="2:14">
      <c r="B28" s="77" t="s">
        <v>1690</v>
      </c>
      <c r="C28" s="74" t="s">
        <v>1691</v>
      </c>
      <c r="D28" s="87" t="s">
        <v>119</v>
      </c>
      <c r="E28" s="74" t="s">
        <v>1662</v>
      </c>
      <c r="F28" s="87" t="s">
        <v>1687</v>
      </c>
      <c r="G28" s="87" t="s">
        <v>163</v>
      </c>
      <c r="H28" s="84">
        <v>594965.37637499999</v>
      </c>
      <c r="I28" s="86">
        <v>322.18</v>
      </c>
      <c r="J28" s="74"/>
      <c r="K28" s="84">
        <v>1916.8594496259998</v>
      </c>
      <c r="L28" s="85">
        <v>2.5575988283392114E-3</v>
      </c>
      <c r="M28" s="85">
        <v>2.8059088754173223E-2</v>
      </c>
      <c r="N28" s="85">
        <v>2.0120626097603444E-3</v>
      </c>
    </row>
    <row r="29" spans="2:14">
      <c r="B29" s="77" t="s">
        <v>1692</v>
      </c>
      <c r="C29" s="74" t="s">
        <v>1693</v>
      </c>
      <c r="D29" s="87" t="s">
        <v>119</v>
      </c>
      <c r="E29" s="74" t="s">
        <v>1662</v>
      </c>
      <c r="F29" s="87" t="s">
        <v>1687</v>
      </c>
      <c r="G29" s="87" t="s">
        <v>163</v>
      </c>
      <c r="H29" s="84">
        <v>38469.631733000002</v>
      </c>
      <c r="I29" s="86">
        <v>350</v>
      </c>
      <c r="J29" s="74"/>
      <c r="K29" s="84">
        <v>134.64371106500002</v>
      </c>
      <c r="L29" s="85">
        <v>2.7189032802493306E-4</v>
      </c>
      <c r="M29" s="85">
        <v>1.9709216759221529E-3</v>
      </c>
      <c r="N29" s="85">
        <v>1.4133095502965513E-4</v>
      </c>
    </row>
    <row r="30" spans="2:14">
      <c r="B30" s="77" t="s">
        <v>1694</v>
      </c>
      <c r="C30" s="74" t="s">
        <v>1695</v>
      </c>
      <c r="D30" s="87" t="s">
        <v>119</v>
      </c>
      <c r="E30" s="74" t="s">
        <v>1668</v>
      </c>
      <c r="F30" s="87" t="s">
        <v>1687</v>
      </c>
      <c r="G30" s="87" t="s">
        <v>163</v>
      </c>
      <c r="H30" s="84">
        <v>604521.70264999999</v>
      </c>
      <c r="I30" s="86">
        <v>322.83</v>
      </c>
      <c r="J30" s="74"/>
      <c r="K30" s="84">
        <v>1951.5774086830002</v>
      </c>
      <c r="L30" s="85">
        <v>1.5962158527953248E-3</v>
      </c>
      <c r="M30" s="85">
        <v>2.8567292052403666E-2</v>
      </c>
      <c r="N30" s="85">
        <v>2.0485048785554875E-3</v>
      </c>
    </row>
    <row r="31" spans="2:14">
      <c r="B31" s="77" t="s">
        <v>1696</v>
      </c>
      <c r="C31" s="74" t="s">
        <v>1697</v>
      </c>
      <c r="D31" s="87" t="s">
        <v>119</v>
      </c>
      <c r="E31" s="74" t="s">
        <v>1668</v>
      </c>
      <c r="F31" s="87" t="s">
        <v>1687</v>
      </c>
      <c r="G31" s="87" t="s">
        <v>163</v>
      </c>
      <c r="H31" s="84">
        <v>101681.16620000001</v>
      </c>
      <c r="I31" s="86">
        <v>331.08</v>
      </c>
      <c r="J31" s="74"/>
      <c r="K31" s="84">
        <v>336.64600507100005</v>
      </c>
      <c r="L31" s="85">
        <v>4.1009155749619956E-4</v>
      </c>
      <c r="M31" s="85">
        <v>4.9278418075295264E-3</v>
      </c>
      <c r="N31" s="85">
        <v>3.5336593909413092E-4</v>
      </c>
    </row>
    <row r="32" spans="2:14">
      <c r="B32" s="77" t="s">
        <v>1698</v>
      </c>
      <c r="C32" s="74" t="s">
        <v>1699</v>
      </c>
      <c r="D32" s="87" t="s">
        <v>119</v>
      </c>
      <c r="E32" s="74" t="s">
        <v>1668</v>
      </c>
      <c r="F32" s="87" t="s">
        <v>1687</v>
      </c>
      <c r="G32" s="87" t="s">
        <v>163</v>
      </c>
      <c r="H32" s="84">
        <v>33618.711190000002</v>
      </c>
      <c r="I32" s="86">
        <v>310.85000000000002</v>
      </c>
      <c r="J32" s="74"/>
      <c r="K32" s="84">
        <v>104.50376386500001</v>
      </c>
      <c r="L32" s="85">
        <v>6.9091499683147223E-4</v>
      </c>
      <c r="M32" s="85">
        <v>1.5297315543950369E-3</v>
      </c>
      <c r="N32" s="85">
        <v>1.0969407062840017E-4</v>
      </c>
    </row>
    <row r="33" spans="2:14">
      <c r="B33" s="77" t="s">
        <v>1700</v>
      </c>
      <c r="C33" s="74" t="s">
        <v>1701</v>
      </c>
      <c r="D33" s="87" t="s">
        <v>119</v>
      </c>
      <c r="E33" s="74" t="s">
        <v>1668</v>
      </c>
      <c r="F33" s="87" t="s">
        <v>1687</v>
      </c>
      <c r="G33" s="87" t="s">
        <v>163</v>
      </c>
      <c r="H33" s="84">
        <v>157478.99537600001</v>
      </c>
      <c r="I33" s="86">
        <v>347.66</v>
      </c>
      <c r="J33" s="74"/>
      <c r="K33" s="84">
        <v>547.49147528799995</v>
      </c>
      <c r="L33" s="85">
        <v>6.9880913375989281E-4</v>
      </c>
      <c r="M33" s="85">
        <v>8.0142088144524847E-3</v>
      </c>
      <c r="N33" s="85">
        <v>5.746833064909615E-4</v>
      </c>
    </row>
    <row r="34" spans="2:14">
      <c r="B34" s="77" t="s">
        <v>1702</v>
      </c>
      <c r="C34" s="74" t="s">
        <v>1703</v>
      </c>
      <c r="D34" s="87" t="s">
        <v>119</v>
      </c>
      <c r="E34" s="74" t="s">
        <v>1675</v>
      </c>
      <c r="F34" s="87" t="s">
        <v>1687</v>
      </c>
      <c r="G34" s="87" t="s">
        <v>163</v>
      </c>
      <c r="H34" s="84">
        <v>330.73270900000006</v>
      </c>
      <c r="I34" s="86">
        <v>3314.37</v>
      </c>
      <c r="J34" s="74"/>
      <c r="K34" s="84">
        <v>10.961705676999999</v>
      </c>
      <c r="L34" s="85">
        <v>1.5316026977437191E-5</v>
      </c>
      <c r="M34" s="85">
        <v>1.6045802030403367E-4</v>
      </c>
      <c r="N34" s="85">
        <v>1.1506132145574209E-5</v>
      </c>
    </row>
    <row r="35" spans="2:14">
      <c r="B35" s="77" t="s">
        <v>1704</v>
      </c>
      <c r="C35" s="74" t="s">
        <v>1705</v>
      </c>
      <c r="D35" s="87" t="s">
        <v>119</v>
      </c>
      <c r="E35" s="74" t="s">
        <v>1675</v>
      </c>
      <c r="F35" s="87" t="s">
        <v>1687</v>
      </c>
      <c r="G35" s="87" t="s">
        <v>163</v>
      </c>
      <c r="H35" s="84">
        <v>1465.392468</v>
      </c>
      <c r="I35" s="86">
        <v>3083.05</v>
      </c>
      <c r="J35" s="74"/>
      <c r="K35" s="84">
        <v>45.178782485000006</v>
      </c>
      <c r="L35" s="85">
        <v>2.6353022034937085E-4</v>
      </c>
      <c r="M35" s="85">
        <v>6.6132937800913842E-4</v>
      </c>
      <c r="N35" s="85">
        <v>4.7422641764527968E-5</v>
      </c>
    </row>
    <row r="36" spans="2:14">
      <c r="B36" s="77" t="s">
        <v>1706</v>
      </c>
      <c r="C36" s="74" t="s">
        <v>1707</v>
      </c>
      <c r="D36" s="87" t="s">
        <v>119</v>
      </c>
      <c r="E36" s="74" t="s">
        <v>1675</v>
      </c>
      <c r="F36" s="87" t="s">
        <v>1687</v>
      </c>
      <c r="G36" s="87" t="s">
        <v>163</v>
      </c>
      <c r="H36" s="84">
        <v>45617.678147999999</v>
      </c>
      <c r="I36" s="86">
        <v>3205</v>
      </c>
      <c r="J36" s="74"/>
      <c r="K36" s="84">
        <v>1462.0465846309999</v>
      </c>
      <c r="L36" s="85">
        <v>1.2687157092242606E-3</v>
      </c>
      <c r="M36" s="85">
        <v>2.1401514278421001E-2</v>
      </c>
      <c r="N36" s="85">
        <v>1.5346609096654484E-3</v>
      </c>
    </row>
    <row r="37" spans="2:14">
      <c r="B37" s="77" t="s">
        <v>1708</v>
      </c>
      <c r="C37" s="74" t="s">
        <v>1709</v>
      </c>
      <c r="D37" s="87" t="s">
        <v>119</v>
      </c>
      <c r="E37" s="74" t="s">
        <v>1675</v>
      </c>
      <c r="F37" s="87" t="s">
        <v>1687</v>
      </c>
      <c r="G37" s="87" t="s">
        <v>163</v>
      </c>
      <c r="H37" s="84">
        <v>18152.464247</v>
      </c>
      <c r="I37" s="86">
        <v>3489.83</v>
      </c>
      <c r="J37" s="74"/>
      <c r="K37" s="84">
        <v>633.49014307499999</v>
      </c>
      <c r="L37" s="85">
        <v>1.296810874629843E-3</v>
      </c>
      <c r="M37" s="85">
        <v>9.2730618058112953E-3</v>
      </c>
      <c r="N37" s="85">
        <v>6.6495320289739087E-4</v>
      </c>
    </row>
    <row r="38" spans="2:14">
      <c r="B38" s="77" t="s">
        <v>1710</v>
      </c>
      <c r="C38" s="74" t="s">
        <v>1711</v>
      </c>
      <c r="D38" s="87" t="s">
        <v>119</v>
      </c>
      <c r="E38" s="74" t="s">
        <v>1680</v>
      </c>
      <c r="F38" s="87" t="s">
        <v>1687</v>
      </c>
      <c r="G38" s="87" t="s">
        <v>163</v>
      </c>
      <c r="H38" s="84">
        <v>46235.759134</v>
      </c>
      <c r="I38" s="86">
        <v>331.5</v>
      </c>
      <c r="J38" s="74"/>
      <c r="K38" s="84">
        <v>153.27154162100001</v>
      </c>
      <c r="L38" s="85">
        <v>1.431152116080054E-4</v>
      </c>
      <c r="M38" s="85">
        <v>2.2435968326585971E-3</v>
      </c>
      <c r="N38" s="85">
        <v>1.6088395948701985E-4</v>
      </c>
    </row>
    <row r="39" spans="2:14">
      <c r="B39" s="77" t="s">
        <v>1712</v>
      </c>
      <c r="C39" s="74" t="s">
        <v>1713</v>
      </c>
      <c r="D39" s="87" t="s">
        <v>119</v>
      </c>
      <c r="E39" s="74" t="s">
        <v>1680</v>
      </c>
      <c r="F39" s="87" t="s">
        <v>1687</v>
      </c>
      <c r="G39" s="87" t="s">
        <v>163</v>
      </c>
      <c r="H39" s="84">
        <v>29688.500875999998</v>
      </c>
      <c r="I39" s="86">
        <v>310.3</v>
      </c>
      <c r="J39" s="74"/>
      <c r="K39" s="84">
        <v>92.123418111000007</v>
      </c>
      <c r="L39" s="85">
        <v>7.6560350824513316E-4</v>
      </c>
      <c r="M39" s="85">
        <v>1.3485074065387006E-3</v>
      </c>
      <c r="N39" s="85">
        <v>9.6698839917881002E-5</v>
      </c>
    </row>
    <row r="40" spans="2:14">
      <c r="B40" s="77" t="s">
        <v>1714</v>
      </c>
      <c r="C40" s="74" t="s">
        <v>1715</v>
      </c>
      <c r="D40" s="87" t="s">
        <v>119</v>
      </c>
      <c r="E40" s="74" t="s">
        <v>1680</v>
      </c>
      <c r="F40" s="87" t="s">
        <v>1687</v>
      </c>
      <c r="G40" s="87" t="s">
        <v>163</v>
      </c>
      <c r="H40" s="84">
        <v>898026.68298300018</v>
      </c>
      <c r="I40" s="86">
        <v>321.8</v>
      </c>
      <c r="J40" s="74"/>
      <c r="K40" s="84">
        <v>2889.8498658359999</v>
      </c>
      <c r="L40" s="85">
        <v>2.3483187301919614E-3</v>
      </c>
      <c r="M40" s="85">
        <v>4.2301773292532624E-2</v>
      </c>
      <c r="N40" s="85">
        <v>3.0333777805170051E-3</v>
      </c>
    </row>
    <row r="41" spans="2:14">
      <c r="B41" s="77" t="s">
        <v>1716</v>
      </c>
      <c r="C41" s="74" t="s">
        <v>1717</v>
      </c>
      <c r="D41" s="87" t="s">
        <v>119</v>
      </c>
      <c r="E41" s="74" t="s">
        <v>1680</v>
      </c>
      <c r="F41" s="87" t="s">
        <v>1687</v>
      </c>
      <c r="G41" s="87" t="s">
        <v>163</v>
      </c>
      <c r="H41" s="84">
        <v>347817.95708300004</v>
      </c>
      <c r="I41" s="86">
        <v>351.07</v>
      </c>
      <c r="J41" s="74"/>
      <c r="K41" s="84">
        <v>1221.084501996</v>
      </c>
      <c r="L41" s="85">
        <v>1.4979552419740361E-3</v>
      </c>
      <c r="M41" s="85">
        <v>1.7874298725728776E-2</v>
      </c>
      <c r="N41" s="85">
        <v>1.2817311515997429E-3</v>
      </c>
    </row>
    <row r="42" spans="2:14">
      <c r="B42" s="73"/>
      <c r="C42" s="74"/>
      <c r="D42" s="74"/>
      <c r="E42" s="74"/>
      <c r="F42" s="74"/>
      <c r="G42" s="74"/>
      <c r="H42" s="84"/>
      <c r="I42" s="86"/>
      <c r="J42" s="74"/>
      <c r="K42" s="74"/>
      <c r="L42" s="74"/>
      <c r="M42" s="85"/>
      <c r="N42" s="74"/>
    </row>
    <row r="43" spans="2:14">
      <c r="B43" s="71" t="s">
        <v>232</v>
      </c>
      <c r="C43" s="72"/>
      <c r="D43" s="72"/>
      <c r="E43" s="72"/>
      <c r="F43" s="72"/>
      <c r="G43" s="72"/>
      <c r="H43" s="81"/>
      <c r="I43" s="83"/>
      <c r="J43" s="81">
        <v>2.1225632770000002</v>
      </c>
      <c r="K43" s="81">
        <v>51313.87984209002</v>
      </c>
      <c r="L43" s="72"/>
      <c r="M43" s="82">
        <v>0.75113525359989686</v>
      </c>
      <c r="N43" s="82">
        <v>5.3862446207075289E-2</v>
      </c>
    </row>
    <row r="44" spans="2:14">
      <c r="B44" s="92" t="s">
        <v>261</v>
      </c>
      <c r="C44" s="72"/>
      <c r="D44" s="72"/>
      <c r="E44" s="72"/>
      <c r="F44" s="72"/>
      <c r="G44" s="72"/>
      <c r="H44" s="81"/>
      <c r="I44" s="83"/>
      <c r="J44" s="81">
        <v>2.1225632770000002</v>
      </c>
      <c r="K44" s="81">
        <v>47807.508700614002</v>
      </c>
      <c r="L44" s="72"/>
      <c r="M44" s="82">
        <v>0.69980880966946513</v>
      </c>
      <c r="N44" s="82">
        <v>5.0181926870572505E-2</v>
      </c>
    </row>
    <row r="45" spans="2:14">
      <c r="B45" s="77" t="s">
        <v>1718</v>
      </c>
      <c r="C45" s="74" t="s">
        <v>1719</v>
      </c>
      <c r="D45" s="87" t="s">
        <v>28</v>
      </c>
      <c r="E45" s="74"/>
      <c r="F45" s="87" t="s">
        <v>1663</v>
      </c>
      <c r="G45" s="87" t="s">
        <v>162</v>
      </c>
      <c r="H45" s="84">
        <v>259.84322400000002</v>
      </c>
      <c r="I45" s="86">
        <v>384.21</v>
      </c>
      <c r="J45" s="74"/>
      <c r="K45" s="84">
        <v>3.5590951050000008</v>
      </c>
      <c r="L45" s="85">
        <v>5.3820634467936767E-7</v>
      </c>
      <c r="M45" s="85">
        <v>5.2098220062625473E-5</v>
      </c>
      <c r="N45" s="85">
        <v>3.735861899915918E-6</v>
      </c>
    </row>
    <row r="46" spans="2:14">
      <c r="B46" s="77" t="s">
        <v>1720</v>
      </c>
      <c r="C46" s="74" t="s">
        <v>1721</v>
      </c>
      <c r="D46" s="87" t="s">
        <v>28</v>
      </c>
      <c r="E46" s="74"/>
      <c r="F46" s="87" t="s">
        <v>1663</v>
      </c>
      <c r="G46" s="87" t="s">
        <v>162</v>
      </c>
      <c r="H46" s="84">
        <v>10609.922663999998</v>
      </c>
      <c r="I46" s="86">
        <v>5078.3</v>
      </c>
      <c r="J46" s="74"/>
      <c r="K46" s="84">
        <v>1920.8351998960002</v>
      </c>
      <c r="L46" s="85">
        <v>2.4914916265193478E-4</v>
      </c>
      <c r="M46" s="85">
        <v>2.8117285994305845E-2</v>
      </c>
      <c r="N46" s="85">
        <v>2.0162358205116976E-3</v>
      </c>
    </row>
    <row r="47" spans="2:14">
      <c r="B47" s="77" t="s">
        <v>1722</v>
      </c>
      <c r="C47" s="74" t="s">
        <v>1723</v>
      </c>
      <c r="D47" s="87" t="s">
        <v>1469</v>
      </c>
      <c r="E47" s="74"/>
      <c r="F47" s="87" t="s">
        <v>1663</v>
      </c>
      <c r="G47" s="87" t="s">
        <v>162</v>
      </c>
      <c r="H47" s="84">
        <v>6646.063905</v>
      </c>
      <c r="I47" s="86">
        <v>4424</v>
      </c>
      <c r="J47" s="74"/>
      <c r="K47" s="84">
        <v>1048.1879564149999</v>
      </c>
      <c r="L47" s="85">
        <v>4.478479720350404E-5</v>
      </c>
      <c r="M47" s="85">
        <v>1.5343430059956864E-2</v>
      </c>
      <c r="N47" s="85">
        <v>1.1002474884192577E-3</v>
      </c>
    </row>
    <row r="48" spans="2:14">
      <c r="B48" s="77" t="s">
        <v>1724</v>
      </c>
      <c r="C48" s="74" t="s">
        <v>1725</v>
      </c>
      <c r="D48" s="87" t="s">
        <v>1469</v>
      </c>
      <c r="E48" s="74"/>
      <c r="F48" s="87" t="s">
        <v>1663</v>
      </c>
      <c r="G48" s="87" t="s">
        <v>162</v>
      </c>
      <c r="H48" s="84">
        <v>8920.2852249999996</v>
      </c>
      <c r="I48" s="86">
        <v>5447</v>
      </c>
      <c r="J48" s="74"/>
      <c r="K48" s="84">
        <v>1732.1904925810002</v>
      </c>
      <c r="L48" s="85">
        <v>3.8670894651890467E-5</v>
      </c>
      <c r="M48" s="85">
        <v>2.5355894914438525E-2</v>
      </c>
      <c r="N48" s="85">
        <v>1.8182218439565816E-3</v>
      </c>
    </row>
    <row r="49" spans="2:14">
      <c r="B49" s="77" t="s">
        <v>1726</v>
      </c>
      <c r="C49" s="74" t="s">
        <v>1727</v>
      </c>
      <c r="D49" s="87" t="s">
        <v>123</v>
      </c>
      <c r="E49" s="74"/>
      <c r="F49" s="87" t="s">
        <v>1663</v>
      </c>
      <c r="G49" s="87" t="s">
        <v>172</v>
      </c>
      <c r="H49" s="84">
        <v>97277.595650999996</v>
      </c>
      <c r="I49" s="86">
        <v>1490</v>
      </c>
      <c r="J49" s="74"/>
      <c r="K49" s="84">
        <v>4752.411331239</v>
      </c>
      <c r="L49" s="85">
        <v>3.2276208807058484E-5</v>
      </c>
      <c r="M49" s="85">
        <v>6.9566045317298222E-2</v>
      </c>
      <c r="N49" s="85">
        <v>4.9884456305093489E-3</v>
      </c>
    </row>
    <row r="50" spans="2:14">
      <c r="B50" s="77" t="s">
        <v>1728</v>
      </c>
      <c r="C50" s="74" t="s">
        <v>1729</v>
      </c>
      <c r="D50" s="87" t="s">
        <v>1469</v>
      </c>
      <c r="E50" s="74"/>
      <c r="F50" s="87" t="s">
        <v>1663</v>
      </c>
      <c r="G50" s="87" t="s">
        <v>162</v>
      </c>
      <c r="H50" s="84">
        <v>4400.3767859999998</v>
      </c>
      <c r="I50" s="86">
        <v>8858</v>
      </c>
      <c r="J50" s="74"/>
      <c r="K50" s="84">
        <v>1389.584864384</v>
      </c>
      <c r="L50" s="85">
        <v>2.1002648885004705E-5</v>
      </c>
      <c r="M50" s="85">
        <v>2.034081583227914E-2</v>
      </c>
      <c r="N50" s="85">
        <v>1.4586002897924843E-3</v>
      </c>
    </row>
    <row r="51" spans="2:14">
      <c r="B51" s="77" t="s">
        <v>1730</v>
      </c>
      <c r="C51" s="74" t="s">
        <v>1731</v>
      </c>
      <c r="D51" s="87" t="s">
        <v>28</v>
      </c>
      <c r="E51" s="74"/>
      <c r="F51" s="87" t="s">
        <v>1663</v>
      </c>
      <c r="G51" s="87" t="s">
        <v>171</v>
      </c>
      <c r="H51" s="84">
        <v>13910.855235000001</v>
      </c>
      <c r="I51" s="86">
        <v>3066</v>
      </c>
      <c r="J51" s="74"/>
      <c r="K51" s="84">
        <v>1066.3523551429998</v>
      </c>
      <c r="L51" s="85">
        <v>2.4798194123267756E-4</v>
      </c>
      <c r="M51" s="85">
        <v>1.5609321477386862E-2</v>
      </c>
      <c r="N51" s="85">
        <v>1.119314044142223E-3</v>
      </c>
    </row>
    <row r="52" spans="2:14">
      <c r="B52" s="77" t="s">
        <v>1732</v>
      </c>
      <c r="C52" s="74" t="s">
        <v>1733</v>
      </c>
      <c r="D52" s="87" t="s">
        <v>122</v>
      </c>
      <c r="E52" s="74"/>
      <c r="F52" s="87" t="s">
        <v>1663</v>
      </c>
      <c r="G52" s="87" t="s">
        <v>162</v>
      </c>
      <c r="H52" s="84">
        <v>51897.397082000003</v>
      </c>
      <c r="I52" s="86">
        <v>403</v>
      </c>
      <c r="J52" s="74"/>
      <c r="K52" s="84">
        <v>745.60730902599983</v>
      </c>
      <c r="L52" s="85">
        <v>2.8166836950881954E-4</v>
      </c>
      <c r="M52" s="85">
        <v>1.0914238737640738E-2</v>
      </c>
      <c r="N52" s="85">
        <v>7.8263880450282774E-4</v>
      </c>
    </row>
    <row r="53" spans="2:14">
      <c r="B53" s="77" t="s">
        <v>1734</v>
      </c>
      <c r="C53" s="74" t="s">
        <v>1735</v>
      </c>
      <c r="D53" s="87" t="s">
        <v>1469</v>
      </c>
      <c r="E53" s="74"/>
      <c r="F53" s="87" t="s">
        <v>1663</v>
      </c>
      <c r="G53" s="87" t="s">
        <v>162</v>
      </c>
      <c r="H53" s="84">
        <v>4183.5331079999996</v>
      </c>
      <c r="I53" s="86">
        <v>5901</v>
      </c>
      <c r="J53" s="74"/>
      <c r="K53" s="84">
        <v>880.092579183</v>
      </c>
      <c r="L53" s="85">
        <v>3.5809949052436955E-5</v>
      </c>
      <c r="M53" s="85">
        <v>1.2882841147275148E-2</v>
      </c>
      <c r="N53" s="85">
        <v>9.2380344946373723E-4</v>
      </c>
    </row>
    <row r="54" spans="2:14">
      <c r="B54" s="77" t="s">
        <v>1736</v>
      </c>
      <c r="C54" s="74" t="s">
        <v>1737</v>
      </c>
      <c r="D54" s="87" t="s">
        <v>1469</v>
      </c>
      <c r="E54" s="74"/>
      <c r="F54" s="87" t="s">
        <v>1663</v>
      </c>
      <c r="G54" s="87" t="s">
        <v>162</v>
      </c>
      <c r="H54" s="84">
        <v>4078.6357950000001</v>
      </c>
      <c r="I54" s="86">
        <v>4788</v>
      </c>
      <c r="J54" s="74"/>
      <c r="K54" s="84">
        <v>696.19131684699994</v>
      </c>
      <c r="L54" s="85">
        <v>3.1374121499999998E-4</v>
      </c>
      <c r="M54" s="85">
        <v>1.0190884862792677E-2</v>
      </c>
      <c r="N54" s="85">
        <v>7.307685068620826E-4</v>
      </c>
    </row>
    <row r="55" spans="2:14">
      <c r="B55" s="77" t="s">
        <v>1738</v>
      </c>
      <c r="C55" s="74" t="s">
        <v>1739</v>
      </c>
      <c r="D55" s="87" t="s">
        <v>122</v>
      </c>
      <c r="E55" s="74"/>
      <c r="F55" s="87" t="s">
        <v>1663</v>
      </c>
      <c r="G55" s="87" t="s">
        <v>162</v>
      </c>
      <c r="H55" s="84">
        <v>30874.135499999997</v>
      </c>
      <c r="I55" s="86">
        <v>483.88</v>
      </c>
      <c r="J55" s="74"/>
      <c r="K55" s="84">
        <v>532.58877884699996</v>
      </c>
      <c r="L55" s="85">
        <v>1.215194831984918E-3</v>
      </c>
      <c r="M55" s="85">
        <v>7.7960623654803876E-3</v>
      </c>
      <c r="N55" s="85">
        <v>5.5904044947325214E-4</v>
      </c>
    </row>
    <row r="56" spans="2:14">
      <c r="B56" s="77" t="s">
        <v>1740</v>
      </c>
      <c r="C56" s="74" t="s">
        <v>1741</v>
      </c>
      <c r="D56" s="87" t="s">
        <v>28</v>
      </c>
      <c r="E56" s="74"/>
      <c r="F56" s="87" t="s">
        <v>1663</v>
      </c>
      <c r="G56" s="87" t="s">
        <v>164</v>
      </c>
      <c r="H56" s="84">
        <v>1674.9381020000003</v>
      </c>
      <c r="I56" s="86">
        <v>2836</v>
      </c>
      <c r="J56" s="74"/>
      <c r="K56" s="84">
        <v>185.26910402200002</v>
      </c>
      <c r="L56" s="85">
        <v>2.5768278492307696E-4</v>
      </c>
      <c r="M56" s="85">
        <v>2.7119788225337701E-3</v>
      </c>
      <c r="N56" s="85">
        <v>1.9447071981161588E-4</v>
      </c>
    </row>
    <row r="57" spans="2:14">
      <c r="B57" s="77" t="s">
        <v>1742</v>
      </c>
      <c r="C57" s="74" t="s">
        <v>1743</v>
      </c>
      <c r="D57" s="87" t="s">
        <v>122</v>
      </c>
      <c r="E57" s="74"/>
      <c r="F57" s="87" t="s">
        <v>1663</v>
      </c>
      <c r="G57" s="87" t="s">
        <v>162</v>
      </c>
      <c r="H57" s="84">
        <v>46856.706978000002</v>
      </c>
      <c r="I57" s="86">
        <v>2299.5</v>
      </c>
      <c r="J57" s="74"/>
      <c r="K57" s="84">
        <v>3841.1804676570005</v>
      </c>
      <c r="L57" s="85">
        <v>9.3154959846148089E-5</v>
      </c>
      <c r="M57" s="85">
        <v>5.6227400336427091E-2</v>
      </c>
      <c r="N57" s="85">
        <v>4.0319573758119598E-3</v>
      </c>
    </row>
    <row r="58" spans="2:14">
      <c r="B58" s="77" t="s">
        <v>1744</v>
      </c>
      <c r="C58" s="74" t="s">
        <v>1745</v>
      </c>
      <c r="D58" s="87" t="s">
        <v>1746</v>
      </c>
      <c r="E58" s="74"/>
      <c r="F58" s="87" t="s">
        <v>1663</v>
      </c>
      <c r="G58" s="87" t="s">
        <v>167</v>
      </c>
      <c r="H58" s="84">
        <v>234809.17840900001</v>
      </c>
      <c r="I58" s="86">
        <v>2385</v>
      </c>
      <c r="J58" s="74"/>
      <c r="K58" s="84">
        <v>2575.4194724680001</v>
      </c>
      <c r="L58" s="85">
        <v>1.0191428138619828E-3</v>
      </c>
      <c r="M58" s="85">
        <v>3.7699124769583432E-2</v>
      </c>
      <c r="N58" s="85">
        <v>2.7033308185493827E-3</v>
      </c>
    </row>
    <row r="59" spans="2:14">
      <c r="B59" s="77" t="s">
        <v>1747</v>
      </c>
      <c r="C59" s="74" t="s">
        <v>1748</v>
      </c>
      <c r="D59" s="87" t="s">
        <v>28</v>
      </c>
      <c r="E59" s="74"/>
      <c r="F59" s="87" t="s">
        <v>1663</v>
      </c>
      <c r="G59" s="87" t="s">
        <v>164</v>
      </c>
      <c r="H59" s="84">
        <v>22688.930944000003</v>
      </c>
      <c r="I59" s="86">
        <v>1996.5</v>
      </c>
      <c r="J59" s="74"/>
      <c r="K59" s="84">
        <v>1766.7754698550002</v>
      </c>
      <c r="L59" s="85">
        <v>8.0571487727272738E-5</v>
      </c>
      <c r="M59" s="85">
        <v>2.5862151618382869E-2</v>
      </c>
      <c r="N59" s="85">
        <v>1.8545245262664421E-3</v>
      </c>
    </row>
    <row r="60" spans="2:14">
      <c r="B60" s="77" t="s">
        <v>1749</v>
      </c>
      <c r="C60" s="74" t="s">
        <v>1750</v>
      </c>
      <c r="D60" s="87" t="s">
        <v>122</v>
      </c>
      <c r="E60" s="74"/>
      <c r="F60" s="87" t="s">
        <v>1663</v>
      </c>
      <c r="G60" s="87" t="s">
        <v>162</v>
      </c>
      <c r="H60" s="84">
        <v>170.22373400000001</v>
      </c>
      <c r="I60" s="86">
        <v>26350</v>
      </c>
      <c r="J60" s="74"/>
      <c r="K60" s="84">
        <v>159.90434532800001</v>
      </c>
      <c r="L60" s="85">
        <v>1.4838033153847513E-6</v>
      </c>
      <c r="M60" s="85">
        <v>2.3406881597979102E-3</v>
      </c>
      <c r="N60" s="85">
        <v>1.6784618947176825E-4</v>
      </c>
    </row>
    <row r="61" spans="2:14">
      <c r="B61" s="77" t="s">
        <v>1751</v>
      </c>
      <c r="C61" s="74" t="s">
        <v>1752</v>
      </c>
      <c r="D61" s="87" t="s">
        <v>1469</v>
      </c>
      <c r="E61" s="74"/>
      <c r="F61" s="87" t="s">
        <v>1663</v>
      </c>
      <c r="G61" s="87" t="s">
        <v>162</v>
      </c>
      <c r="H61" s="84">
        <v>2263.9841070000002</v>
      </c>
      <c r="I61" s="86">
        <v>14386</v>
      </c>
      <c r="J61" s="74"/>
      <c r="K61" s="84">
        <v>1161.1089265419998</v>
      </c>
      <c r="L61" s="85">
        <v>9.1179384091824419E-6</v>
      </c>
      <c r="M61" s="85">
        <v>1.699637311930273E-2</v>
      </c>
      <c r="N61" s="85">
        <v>1.2187768161144789E-3</v>
      </c>
    </row>
    <row r="62" spans="2:14">
      <c r="B62" s="77" t="s">
        <v>1753</v>
      </c>
      <c r="C62" s="74" t="s">
        <v>1754</v>
      </c>
      <c r="D62" s="87" t="s">
        <v>1469</v>
      </c>
      <c r="E62" s="74"/>
      <c r="F62" s="87" t="s">
        <v>1663</v>
      </c>
      <c r="G62" s="87" t="s">
        <v>162</v>
      </c>
      <c r="H62" s="84">
        <v>2534.92902</v>
      </c>
      <c r="I62" s="86">
        <v>2893</v>
      </c>
      <c r="J62" s="74"/>
      <c r="K62" s="84">
        <v>261.441045196</v>
      </c>
      <c r="L62" s="85">
        <v>1.013971608E-4</v>
      </c>
      <c r="M62" s="85">
        <v>3.8269876764150191E-3</v>
      </c>
      <c r="N62" s="85">
        <v>2.7442583325458275E-4</v>
      </c>
    </row>
    <row r="63" spans="2:14">
      <c r="B63" s="77" t="s">
        <v>1755</v>
      </c>
      <c r="C63" s="74" t="s">
        <v>1756</v>
      </c>
      <c r="D63" s="87" t="s">
        <v>28</v>
      </c>
      <c r="E63" s="74"/>
      <c r="F63" s="87" t="s">
        <v>1663</v>
      </c>
      <c r="G63" s="87" t="s">
        <v>164</v>
      </c>
      <c r="H63" s="84">
        <v>3279.8081630000001</v>
      </c>
      <c r="I63" s="86">
        <v>2192</v>
      </c>
      <c r="J63" s="74"/>
      <c r="K63" s="84">
        <v>280.40580824200003</v>
      </c>
      <c r="L63" s="85">
        <v>5.2900131661290329E-4</v>
      </c>
      <c r="M63" s="85">
        <v>4.1045948685403495E-3</v>
      </c>
      <c r="N63" s="85">
        <v>2.9433250436459372E-4</v>
      </c>
    </row>
    <row r="64" spans="2:14">
      <c r="B64" s="77" t="s">
        <v>1757</v>
      </c>
      <c r="C64" s="74" t="s">
        <v>1758</v>
      </c>
      <c r="D64" s="87" t="s">
        <v>1452</v>
      </c>
      <c r="E64" s="74"/>
      <c r="F64" s="87" t="s">
        <v>1663</v>
      </c>
      <c r="G64" s="87" t="s">
        <v>162</v>
      </c>
      <c r="H64" s="84">
        <v>4827.7398199999998</v>
      </c>
      <c r="I64" s="86">
        <v>5725</v>
      </c>
      <c r="J64" s="74"/>
      <c r="K64" s="84">
        <v>985.32359315199994</v>
      </c>
      <c r="L64" s="85">
        <v>5.5619122350230415E-5</v>
      </c>
      <c r="M64" s="85">
        <v>1.4423218226681732E-2</v>
      </c>
      <c r="N64" s="85">
        <v>1.0342608899586595E-3</v>
      </c>
    </row>
    <row r="65" spans="2:14">
      <c r="B65" s="77" t="s">
        <v>1759</v>
      </c>
      <c r="C65" s="74" t="s">
        <v>1760</v>
      </c>
      <c r="D65" s="87" t="s">
        <v>1469</v>
      </c>
      <c r="E65" s="74"/>
      <c r="F65" s="87" t="s">
        <v>1663</v>
      </c>
      <c r="G65" s="87" t="s">
        <v>162</v>
      </c>
      <c r="H65" s="84">
        <v>3188.1607290000002</v>
      </c>
      <c r="I65" s="86">
        <v>11446</v>
      </c>
      <c r="J65" s="74"/>
      <c r="K65" s="84">
        <v>1300.9286666519999</v>
      </c>
      <c r="L65" s="85">
        <v>1.1062320364330326E-5</v>
      </c>
      <c r="M65" s="85">
        <v>1.904306177876464E-2</v>
      </c>
      <c r="N65" s="85">
        <v>1.3655408739783089E-3</v>
      </c>
    </row>
    <row r="66" spans="2:14">
      <c r="B66" s="77" t="s">
        <v>1761</v>
      </c>
      <c r="C66" s="74" t="s">
        <v>1762</v>
      </c>
      <c r="D66" s="87" t="s">
        <v>122</v>
      </c>
      <c r="E66" s="74"/>
      <c r="F66" s="87" t="s">
        <v>1663</v>
      </c>
      <c r="G66" s="87" t="s">
        <v>162</v>
      </c>
      <c r="H66" s="84">
        <v>159104.82969000001</v>
      </c>
      <c r="I66" s="86">
        <v>664.5</v>
      </c>
      <c r="J66" s="74"/>
      <c r="K66" s="84">
        <v>3769.1019301260003</v>
      </c>
      <c r="L66" s="85">
        <v>8.2331089102199236E-4</v>
      </c>
      <c r="M66" s="85">
        <v>5.517231093889826E-2</v>
      </c>
      <c r="N66" s="85">
        <v>3.9562989698914688E-3</v>
      </c>
    </row>
    <row r="67" spans="2:14">
      <c r="B67" s="77" t="s">
        <v>1763</v>
      </c>
      <c r="C67" s="74" t="s">
        <v>1764</v>
      </c>
      <c r="D67" s="87" t="s">
        <v>1469</v>
      </c>
      <c r="E67" s="74"/>
      <c r="F67" s="87" t="s">
        <v>1663</v>
      </c>
      <c r="G67" s="87" t="s">
        <v>162</v>
      </c>
      <c r="H67" s="84">
        <v>1905.7563869999999</v>
      </c>
      <c r="I67" s="86">
        <v>21029</v>
      </c>
      <c r="J67" s="74"/>
      <c r="K67" s="84">
        <v>1428.7147856079998</v>
      </c>
      <c r="L67" s="85">
        <v>1.3097982041237113E-4</v>
      </c>
      <c r="M67" s="85">
        <v>2.0913601663176781E-2</v>
      </c>
      <c r="N67" s="85">
        <v>1.4996736462313401E-3</v>
      </c>
    </row>
    <row r="68" spans="2:14">
      <c r="B68" s="77" t="s">
        <v>1765</v>
      </c>
      <c r="C68" s="74" t="s">
        <v>1766</v>
      </c>
      <c r="D68" s="87" t="s">
        <v>28</v>
      </c>
      <c r="E68" s="74"/>
      <c r="F68" s="87" t="s">
        <v>1663</v>
      </c>
      <c r="G68" s="87" t="s">
        <v>164</v>
      </c>
      <c r="H68" s="84">
        <v>6029.7771610000009</v>
      </c>
      <c r="I68" s="86">
        <v>4230.5</v>
      </c>
      <c r="J68" s="74"/>
      <c r="K68" s="84">
        <v>994.92644590999998</v>
      </c>
      <c r="L68" s="85">
        <v>1.1161086832022213E-3</v>
      </c>
      <c r="M68" s="85">
        <v>1.4563785286975356E-2</v>
      </c>
      <c r="N68" s="85">
        <v>1.0443406800993377E-3</v>
      </c>
    </row>
    <row r="69" spans="2:14">
      <c r="B69" s="77" t="s">
        <v>1767</v>
      </c>
      <c r="C69" s="74" t="s">
        <v>1768</v>
      </c>
      <c r="D69" s="87" t="s">
        <v>1452</v>
      </c>
      <c r="E69" s="74"/>
      <c r="F69" s="87" t="s">
        <v>1663</v>
      </c>
      <c r="G69" s="87" t="s">
        <v>162</v>
      </c>
      <c r="H69" s="84">
        <v>7759.2259860000004</v>
      </c>
      <c r="I69" s="86">
        <v>4527</v>
      </c>
      <c r="J69" s="74"/>
      <c r="K69" s="84">
        <v>1252.2424717319998</v>
      </c>
      <c r="L69" s="85">
        <v>1.5274066901574805E-4</v>
      </c>
      <c r="M69" s="85">
        <v>1.8330390714316067E-2</v>
      </c>
      <c r="N69" s="85">
        <v>1.3144366198666426E-3</v>
      </c>
    </row>
    <row r="70" spans="2:14">
      <c r="B70" s="77" t="s">
        <v>1769</v>
      </c>
      <c r="C70" s="74" t="s">
        <v>1770</v>
      </c>
      <c r="D70" s="87" t="s">
        <v>122</v>
      </c>
      <c r="E70" s="74"/>
      <c r="F70" s="87" t="s">
        <v>1663</v>
      </c>
      <c r="G70" s="87" t="s">
        <v>162</v>
      </c>
      <c r="H70" s="84">
        <v>2001.661202</v>
      </c>
      <c r="I70" s="86">
        <v>2704.5</v>
      </c>
      <c r="J70" s="74"/>
      <c r="K70" s="84">
        <v>192.99101556000002</v>
      </c>
      <c r="L70" s="85">
        <v>1.9290279746376813E-5</v>
      </c>
      <c r="M70" s="85">
        <v>2.8250125669947381E-3</v>
      </c>
      <c r="N70" s="85">
        <v>2.0257614949479807E-4</v>
      </c>
    </row>
    <row r="71" spans="2:14">
      <c r="B71" s="77" t="s">
        <v>1771</v>
      </c>
      <c r="C71" s="74" t="s">
        <v>1772</v>
      </c>
      <c r="D71" s="87" t="s">
        <v>28</v>
      </c>
      <c r="E71" s="74"/>
      <c r="F71" s="87" t="s">
        <v>1663</v>
      </c>
      <c r="G71" s="87" t="s">
        <v>164</v>
      </c>
      <c r="H71" s="84">
        <v>3425.4040869999999</v>
      </c>
      <c r="I71" s="86">
        <v>10042</v>
      </c>
      <c r="J71" s="74"/>
      <c r="K71" s="84">
        <v>1341.6215991449999</v>
      </c>
      <c r="L71" s="85">
        <v>9.0413811145849962E-4</v>
      </c>
      <c r="M71" s="85">
        <v>1.9638727050264562E-2</v>
      </c>
      <c r="N71" s="85">
        <v>1.4082548705452674E-3</v>
      </c>
    </row>
    <row r="72" spans="2:14">
      <c r="B72" s="77" t="s">
        <v>1773</v>
      </c>
      <c r="C72" s="74" t="s">
        <v>1774</v>
      </c>
      <c r="D72" s="87" t="s">
        <v>28</v>
      </c>
      <c r="E72" s="74"/>
      <c r="F72" s="87" t="s">
        <v>1663</v>
      </c>
      <c r="G72" s="87" t="s">
        <v>164</v>
      </c>
      <c r="H72" s="84">
        <v>3920.8982109999993</v>
      </c>
      <c r="I72" s="86">
        <v>4268.2</v>
      </c>
      <c r="J72" s="74"/>
      <c r="K72" s="84">
        <v>652.72213773200008</v>
      </c>
      <c r="L72" s="85">
        <v>7.4735720332093662E-4</v>
      </c>
      <c r="M72" s="85">
        <v>9.5545807482177603E-3</v>
      </c>
      <c r="N72" s="85">
        <v>6.8514037800196652E-4</v>
      </c>
    </row>
    <row r="73" spans="2:14">
      <c r="B73" s="77" t="s">
        <v>1775</v>
      </c>
      <c r="C73" s="74" t="s">
        <v>1776</v>
      </c>
      <c r="D73" s="87" t="s">
        <v>1469</v>
      </c>
      <c r="E73" s="74"/>
      <c r="F73" s="87" t="s">
        <v>1663</v>
      </c>
      <c r="G73" s="87" t="s">
        <v>162</v>
      </c>
      <c r="H73" s="84">
        <v>1081.0887290000001</v>
      </c>
      <c r="I73" s="86">
        <v>11714</v>
      </c>
      <c r="J73" s="74"/>
      <c r="K73" s="84">
        <v>451.46708554499997</v>
      </c>
      <c r="L73" s="85">
        <v>6.6647736132629084E-5</v>
      </c>
      <c r="M73" s="85">
        <v>6.6085987813904075E-3</v>
      </c>
      <c r="N73" s="85">
        <v>4.7388974843189682E-4</v>
      </c>
    </row>
    <row r="74" spans="2:14">
      <c r="B74" s="77" t="s">
        <v>1777</v>
      </c>
      <c r="C74" s="74" t="s">
        <v>1778</v>
      </c>
      <c r="D74" s="87" t="s">
        <v>122</v>
      </c>
      <c r="E74" s="74"/>
      <c r="F74" s="87" t="s">
        <v>1663</v>
      </c>
      <c r="G74" s="87" t="s">
        <v>162</v>
      </c>
      <c r="H74" s="84">
        <v>514.00885700000003</v>
      </c>
      <c r="I74" s="86">
        <v>48430.5</v>
      </c>
      <c r="J74" s="74"/>
      <c r="K74" s="84">
        <v>887.46061774899988</v>
      </c>
      <c r="L74" s="85">
        <v>4.1712123062600627E-5</v>
      </c>
      <c r="M74" s="85">
        <v>1.2990694880686795E-2</v>
      </c>
      <c r="N74" s="85">
        <v>9.315374306425936E-4</v>
      </c>
    </row>
    <row r="75" spans="2:14">
      <c r="B75" s="77" t="s">
        <v>1779</v>
      </c>
      <c r="C75" s="74" t="s">
        <v>1780</v>
      </c>
      <c r="D75" s="87" t="s">
        <v>28</v>
      </c>
      <c r="E75" s="74"/>
      <c r="F75" s="87" t="s">
        <v>1663</v>
      </c>
      <c r="G75" s="87" t="s">
        <v>164</v>
      </c>
      <c r="H75" s="84">
        <v>3967.5539050000002</v>
      </c>
      <c r="I75" s="86">
        <v>17674</v>
      </c>
      <c r="J75" s="74"/>
      <c r="K75" s="84">
        <v>2734.9897288729994</v>
      </c>
      <c r="L75" s="85">
        <v>1.2398605953125E-3</v>
      </c>
      <c r="M75" s="85">
        <v>4.0034922518274736E-2</v>
      </c>
      <c r="N75" s="85">
        <v>2.8708263261647241E-3</v>
      </c>
    </row>
    <row r="76" spans="2:14">
      <c r="B76" s="77" t="s">
        <v>1781</v>
      </c>
      <c r="C76" s="74" t="s">
        <v>1782</v>
      </c>
      <c r="D76" s="87" t="s">
        <v>122</v>
      </c>
      <c r="E76" s="74"/>
      <c r="F76" s="87" t="s">
        <v>1663</v>
      </c>
      <c r="G76" s="87" t="s">
        <v>162</v>
      </c>
      <c r="H76" s="84">
        <v>11439.679679999999</v>
      </c>
      <c r="I76" s="86">
        <v>2572.5</v>
      </c>
      <c r="J76" s="74"/>
      <c r="K76" s="84">
        <v>1049.1287335729999</v>
      </c>
      <c r="L76" s="85">
        <v>1.3073919634285713E-3</v>
      </c>
      <c r="M76" s="85">
        <v>1.5357201205138829E-2</v>
      </c>
      <c r="N76" s="85">
        <v>1.1012349904210856E-3</v>
      </c>
    </row>
    <row r="77" spans="2:14">
      <c r="B77" s="77" t="s">
        <v>1783</v>
      </c>
      <c r="C77" s="74" t="s">
        <v>1784</v>
      </c>
      <c r="D77" s="87" t="s">
        <v>134</v>
      </c>
      <c r="E77" s="74"/>
      <c r="F77" s="87" t="s">
        <v>1663</v>
      </c>
      <c r="G77" s="87" t="s">
        <v>166</v>
      </c>
      <c r="H77" s="84">
        <v>6029.8616590000001</v>
      </c>
      <c r="I77" s="86">
        <v>6492</v>
      </c>
      <c r="J77" s="74"/>
      <c r="K77" s="84">
        <v>850.32641198600015</v>
      </c>
      <c r="L77" s="85">
        <v>1.0633624162278682E-4</v>
      </c>
      <c r="M77" s="85">
        <v>1.2447122436957008E-2</v>
      </c>
      <c r="N77" s="85">
        <v>8.9255890930475801E-4</v>
      </c>
    </row>
    <row r="78" spans="2:14">
      <c r="B78" s="77" t="s">
        <v>1785</v>
      </c>
      <c r="C78" s="74" t="s">
        <v>1786</v>
      </c>
      <c r="D78" s="87" t="s">
        <v>122</v>
      </c>
      <c r="E78" s="74"/>
      <c r="F78" s="87" t="s">
        <v>1663</v>
      </c>
      <c r="G78" s="87" t="s">
        <v>165</v>
      </c>
      <c r="H78" s="84">
        <v>0</v>
      </c>
      <c r="I78" s="86">
        <v>2346.5</v>
      </c>
      <c r="J78" s="84">
        <v>2.1225632770000002</v>
      </c>
      <c r="K78" s="84">
        <v>2.1225632770000002</v>
      </c>
      <c r="L78" s="85">
        <v>0</v>
      </c>
      <c r="M78" s="85">
        <v>3.1070192124577538E-5</v>
      </c>
      <c r="N78" s="85">
        <v>2.22798296835762E-6</v>
      </c>
    </row>
    <row r="79" spans="2:14">
      <c r="B79" s="77" t="s">
        <v>1787</v>
      </c>
      <c r="C79" s="74" t="s">
        <v>1788</v>
      </c>
      <c r="D79" s="87" t="s">
        <v>1469</v>
      </c>
      <c r="E79" s="74"/>
      <c r="F79" s="87" t="s">
        <v>1663</v>
      </c>
      <c r="G79" s="87" t="s">
        <v>162</v>
      </c>
      <c r="H79" s="84">
        <v>5164.6383859999996</v>
      </c>
      <c r="I79" s="86">
        <v>21190</v>
      </c>
      <c r="J79" s="74"/>
      <c r="K79" s="84">
        <v>3901.4892058310002</v>
      </c>
      <c r="L79" s="85">
        <v>4.8473710209389835E-5</v>
      </c>
      <c r="M79" s="85">
        <v>5.7110202796151831E-2</v>
      </c>
      <c r="N79" s="85">
        <v>4.0952614209496495E-3</v>
      </c>
    </row>
    <row r="80" spans="2:14">
      <c r="B80" s="77" t="s">
        <v>1789</v>
      </c>
      <c r="C80" s="74" t="s">
        <v>1790</v>
      </c>
      <c r="D80" s="87" t="s">
        <v>1469</v>
      </c>
      <c r="E80" s="74"/>
      <c r="F80" s="87" t="s">
        <v>1663</v>
      </c>
      <c r="G80" s="87" t="s">
        <v>162</v>
      </c>
      <c r="H80" s="84">
        <v>6090.7194519999994</v>
      </c>
      <c r="I80" s="86">
        <v>2442</v>
      </c>
      <c r="J80" s="74"/>
      <c r="K80" s="84">
        <v>530.24159079499998</v>
      </c>
      <c r="L80" s="85">
        <v>1.8345540518072286E-4</v>
      </c>
      <c r="M80" s="85">
        <v>7.7617041041656877E-3</v>
      </c>
      <c r="N80" s="85">
        <v>5.5657668546675338E-4</v>
      </c>
    </row>
    <row r="81" spans="2:14">
      <c r="B81" s="77" t="s">
        <v>1791</v>
      </c>
      <c r="C81" s="74" t="s">
        <v>1792</v>
      </c>
      <c r="D81" s="87" t="s">
        <v>1469</v>
      </c>
      <c r="E81" s="74"/>
      <c r="F81" s="87" t="s">
        <v>1663</v>
      </c>
      <c r="G81" s="87" t="s">
        <v>162</v>
      </c>
      <c r="H81" s="84">
        <v>1771.200405</v>
      </c>
      <c r="I81" s="86">
        <v>7643</v>
      </c>
      <c r="J81" s="74"/>
      <c r="K81" s="84">
        <v>482.604199392</v>
      </c>
      <c r="L81" s="85">
        <v>7.2293894081632655E-4</v>
      </c>
      <c r="M81" s="85">
        <v>7.0643854803850749E-3</v>
      </c>
      <c r="N81" s="85">
        <v>5.0657332497665785E-4</v>
      </c>
    </row>
    <row r="82" spans="2:14">
      <c r="B82" s="73"/>
      <c r="C82" s="74"/>
      <c r="D82" s="74"/>
      <c r="E82" s="74"/>
      <c r="F82" s="74"/>
      <c r="G82" s="74"/>
      <c r="H82" s="84"/>
      <c r="I82" s="86"/>
      <c r="J82" s="74"/>
      <c r="K82" s="74"/>
      <c r="L82" s="74"/>
      <c r="M82" s="85"/>
      <c r="N82" s="74"/>
    </row>
    <row r="83" spans="2:14">
      <c r="B83" s="92" t="s">
        <v>262</v>
      </c>
      <c r="C83" s="72"/>
      <c r="D83" s="72"/>
      <c r="E83" s="72"/>
      <c r="F83" s="72"/>
      <c r="G83" s="72"/>
      <c r="H83" s="81"/>
      <c r="I83" s="83"/>
      <c r="J83" s="72"/>
      <c r="K83" s="81">
        <v>3506.3711414759991</v>
      </c>
      <c r="L83" s="72"/>
      <c r="M83" s="82">
        <v>5.1326443930431537E-2</v>
      </c>
      <c r="N83" s="82">
        <v>3.6805193365027737E-3</v>
      </c>
    </row>
    <row r="84" spans="2:14">
      <c r="B84" s="77" t="s">
        <v>1793</v>
      </c>
      <c r="C84" s="74" t="s">
        <v>1794</v>
      </c>
      <c r="D84" s="87" t="s">
        <v>122</v>
      </c>
      <c r="E84" s="74"/>
      <c r="F84" s="87" t="s">
        <v>1687</v>
      </c>
      <c r="G84" s="87" t="s">
        <v>162</v>
      </c>
      <c r="H84" s="84">
        <v>337.82815599999992</v>
      </c>
      <c r="I84" s="86">
        <v>9061</v>
      </c>
      <c r="J84" s="74"/>
      <c r="K84" s="84">
        <v>109.12682185200001</v>
      </c>
      <c r="L84" s="85">
        <v>4.4980044398447361E-5</v>
      </c>
      <c r="M84" s="85">
        <v>1.5974041187023637E-3</v>
      </c>
      <c r="N84" s="85">
        <v>1.1454673842322023E-4</v>
      </c>
    </row>
    <row r="85" spans="2:14">
      <c r="B85" s="77" t="s">
        <v>1795</v>
      </c>
      <c r="C85" s="74" t="s">
        <v>1796</v>
      </c>
      <c r="D85" s="87" t="s">
        <v>122</v>
      </c>
      <c r="E85" s="74"/>
      <c r="F85" s="87" t="s">
        <v>1687</v>
      </c>
      <c r="G85" s="87" t="s">
        <v>162</v>
      </c>
      <c r="H85" s="84">
        <v>8305.591359</v>
      </c>
      <c r="I85" s="86">
        <v>9195</v>
      </c>
      <c r="J85" s="74"/>
      <c r="K85" s="84">
        <v>2722.58738219</v>
      </c>
      <c r="L85" s="85">
        <v>2.904484736332129E-4</v>
      </c>
      <c r="M85" s="85">
        <v>3.9853376319670446E-2</v>
      </c>
      <c r="N85" s="85">
        <v>2.8578080018222597E-3</v>
      </c>
    </row>
    <row r="86" spans="2:14">
      <c r="B86" s="77" t="s">
        <v>1797</v>
      </c>
      <c r="C86" s="74" t="s">
        <v>1798</v>
      </c>
      <c r="D86" s="87" t="s">
        <v>122</v>
      </c>
      <c r="E86" s="74"/>
      <c r="F86" s="87" t="s">
        <v>1687</v>
      </c>
      <c r="G86" s="87" t="s">
        <v>165</v>
      </c>
      <c r="H86" s="84">
        <v>51095.091616999998</v>
      </c>
      <c r="I86" s="86">
        <v>116</v>
      </c>
      <c r="J86" s="74"/>
      <c r="K86" s="84">
        <v>260.70636919100002</v>
      </c>
      <c r="L86" s="85">
        <v>2.2279919557229046E-4</v>
      </c>
      <c r="M86" s="85">
        <v>3.8162334506767273E-3</v>
      </c>
      <c r="N86" s="85">
        <v>2.7365466867063944E-4</v>
      </c>
    </row>
    <row r="87" spans="2:14">
      <c r="B87" s="77" t="s">
        <v>1799</v>
      </c>
      <c r="C87" s="74" t="s">
        <v>1800</v>
      </c>
      <c r="D87" s="87" t="s">
        <v>122</v>
      </c>
      <c r="E87" s="74"/>
      <c r="F87" s="87" t="s">
        <v>1687</v>
      </c>
      <c r="G87" s="87" t="s">
        <v>162</v>
      </c>
      <c r="H87" s="84">
        <v>1841.7823190000001</v>
      </c>
      <c r="I87" s="86">
        <v>6304.5</v>
      </c>
      <c r="J87" s="74"/>
      <c r="K87" s="84">
        <v>413.95056824299991</v>
      </c>
      <c r="L87" s="85">
        <v>3.8525047535006037E-5</v>
      </c>
      <c r="M87" s="85">
        <v>6.0594300413820126E-3</v>
      </c>
      <c r="N87" s="85">
        <v>4.3450992758665465E-4</v>
      </c>
    </row>
    <row r="88" spans="2:14">
      <c r="D88" s="1"/>
      <c r="E88" s="1"/>
      <c r="F88" s="1"/>
      <c r="G88" s="1"/>
    </row>
    <row r="89" spans="2:14">
      <c r="D89" s="1"/>
      <c r="E89" s="1"/>
      <c r="F89" s="1"/>
      <c r="G89" s="1"/>
    </row>
    <row r="90" spans="2:14">
      <c r="D90" s="1"/>
      <c r="E90" s="1"/>
      <c r="F90" s="1"/>
      <c r="G90" s="1"/>
    </row>
    <row r="91" spans="2:14">
      <c r="B91" s="89" t="s">
        <v>256</v>
      </c>
      <c r="D91" s="1"/>
      <c r="E91" s="1"/>
      <c r="F91" s="1"/>
      <c r="G91" s="1"/>
    </row>
    <row r="92" spans="2:14">
      <c r="B92" s="89" t="s">
        <v>111</v>
      </c>
      <c r="D92" s="1"/>
      <c r="E92" s="1"/>
      <c r="F92" s="1"/>
      <c r="G92" s="1"/>
    </row>
    <row r="93" spans="2:14">
      <c r="B93" s="89" t="s">
        <v>238</v>
      </c>
      <c r="D93" s="1"/>
      <c r="E93" s="1"/>
      <c r="F93" s="1"/>
      <c r="G93" s="1"/>
    </row>
    <row r="94" spans="2:14">
      <c r="B94" s="89" t="s">
        <v>246</v>
      </c>
      <c r="D94" s="1"/>
      <c r="E94" s="1"/>
      <c r="F94" s="1"/>
      <c r="G94" s="1"/>
    </row>
    <row r="95" spans="2:14">
      <c r="B95" s="89" t="s">
        <v>254</v>
      </c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AG49:AG1048576 AH1:XFD1048576 AG1:AG43 B45:B90 B92:B1048576 K1:AF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8"/>
  <sheetViews>
    <sheetView rightToLeft="1" topLeftCell="A7" workbookViewId="0">
      <selection activeCell="G14" sqref="G14:H25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178</v>
      </c>
      <c r="C1" s="68" t="s" vm="1">
        <v>265</v>
      </c>
    </row>
    <row r="2" spans="2:65">
      <c r="B2" s="47" t="s">
        <v>177</v>
      </c>
      <c r="C2" s="68" t="s">
        <v>266</v>
      </c>
    </row>
    <row r="3" spans="2:65">
      <c r="B3" s="47" t="s">
        <v>179</v>
      </c>
      <c r="C3" s="68" t="s">
        <v>267</v>
      </c>
    </row>
    <row r="4" spans="2:65">
      <c r="B4" s="47" t="s">
        <v>180</v>
      </c>
      <c r="C4" s="68">
        <v>8803</v>
      </c>
    </row>
    <row r="6" spans="2:65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102</v>
      </c>
      <c r="J8" s="30" t="s">
        <v>240</v>
      </c>
      <c r="K8" s="30" t="s">
        <v>239</v>
      </c>
      <c r="L8" s="30" t="s">
        <v>62</v>
      </c>
      <c r="M8" s="30" t="s">
        <v>59</v>
      </c>
      <c r="N8" s="30" t="s">
        <v>181</v>
      </c>
      <c r="O8" s="20" t="s">
        <v>183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247</v>
      </c>
      <c r="K9" s="32"/>
      <c r="L9" s="32" t="s">
        <v>243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31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24316.144986635998</v>
      </c>
      <c r="M11" s="70"/>
      <c r="N11" s="79">
        <v>1</v>
      </c>
      <c r="O11" s="79">
        <f>L11/'סכום נכסי הקרן'!$C$42</f>
        <v>2.5577462707057415E-2</v>
      </c>
      <c r="P11" s="5"/>
      <c r="BG11" s="1"/>
      <c r="BH11" s="3"/>
      <c r="BI11" s="1"/>
      <c r="BM11" s="1"/>
    </row>
    <row r="12" spans="2:65" s="4" customFormat="1" ht="18" customHeight="1">
      <c r="B12" s="71" t="s">
        <v>232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24316.144986635998</v>
      </c>
      <c r="M12" s="72"/>
      <c r="N12" s="82">
        <v>1</v>
      </c>
      <c r="O12" s="82">
        <f>L12/'סכום נכסי הקרן'!$C$42</f>
        <v>2.5577462707057415E-2</v>
      </c>
      <c r="P12" s="5"/>
      <c r="BG12" s="1"/>
      <c r="BH12" s="3"/>
      <c r="BI12" s="1"/>
      <c r="BM12" s="1"/>
    </row>
    <row r="13" spans="2:65">
      <c r="B13" s="92" t="s">
        <v>52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17383.100795468999</v>
      </c>
      <c r="M13" s="72"/>
      <c r="N13" s="82">
        <v>0.71487897464925643</v>
      </c>
      <c r="O13" s="82">
        <f>L13/'סכום נכסי הקרן'!$C$42</f>
        <v>1.8284790314150798E-2</v>
      </c>
      <c r="BH13" s="3"/>
    </row>
    <row r="14" spans="2:65" ht="20.25">
      <c r="B14" s="77" t="s">
        <v>1801</v>
      </c>
      <c r="C14" s="74" t="s">
        <v>1802</v>
      </c>
      <c r="D14" s="87" t="s">
        <v>28</v>
      </c>
      <c r="E14" s="74"/>
      <c r="F14" s="87" t="s">
        <v>1687</v>
      </c>
      <c r="G14" s="74" t="s">
        <v>2453</v>
      </c>
      <c r="H14" s="74" t="s">
        <v>954</v>
      </c>
      <c r="I14" s="87" t="s">
        <v>165</v>
      </c>
      <c r="J14" s="84">
        <v>261.94585899999998</v>
      </c>
      <c r="K14" s="86">
        <v>115680</v>
      </c>
      <c r="L14" s="84">
        <v>1332.8592383989999</v>
      </c>
      <c r="M14" s="85">
        <v>4.8897935035955046E-4</v>
      </c>
      <c r="N14" s="85">
        <v>5.4813756009907448E-2</v>
      </c>
      <c r="O14" s="85">
        <f>L14/'סכום נכסי הקרן'!$C$42</f>
        <v>1.4019968001771522E-3</v>
      </c>
      <c r="BH14" s="4"/>
    </row>
    <row r="15" spans="2:65">
      <c r="B15" s="77" t="s">
        <v>1804</v>
      </c>
      <c r="C15" s="74" t="s">
        <v>1805</v>
      </c>
      <c r="D15" s="87" t="s">
        <v>28</v>
      </c>
      <c r="E15" s="74"/>
      <c r="F15" s="87" t="s">
        <v>1687</v>
      </c>
      <c r="G15" s="74" t="s">
        <v>953</v>
      </c>
      <c r="H15" s="74" t="s">
        <v>954</v>
      </c>
      <c r="I15" s="87" t="s">
        <v>162</v>
      </c>
      <c r="J15" s="84">
        <v>326.48771499999998</v>
      </c>
      <c r="K15" s="86">
        <v>83365</v>
      </c>
      <c r="L15" s="84">
        <v>970.30912968999996</v>
      </c>
      <c r="M15" s="85">
        <v>4.077331492428412E-4</v>
      </c>
      <c r="N15" s="85">
        <v>3.9903904596031804E-2</v>
      </c>
      <c r="O15" s="85">
        <f>L15/'סכום נכסי הקרן'!$C$42</f>
        <v>1.0206406316709805E-3</v>
      </c>
    </row>
    <row r="16" spans="2:65">
      <c r="B16" s="77" t="s">
        <v>1806</v>
      </c>
      <c r="C16" s="74" t="s">
        <v>1807</v>
      </c>
      <c r="D16" s="87" t="s">
        <v>28</v>
      </c>
      <c r="E16" s="74"/>
      <c r="F16" s="87" t="s">
        <v>1687</v>
      </c>
      <c r="G16" s="74" t="s">
        <v>1063</v>
      </c>
      <c r="H16" s="74" t="s">
        <v>954</v>
      </c>
      <c r="I16" s="87" t="s">
        <v>162</v>
      </c>
      <c r="J16" s="84">
        <v>14.431507999999999</v>
      </c>
      <c r="K16" s="86">
        <v>1073293</v>
      </c>
      <c r="L16" s="84">
        <v>552.19100075200004</v>
      </c>
      <c r="M16" s="85">
        <v>1.0351333766338694E-4</v>
      </c>
      <c r="N16" s="85">
        <v>2.2708821692561908E-2</v>
      </c>
      <c r="O16" s="85">
        <f>L16/'סכום נכסי הקרן'!$C$42</f>
        <v>5.8083403996271859E-4</v>
      </c>
    </row>
    <row r="17" spans="2:15">
      <c r="B17" s="77" t="s">
        <v>1808</v>
      </c>
      <c r="C17" s="74" t="s">
        <v>1809</v>
      </c>
      <c r="D17" s="87" t="s">
        <v>28</v>
      </c>
      <c r="E17" s="74"/>
      <c r="F17" s="87" t="s">
        <v>1687</v>
      </c>
      <c r="G17" s="74" t="s">
        <v>1098</v>
      </c>
      <c r="H17" s="74" t="s">
        <v>954</v>
      </c>
      <c r="I17" s="87" t="s">
        <v>164</v>
      </c>
      <c r="J17" s="84">
        <v>189.88329100000001</v>
      </c>
      <c r="K17" s="86">
        <v>99408</v>
      </c>
      <c r="L17" s="84">
        <v>736.21743877599988</v>
      </c>
      <c r="M17" s="85">
        <v>6.6823642381843098E-4</v>
      </c>
      <c r="N17" s="85">
        <v>3.0276897887416793E-2</v>
      </c>
      <c r="O17" s="85">
        <f>L17/'סכום נכסי הקרן'!$C$42</f>
        <v>7.7440622660078842E-4</v>
      </c>
    </row>
    <row r="18" spans="2:15">
      <c r="B18" s="77" t="s">
        <v>1827</v>
      </c>
      <c r="C18" s="74" t="s">
        <v>1828</v>
      </c>
      <c r="D18" s="87" t="s">
        <v>28</v>
      </c>
      <c r="E18" s="74"/>
      <c r="F18" s="87" t="s">
        <v>1687</v>
      </c>
      <c r="G18" s="74" t="s">
        <v>1098</v>
      </c>
      <c r="H18" s="74" t="s">
        <v>954</v>
      </c>
      <c r="I18" s="87" t="s">
        <v>164</v>
      </c>
      <c r="J18" s="84">
        <v>215.74046999999999</v>
      </c>
      <c r="K18" s="86">
        <v>199088</v>
      </c>
      <c r="L18" s="84">
        <v>1675.2310646579999</v>
      </c>
      <c r="M18" s="85">
        <v>7.2207693724280191E-4</v>
      </c>
      <c r="N18" s="85">
        <v>6.889377677171675E-2</v>
      </c>
      <c r="O18" s="85">
        <f>L18/'סכום נכסי הקרן'!$C$42</f>
        <v>1.7621280061269236E-3</v>
      </c>
    </row>
    <row r="19" spans="2:15">
      <c r="B19" s="77" t="s">
        <v>1810</v>
      </c>
      <c r="C19" s="74" t="s">
        <v>1811</v>
      </c>
      <c r="D19" s="87" t="s">
        <v>28</v>
      </c>
      <c r="E19" s="74"/>
      <c r="F19" s="87" t="s">
        <v>1687</v>
      </c>
      <c r="G19" s="74" t="s">
        <v>1098</v>
      </c>
      <c r="H19" s="74" t="s">
        <v>954</v>
      </c>
      <c r="I19" s="87" t="s">
        <v>162</v>
      </c>
      <c r="J19" s="84">
        <v>105.28681400000001</v>
      </c>
      <c r="K19" s="86">
        <v>161611</v>
      </c>
      <c r="L19" s="84">
        <v>606.602832885</v>
      </c>
      <c r="M19" s="85">
        <v>4.4165424847043567E-4</v>
      </c>
      <c r="N19" s="85">
        <v>2.4946505016250935E-2</v>
      </c>
      <c r="O19" s="85">
        <f>L19/'סכום נכסי הקרן'!$C$42</f>
        <v>6.3806830172457901E-4</v>
      </c>
    </row>
    <row r="20" spans="2:15">
      <c r="B20" s="77" t="s">
        <v>1817</v>
      </c>
      <c r="C20" s="74" t="s">
        <v>1818</v>
      </c>
      <c r="D20" s="87" t="s">
        <v>28</v>
      </c>
      <c r="E20" s="74"/>
      <c r="F20" s="87" t="s">
        <v>1687</v>
      </c>
      <c r="G20" s="74" t="s">
        <v>963</v>
      </c>
      <c r="H20" s="74" t="s">
        <v>954</v>
      </c>
      <c r="I20" s="87" t="s">
        <v>162</v>
      </c>
      <c r="J20" s="84">
        <v>21865.529395000005</v>
      </c>
      <c r="K20" s="86">
        <v>1249</v>
      </c>
      <c r="L20" s="84">
        <v>973.60314755100001</v>
      </c>
      <c r="M20" s="85">
        <v>7.461259766314697E-5</v>
      </c>
      <c r="N20" s="85">
        <v>4.0039370882435775E-2</v>
      </c>
      <c r="O20" s="85">
        <f>L20/'סכום נכסי הקרן'!$C$42</f>
        <v>1.0241055155595414E-3</v>
      </c>
    </row>
    <row r="21" spans="2:15">
      <c r="B21" s="77" t="s">
        <v>1812</v>
      </c>
      <c r="C21" s="74" t="s">
        <v>1813</v>
      </c>
      <c r="D21" s="87" t="s">
        <v>28</v>
      </c>
      <c r="E21" s="74"/>
      <c r="F21" s="87" t="s">
        <v>1687</v>
      </c>
      <c r="G21" s="74" t="s">
        <v>1814</v>
      </c>
      <c r="H21" s="74" t="s">
        <v>954</v>
      </c>
      <c r="I21" s="87" t="s">
        <v>162</v>
      </c>
      <c r="J21" s="84">
        <v>12616.345697000001</v>
      </c>
      <c r="K21" s="86">
        <v>1467</v>
      </c>
      <c r="L21" s="84">
        <v>659.81658666800001</v>
      </c>
      <c r="M21" s="85">
        <v>1.1034862176581362E-4</v>
      </c>
      <c r="N21" s="85">
        <v>2.7134917439858623E-2</v>
      </c>
      <c r="O21" s="85">
        <f>L21/'סכום נכסי הקרן'!$C$42</f>
        <v>6.9404233887706581E-4</v>
      </c>
    </row>
    <row r="22" spans="2:15">
      <c r="B22" s="77" t="s">
        <v>1819</v>
      </c>
      <c r="C22" s="74" t="s">
        <v>1820</v>
      </c>
      <c r="D22" s="87" t="s">
        <v>28</v>
      </c>
      <c r="E22" s="74"/>
      <c r="F22" s="87" t="s">
        <v>1687</v>
      </c>
      <c r="G22" s="74" t="s">
        <v>1814</v>
      </c>
      <c r="H22" s="74" t="s">
        <v>954</v>
      </c>
      <c r="I22" s="87" t="s">
        <v>162</v>
      </c>
      <c r="J22" s="84">
        <v>16.743744</v>
      </c>
      <c r="K22" s="86">
        <v>1032681</v>
      </c>
      <c r="L22" s="84">
        <v>616.42222120899999</v>
      </c>
      <c r="M22" s="85">
        <v>8.2675554646979133E-5</v>
      </c>
      <c r="N22" s="85">
        <v>2.5350326770455671E-2</v>
      </c>
      <c r="O22" s="85">
        <f>L22/'סכום נכסי הקרן'!$C$42</f>
        <v>6.4839703758304919E-4</v>
      </c>
    </row>
    <row r="23" spans="2:15">
      <c r="B23" s="77" t="s">
        <v>1815</v>
      </c>
      <c r="C23" s="74" t="s">
        <v>1816</v>
      </c>
      <c r="D23" s="87" t="s">
        <v>28</v>
      </c>
      <c r="E23" s="74"/>
      <c r="F23" s="87" t="s">
        <v>1687</v>
      </c>
      <c r="G23" s="133" t="s">
        <v>1134</v>
      </c>
      <c r="H23" s="74" t="s">
        <v>954</v>
      </c>
      <c r="I23" s="87" t="s">
        <v>162</v>
      </c>
      <c r="J23" s="84">
        <v>427.98312399999998</v>
      </c>
      <c r="K23" s="86">
        <v>115651</v>
      </c>
      <c r="L23" s="84">
        <v>1764.556450709</v>
      </c>
      <c r="M23" s="85">
        <v>9.7297110365125649E-5</v>
      </c>
      <c r="N23" s="85">
        <v>7.256727790029173E-2</v>
      </c>
      <c r="O23" s="85">
        <f>L23/'סכום נכסי הקרן'!$C$42</f>
        <v>1.8560868442473834E-3</v>
      </c>
    </row>
    <row r="24" spans="2:15">
      <c r="B24" s="77" t="s">
        <v>1821</v>
      </c>
      <c r="C24" s="74" t="s">
        <v>1822</v>
      </c>
      <c r="D24" s="87" t="s">
        <v>28</v>
      </c>
      <c r="E24" s="74"/>
      <c r="F24" s="87" t="s">
        <v>1687</v>
      </c>
      <c r="G24" s="74" t="s">
        <v>1134</v>
      </c>
      <c r="H24" s="74" t="s">
        <v>954</v>
      </c>
      <c r="I24" s="87" t="s">
        <v>162</v>
      </c>
      <c r="J24" s="84">
        <v>914.70947699999999</v>
      </c>
      <c r="K24" s="86">
        <v>26861.81</v>
      </c>
      <c r="L24" s="84">
        <v>875.94731502800005</v>
      </c>
      <c r="M24" s="85">
        <v>8.9165805124784609E-5</v>
      </c>
      <c r="N24" s="85">
        <v>3.6023280643762208E-2</v>
      </c>
      <c r="O24" s="85">
        <f>L24/'סכום נכסי הקרן'!$C$42</f>
        <v>9.2138411725169113E-4</v>
      </c>
    </row>
    <row r="25" spans="2:15">
      <c r="B25" s="77" t="s">
        <v>1823</v>
      </c>
      <c r="C25" s="74" t="s">
        <v>1824</v>
      </c>
      <c r="D25" s="87" t="s">
        <v>28</v>
      </c>
      <c r="E25" s="74"/>
      <c r="F25" s="87" t="s">
        <v>1687</v>
      </c>
      <c r="G25" s="74" t="s">
        <v>1134</v>
      </c>
      <c r="H25" s="74" t="s">
        <v>954</v>
      </c>
      <c r="I25" s="87" t="s">
        <v>164</v>
      </c>
      <c r="J25" s="84">
        <v>1107.9044610000001</v>
      </c>
      <c r="K25" s="86">
        <v>12823</v>
      </c>
      <c r="L25" s="84">
        <v>554.10231847700004</v>
      </c>
      <c r="M25" s="85">
        <v>3.8044015939672173E-5</v>
      </c>
      <c r="N25" s="85">
        <v>2.2787424519039971E-2</v>
      </c>
      <c r="O25" s="85">
        <f>L25/'סכום נכסי הקרן'!$C$42</f>
        <v>5.8284450082563065E-4</v>
      </c>
    </row>
    <row r="26" spans="2:15">
      <c r="B26" s="77" t="s">
        <v>1825</v>
      </c>
      <c r="C26" s="74" t="s">
        <v>1826</v>
      </c>
      <c r="D26" s="87" t="s">
        <v>28</v>
      </c>
      <c r="E26" s="74"/>
      <c r="F26" s="87" t="s">
        <v>1687</v>
      </c>
      <c r="G26" s="74" t="s">
        <v>1134</v>
      </c>
      <c r="H26" s="74" t="s">
        <v>954</v>
      </c>
      <c r="I26" s="87" t="s">
        <v>162</v>
      </c>
      <c r="J26" s="84">
        <v>2169.6184400000002</v>
      </c>
      <c r="K26" s="86">
        <v>13070.96</v>
      </c>
      <c r="L26" s="84">
        <v>1010.998205601</v>
      </c>
      <c r="M26" s="85">
        <v>3.0068600345670908E-4</v>
      </c>
      <c r="N26" s="85">
        <v>4.1577240395491898E-2</v>
      </c>
      <c r="O26" s="85">
        <f>L26/'סכום נכסי הקרן'!$C$42</f>
        <v>1.063440315678055E-3</v>
      </c>
    </row>
    <row r="28" spans="2:15">
      <c r="B28" s="77" t="s">
        <v>1829</v>
      </c>
      <c r="C28" s="74" t="s">
        <v>1830</v>
      </c>
      <c r="D28" s="87" t="s">
        <v>28</v>
      </c>
      <c r="E28" s="74"/>
      <c r="F28" s="87" t="s">
        <v>1687</v>
      </c>
      <c r="G28" s="74" t="s">
        <v>1134</v>
      </c>
      <c r="H28" s="74" t="s">
        <v>954</v>
      </c>
      <c r="I28" s="87" t="s">
        <v>164</v>
      </c>
      <c r="J28" s="84">
        <v>1716.8983069999999</v>
      </c>
      <c r="K28" s="86">
        <v>8490</v>
      </c>
      <c r="L28" s="84">
        <v>568.52593170199998</v>
      </c>
      <c r="M28" s="85">
        <v>5.0545898775812284E-5</v>
      </c>
      <c r="N28" s="85">
        <v>2.3380594745361912E-2</v>
      </c>
      <c r="O28" s="85">
        <f>L28/'סכום נכסי הקרן'!$C$42</f>
        <v>5.9801629016831683E-4</v>
      </c>
    </row>
    <row r="29" spans="2:15">
      <c r="B29" s="77" t="s">
        <v>1831</v>
      </c>
      <c r="C29" s="74" t="s">
        <v>1832</v>
      </c>
      <c r="D29" s="87" t="s">
        <v>28</v>
      </c>
      <c r="E29" s="74"/>
      <c r="F29" s="87" t="s">
        <v>1687</v>
      </c>
      <c r="G29" s="74" t="s">
        <v>720</v>
      </c>
      <c r="H29" s="74"/>
      <c r="I29" s="87" t="s">
        <v>165</v>
      </c>
      <c r="J29" s="84">
        <v>3777.212681</v>
      </c>
      <c r="K29" s="86">
        <v>16783.84</v>
      </c>
      <c r="L29" s="84">
        <v>2788.542317594</v>
      </c>
      <c r="M29" s="85">
        <v>1.8206613422198023E-3</v>
      </c>
      <c r="N29" s="85">
        <v>0.11467863508490204</v>
      </c>
      <c r="O29" s="85">
        <f>L29/'סכום נכסי הקרן'!$C$42</f>
        <v>2.9331885121803283E-3</v>
      </c>
    </row>
    <row r="30" spans="2:15">
      <c r="B30" s="77" t="s">
        <v>1833</v>
      </c>
      <c r="C30" s="74" t="s">
        <v>1834</v>
      </c>
      <c r="D30" s="87" t="s">
        <v>28</v>
      </c>
      <c r="E30" s="74"/>
      <c r="F30" s="87" t="s">
        <v>1687</v>
      </c>
      <c r="G30" s="74" t="s">
        <v>720</v>
      </c>
      <c r="H30" s="74"/>
      <c r="I30" s="87" t="s">
        <v>162</v>
      </c>
      <c r="J30" s="84">
        <v>3852.2907140000002</v>
      </c>
      <c r="K30" s="86">
        <v>12358</v>
      </c>
      <c r="L30" s="84">
        <v>1697.17559577</v>
      </c>
      <c r="M30" s="85">
        <v>1.3367044470138657E-4</v>
      </c>
      <c r="N30" s="85">
        <v>6.9796244293770959E-2</v>
      </c>
      <c r="O30" s="85">
        <f>L30/'סכום נכסי הקרן'!$C$42</f>
        <v>1.7852108355165955E-3</v>
      </c>
    </row>
    <row r="31" spans="2:15">
      <c r="B31" s="73"/>
      <c r="C31" s="74"/>
      <c r="D31" s="74"/>
      <c r="E31" s="74"/>
      <c r="F31" s="74"/>
      <c r="G31" s="74"/>
      <c r="H31" s="74"/>
      <c r="I31" s="74"/>
      <c r="J31" s="84"/>
      <c r="K31" s="86"/>
      <c r="L31" s="74"/>
      <c r="M31" s="74"/>
      <c r="N31" s="85"/>
      <c r="O31" s="74"/>
    </row>
    <row r="32" spans="2:15">
      <c r="B32" s="92" t="s">
        <v>251</v>
      </c>
      <c r="C32" s="72"/>
      <c r="D32" s="72"/>
      <c r="E32" s="72"/>
      <c r="F32" s="72"/>
      <c r="G32" s="72"/>
      <c r="H32" s="72"/>
      <c r="I32" s="72"/>
      <c r="J32" s="81"/>
      <c r="K32" s="83"/>
      <c r="L32" s="81">
        <v>358.25422634199998</v>
      </c>
      <c r="M32" s="72"/>
      <c r="N32" s="82">
        <v>1.4733183509922905E-2</v>
      </c>
      <c r="O32" s="82">
        <f>L32/'סכום נכסי הקרן'!$C$42</f>
        <v>3.7683745178128636E-4</v>
      </c>
    </row>
    <row r="33" spans="2:59">
      <c r="B33" s="77" t="s">
        <v>1835</v>
      </c>
      <c r="C33" s="74" t="s">
        <v>1836</v>
      </c>
      <c r="D33" s="87" t="s">
        <v>28</v>
      </c>
      <c r="E33" s="74"/>
      <c r="F33" s="87" t="s">
        <v>1687</v>
      </c>
      <c r="G33" s="74" t="s">
        <v>1001</v>
      </c>
      <c r="H33" s="74" t="s">
        <v>344</v>
      </c>
      <c r="I33" s="87" t="s">
        <v>162</v>
      </c>
      <c r="J33" s="84">
        <v>12063.873857</v>
      </c>
      <c r="K33" s="86">
        <v>833</v>
      </c>
      <c r="L33" s="84">
        <v>358.25422634199998</v>
      </c>
      <c r="M33" s="85">
        <v>3.8770477288792347E-5</v>
      </c>
      <c r="N33" s="85">
        <v>1.4733183509922905E-2</v>
      </c>
      <c r="O33" s="85">
        <f>L33/'סכום נכסי הקרן'!$C$42</f>
        <v>3.7683745178128636E-4</v>
      </c>
    </row>
    <row r="34" spans="2:59">
      <c r="B34" s="73"/>
      <c r="C34" s="74"/>
      <c r="D34" s="74"/>
      <c r="E34" s="74"/>
      <c r="F34" s="74"/>
      <c r="G34" s="74"/>
      <c r="H34" s="74"/>
      <c r="I34" s="74"/>
      <c r="J34" s="84"/>
      <c r="K34" s="86"/>
      <c r="L34" s="74"/>
      <c r="M34" s="74"/>
      <c r="N34" s="85"/>
      <c r="O34" s="74"/>
    </row>
    <row r="35" spans="2:59">
      <c r="B35" s="92" t="s">
        <v>30</v>
      </c>
      <c r="C35" s="72"/>
      <c r="D35" s="72"/>
      <c r="E35" s="72"/>
      <c r="F35" s="72"/>
      <c r="G35" s="72"/>
      <c r="H35" s="72"/>
      <c r="I35" s="72"/>
      <c r="J35" s="81"/>
      <c r="K35" s="83"/>
      <c r="L35" s="81">
        <v>6574.7899648250013</v>
      </c>
      <c r="M35" s="72"/>
      <c r="N35" s="82">
        <v>0.27038784184082076</v>
      </c>
      <c r="O35" s="82">
        <f>L35/'סכום נכסי הקרן'!$C$42</f>
        <v>6.9158349411253322E-3</v>
      </c>
    </row>
    <row r="36" spans="2:59">
      <c r="B36" s="77" t="s">
        <v>1837</v>
      </c>
      <c r="C36" s="74" t="s">
        <v>1838</v>
      </c>
      <c r="D36" s="87" t="s">
        <v>136</v>
      </c>
      <c r="E36" s="74"/>
      <c r="F36" s="87" t="s">
        <v>1663</v>
      </c>
      <c r="G36" s="74" t="s">
        <v>720</v>
      </c>
      <c r="H36" s="74"/>
      <c r="I36" s="87" t="s">
        <v>164</v>
      </c>
      <c r="J36" s="84">
        <v>2775.0030489999995</v>
      </c>
      <c r="K36" s="86">
        <v>2688</v>
      </c>
      <c r="L36" s="84">
        <v>290.931497132</v>
      </c>
      <c r="M36" s="85">
        <v>2.3137915662024053E-5</v>
      </c>
      <c r="N36" s="85">
        <v>1.1964540320511091E-2</v>
      </c>
      <c r="O36" s="85">
        <f>L36/'סכום נכסי הקרן'!$C$42</f>
        <v>3.060225838549572E-4</v>
      </c>
    </row>
    <row r="37" spans="2:59">
      <c r="B37" s="77" t="s">
        <v>1839</v>
      </c>
      <c r="C37" s="74" t="s">
        <v>1840</v>
      </c>
      <c r="D37" s="87" t="s">
        <v>136</v>
      </c>
      <c r="E37" s="74"/>
      <c r="F37" s="87" t="s">
        <v>1663</v>
      </c>
      <c r="G37" s="74" t="s">
        <v>720</v>
      </c>
      <c r="H37" s="74"/>
      <c r="I37" s="87" t="s">
        <v>172</v>
      </c>
      <c r="J37" s="84">
        <v>10724.699699999999</v>
      </c>
      <c r="K37" s="86">
        <v>1232</v>
      </c>
      <c r="L37" s="84">
        <v>433.22227103699998</v>
      </c>
      <c r="M37" s="85">
        <v>5.9077596648846801E-5</v>
      </c>
      <c r="N37" s="85">
        <v>1.7816239838802417E-2</v>
      </c>
      <c r="O37" s="85">
        <f>L37/'סכום נכסי הקרן'!$C$42</f>
        <v>4.5569421005695949E-4</v>
      </c>
    </row>
    <row r="38" spans="2:59" ht="20.25">
      <c r="B38" s="77" t="s">
        <v>1841</v>
      </c>
      <c r="C38" s="74" t="s">
        <v>1842</v>
      </c>
      <c r="D38" s="87" t="s">
        <v>136</v>
      </c>
      <c r="E38" s="74"/>
      <c r="F38" s="87" t="s">
        <v>1663</v>
      </c>
      <c r="G38" s="74" t="s">
        <v>720</v>
      </c>
      <c r="H38" s="74"/>
      <c r="I38" s="87" t="s">
        <v>162</v>
      </c>
      <c r="J38" s="84">
        <v>53902.068252999998</v>
      </c>
      <c r="K38" s="86">
        <v>1189.7</v>
      </c>
      <c r="L38" s="84">
        <v>2286.1379098060006</v>
      </c>
      <c r="M38" s="85">
        <v>7.2560250122959098E-5</v>
      </c>
      <c r="N38" s="85">
        <v>9.4017284033404466E-2</v>
      </c>
      <c r="O38" s="85">
        <f>L38/'סכום נכסי הקרן'!$C$42</f>
        <v>2.4047235761832271E-3</v>
      </c>
      <c r="BG38" s="4"/>
    </row>
    <row r="39" spans="2:59">
      <c r="B39" s="77" t="s">
        <v>1843</v>
      </c>
      <c r="C39" s="74" t="s">
        <v>1844</v>
      </c>
      <c r="D39" s="87" t="s">
        <v>28</v>
      </c>
      <c r="E39" s="74"/>
      <c r="F39" s="87" t="s">
        <v>1663</v>
      </c>
      <c r="G39" s="74" t="s">
        <v>720</v>
      </c>
      <c r="H39" s="74"/>
      <c r="I39" s="87" t="s">
        <v>172</v>
      </c>
      <c r="J39" s="84">
        <v>1399.318908</v>
      </c>
      <c r="K39" s="86">
        <v>9457.5519999999997</v>
      </c>
      <c r="L39" s="84">
        <v>433.92069926299996</v>
      </c>
      <c r="M39" s="85">
        <v>3.7311455580891204E-4</v>
      </c>
      <c r="N39" s="85">
        <v>1.7844962657587379E-2</v>
      </c>
      <c r="O39" s="85">
        <f>L39/'סכום נכסי הקרן'!$C$42</f>
        <v>4.5642886688327338E-4</v>
      </c>
      <c r="BG39" s="3"/>
    </row>
    <row r="40" spans="2:59">
      <c r="B40" s="77" t="s">
        <v>1845</v>
      </c>
      <c r="C40" s="74" t="s">
        <v>1846</v>
      </c>
      <c r="D40" s="87" t="s">
        <v>136</v>
      </c>
      <c r="E40" s="74"/>
      <c r="F40" s="87" t="s">
        <v>1663</v>
      </c>
      <c r="G40" s="74" t="s">
        <v>720</v>
      </c>
      <c r="H40" s="74"/>
      <c r="I40" s="87" t="s">
        <v>162</v>
      </c>
      <c r="J40" s="84">
        <v>5648.8744050000005</v>
      </c>
      <c r="K40" s="86">
        <v>15545.44</v>
      </c>
      <c r="L40" s="84">
        <v>3130.5775875870013</v>
      </c>
      <c r="M40" s="85">
        <v>1.0775624443863841E-4</v>
      </c>
      <c r="N40" s="85">
        <v>0.12874481499051546</v>
      </c>
      <c r="O40" s="85">
        <f>L40/'סכום נכסי הקרן'!$C$42</f>
        <v>3.2929657041469154E-3</v>
      </c>
    </row>
    <row r="41" spans="2:59">
      <c r="B41" s="6" t="s">
        <v>238</v>
      </c>
      <c r="C41" s="1"/>
      <c r="D41" s="1"/>
      <c r="E41" s="1"/>
    </row>
    <row r="42" spans="2:59">
      <c r="B42" s="6" t="s">
        <v>246</v>
      </c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C45" s="1"/>
      <c r="D45" s="1"/>
      <c r="E45" s="1"/>
    </row>
    <row r="46" spans="2:59">
      <c r="B46" s="89" t="s">
        <v>256</v>
      </c>
      <c r="C46" s="1"/>
      <c r="D46" s="1"/>
      <c r="E46" s="1"/>
    </row>
    <row r="47" spans="2:59">
      <c r="B47" s="89" t="s">
        <v>111</v>
      </c>
      <c r="C47" s="1"/>
      <c r="D47" s="1"/>
      <c r="E47" s="1"/>
    </row>
    <row r="48" spans="2:59">
      <c r="B48" s="89" t="s">
        <v>238</v>
      </c>
      <c r="C48" s="1"/>
      <c r="D48" s="1"/>
      <c r="E48" s="1"/>
    </row>
    <row r="49" spans="2:5">
      <c r="B49" s="89" t="s">
        <v>246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42"/>
      <c r="C327" s="1"/>
      <c r="D327" s="1"/>
      <c r="E327" s="1"/>
    </row>
    <row r="328" spans="2:5">
      <c r="B328" s="3"/>
      <c r="C328" s="1"/>
      <c r="D328" s="1"/>
      <c r="E328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G43:AG1048576 B40:B45 B47:B1048576 A28:A1048576 AG28:AG38 AH28:XFD1048576 B28:B38 C28:AF1048576 D1:XFD21 C5:C21 A1:B21 A22:XFD23 A24:XFD2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L13" sqref="L1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8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8803</v>
      </c>
    </row>
    <row r="6" spans="2:60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93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66" t="s">
        <v>183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6.2272236290000009</v>
      </c>
      <c r="J11" s="74"/>
      <c r="K11" s="85">
        <v>1</v>
      </c>
      <c r="L11" s="85">
        <f>I11/'סכום נכסי הקרן'!$C$42</f>
        <v>6.5502397780072325E-6</v>
      </c>
      <c r="BC11" s="1"/>
      <c r="BD11" s="3"/>
      <c r="BE11" s="1"/>
      <c r="BG11" s="1"/>
    </row>
    <row r="12" spans="2:60" s="4" customFormat="1" ht="18" customHeight="1">
      <c r="B12" s="95" t="s">
        <v>26</v>
      </c>
      <c r="C12" s="74"/>
      <c r="D12" s="74"/>
      <c r="E12" s="74"/>
      <c r="F12" s="74"/>
      <c r="G12" s="84"/>
      <c r="H12" s="86"/>
      <c r="I12" s="84">
        <v>6.2272236290000009</v>
      </c>
      <c r="J12" s="74"/>
      <c r="K12" s="85">
        <v>1</v>
      </c>
      <c r="L12" s="85">
        <f>I12/'סכום נכסי הקרן'!$C$42</f>
        <v>6.5502397780072325E-6</v>
      </c>
      <c r="BC12" s="1"/>
      <c r="BD12" s="3"/>
      <c r="BE12" s="1"/>
      <c r="BG12" s="1"/>
    </row>
    <row r="13" spans="2:60">
      <c r="B13" s="92" t="s">
        <v>1847</v>
      </c>
      <c r="C13" s="72"/>
      <c r="D13" s="72"/>
      <c r="E13" s="72"/>
      <c r="F13" s="72"/>
      <c r="G13" s="81"/>
      <c r="H13" s="83"/>
      <c r="I13" s="81">
        <v>6.2272236290000009</v>
      </c>
      <c r="J13" s="72"/>
      <c r="K13" s="82">
        <v>1</v>
      </c>
      <c r="L13" s="82">
        <f>I13/'סכום נכסי הקרן'!$C$42</f>
        <v>6.5502397780072325E-6</v>
      </c>
      <c r="BD13" s="3"/>
    </row>
    <row r="14" spans="2:60" ht="20.25">
      <c r="B14" s="77" t="s">
        <v>1848</v>
      </c>
      <c r="C14" s="74" t="s">
        <v>1849</v>
      </c>
      <c r="D14" s="87" t="s">
        <v>119</v>
      </c>
      <c r="E14" s="87" t="s">
        <v>189</v>
      </c>
      <c r="F14" s="87" t="s">
        <v>163</v>
      </c>
      <c r="G14" s="84">
        <v>3298.3176000000003</v>
      </c>
      <c r="H14" s="86">
        <v>188.8</v>
      </c>
      <c r="I14" s="84">
        <v>6.2272236290000009</v>
      </c>
      <c r="J14" s="85">
        <v>3.3482612695753675E-4</v>
      </c>
      <c r="K14" s="85">
        <v>1</v>
      </c>
      <c r="L14" s="85">
        <f>I14/'סכום נכסי הקרן'!$C$42</f>
        <v>6.5502397780072325E-6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256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111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246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