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קונצרני'!$B$8:$U$635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קונצרני'!$B$6:$U$31</definedName>
    <definedName name="Print_Area" localSheetId="9">אופציות!$B$6:$L$41</definedName>
    <definedName name="Print_Area" localSheetId="21">הלוואות!$B$6:$Q$50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9" i="58" l="1"/>
  <c r="J12" i="58"/>
  <c r="P10" i="78" l="1"/>
  <c r="P11" i="78"/>
  <c r="P12" i="78"/>
  <c r="P20" i="78"/>
  <c r="C33" i="88"/>
  <c r="R13" i="61" l="1"/>
  <c r="Q167" i="61" l="1"/>
  <c r="Q12" i="61" s="1"/>
  <c r="Q11" i="61" s="1"/>
  <c r="R167" i="61" l="1"/>
  <c r="R12" i="61" l="1"/>
  <c r="S197" i="61"/>
  <c r="S190" i="61"/>
  <c r="S135" i="61"/>
  <c r="S134" i="61"/>
  <c r="S133" i="61"/>
  <c r="S124" i="61"/>
  <c r="S123" i="61"/>
  <c r="S122" i="61"/>
  <c r="S108" i="61"/>
  <c r="S104" i="61"/>
  <c r="S103" i="61"/>
  <c r="S102" i="61"/>
  <c r="S77" i="61"/>
  <c r="S76" i="61"/>
  <c r="S75" i="61"/>
  <c r="S74" i="61"/>
  <c r="O197" i="61"/>
  <c r="O190" i="61"/>
  <c r="O135" i="61"/>
  <c r="O134" i="61"/>
  <c r="O133" i="61"/>
  <c r="O124" i="61"/>
  <c r="O123" i="61"/>
  <c r="O122" i="61"/>
  <c r="O108" i="61"/>
  <c r="O104" i="61"/>
  <c r="O103" i="61"/>
  <c r="O102" i="61"/>
  <c r="O77" i="61"/>
  <c r="O76" i="61"/>
  <c r="O75" i="61"/>
  <c r="O74" i="61"/>
  <c r="S287" i="61" l="1"/>
  <c r="S278" i="61"/>
  <c r="S313" i="61"/>
  <c r="R266" i="61" l="1"/>
  <c r="J11" i="58"/>
  <c r="R265" i="61" l="1"/>
  <c r="N226" i="62"/>
  <c r="N225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29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L130" i="62"/>
  <c r="N130" i="62" s="1"/>
  <c r="L158" i="62"/>
  <c r="N158" i="62" s="1"/>
  <c r="K38" i="64"/>
  <c r="K36" i="64"/>
  <c r="C43" i="88"/>
  <c r="R11" i="61" l="1"/>
  <c r="C23" i="88"/>
  <c r="C15" i="88" l="1"/>
  <c r="T349" i="61"/>
  <c r="T345" i="61"/>
  <c r="T341" i="61"/>
  <c r="T335" i="61"/>
  <c r="T331" i="61"/>
  <c r="T327" i="61"/>
  <c r="T324" i="61"/>
  <c r="T321" i="61"/>
  <c r="T317" i="61"/>
  <c r="T313" i="61"/>
  <c r="T309" i="61"/>
  <c r="T305" i="61"/>
  <c r="T301" i="61"/>
  <c r="T297" i="61"/>
  <c r="T294" i="61"/>
  <c r="T290" i="61"/>
  <c r="T284" i="61"/>
  <c r="T281" i="61"/>
  <c r="T277" i="61"/>
  <c r="T272" i="61"/>
  <c r="T268" i="61"/>
  <c r="T261" i="61"/>
  <c r="T257" i="61"/>
  <c r="T252" i="61"/>
  <c r="T248" i="61"/>
  <c r="T244" i="61"/>
  <c r="T240" i="61"/>
  <c r="T236" i="61"/>
  <c r="T232" i="61"/>
  <c r="T228" i="61"/>
  <c r="T224" i="61"/>
  <c r="T220" i="61"/>
  <c r="T216" i="61"/>
  <c r="T212" i="61"/>
  <c r="T208" i="61"/>
  <c r="T204" i="61"/>
  <c r="T200" i="61"/>
  <c r="T187" i="61"/>
  <c r="T193" i="61"/>
  <c r="T189" i="61"/>
  <c r="T184" i="61"/>
  <c r="T180" i="61"/>
  <c r="T176" i="61"/>
  <c r="T172" i="61"/>
  <c r="T168" i="61"/>
  <c r="T161" i="61"/>
  <c r="T157" i="61"/>
  <c r="T153" i="61"/>
  <c r="T149" i="61"/>
  <c r="T80" i="61"/>
  <c r="T144" i="61"/>
  <c r="T140" i="61"/>
  <c r="T136" i="61"/>
  <c r="T132" i="61"/>
  <c r="T128" i="61"/>
  <c r="T124" i="61"/>
  <c r="T118" i="61"/>
  <c r="T114" i="61"/>
  <c r="T110" i="61"/>
  <c r="T106" i="61"/>
  <c r="T102" i="61"/>
  <c r="T98" i="61"/>
  <c r="T94" i="61"/>
  <c r="T90" i="61"/>
  <c r="T86" i="61"/>
  <c r="T82" i="61"/>
  <c r="T77" i="61"/>
  <c r="T73" i="61"/>
  <c r="T69" i="61"/>
  <c r="T65" i="61"/>
  <c r="T61" i="61"/>
  <c r="T57" i="61"/>
  <c r="T53" i="61"/>
  <c r="T49" i="61"/>
  <c r="T45" i="61"/>
  <c r="T41" i="61"/>
  <c r="T33" i="61"/>
  <c r="T14" i="61"/>
  <c r="T348" i="61"/>
  <c r="T344" i="61"/>
  <c r="T339" i="61"/>
  <c r="T334" i="61"/>
  <c r="T330" i="61"/>
  <c r="T326" i="61"/>
  <c r="T340" i="61"/>
  <c r="T320" i="61"/>
  <c r="T316" i="61"/>
  <c r="T312" i="61"/>
  <c r="T308" i="61"/>
  <c r="T304" i="61"/>
  <c r="T300" i="61"/>
  <c r="T296" i="61"/>
  <c r="T293" i="61"/>
  <c r="T289" i="61"/>
  <c r="T283" i="61"/>
  <c r="T280" i="61"/>
  <c r="T276" i="61"/>
  <c r="T271" i="61"/>
  <c r="T267" i="61"/>
  <c r="T260" i="61"/>
  <c r="T255" i="61"/>
  <c r="T251" i="61"/>
  <c r="T247" i="61"/>
  <c r="T243" i="61"/>
  <c r="T239" i="61"/>
  <c r="T235" i="61"/>
  <c r="T231" i="61"/>
  <c r="T227" i="61"/>
  <c r="T223" i="61"/>
  <c r="T219" i="61"/>
  <c r="T215" i="61"/>
  <c r="T211" i="61"/>
  <c r="T207" i="61"/>
  <c r="T203" i="61"/>
  <c r="T199" i="61"/>
  <c r="T196" i="61"/>
  <c r="T192" i="61"/>
  <c r="T188" i="61"/>
  <c r="T183" i="61"/>
  <c r="T179" i="61"/>
  <c r="T175" i="61"/>
  <c r="T171" i="61"/>
  <c r="T164" i="61"/>
  <c r="T160" i="61"/>
  <c r="T156" i="61"/>
  <c r="T152" i="61"/>
  <c r="T148" i="61"/>
  <c r="T119" i="61"/>
  <c r="T143" i="61"/>
  <c r="T139" i="61"/>
  <c r="T135" i="61"/>
  <c r="T131" i="61"/>
  <c r="T127" i="61"/>
  <c r="T123" i="61"/>
  <c r="T117" i="61"/>
  <c r="T113" i="61"/>
  <c r="T109" i="61"/>
  <c r="T105" i="61"/>
  <c r="T101" i="61"/>
  <c r="T97" i="61"/>
  <c r="T93" i="61"/>
  <c r="T89" i="61"/>
  <c r="T85" i="61"/>
  <c r="T81" i="61"/>
  <c r="T76" i="61"/>
  <c r="T72" i="61"/>
  <c r="T68" i="61"/>
  <c r="T64" i="61"/>
  <c r="T60" i="61"/>
  <c r="T56" i="61"/>
  <c r="T52" i="61"/>
  <c r="T48" i="61"/>
  <c r="T44" i="61"/>
  <c r="T40" i="61"/>
  <c r="T36" i="61"/>
  <c r="T32" i="61"/>
  <c r="T29" i="61"/>
  <c r="T25" i="61"/>
  <c r="T21" i="61"/>
  <c r="T17" i="61"/>
  <c r="T13" i="61"/>
  <c r="T22" i="61"/>
  <c r="T347" i="61"/>
  <c r="T343" i="61"/>
  <c r="T338" i="61"/>
  <c r="T333" i="61"/>
  <c r="T329" i="61"/>
  <c r="T325" i="61"/>
  <c r="T323" i="61"/>
  <c r="T319" i="61"/>
  <c r="T315" i="61"/>
  <c r="T311" i="61"/>
  <c r="T307" i="61"/>
  <c r="T303" i="61"/>
  <c r="T299" i="61"/>
  <c r="T288" i="61"/>
  <c r="T292" i="61"/>
  <c r="T286" i="61"/>
  <c r="T287" i="61"/>
  <c r="T279" i="61"/>
  <c r="T275" i="61"/>
  <c r="T270" i="61"/>
  <c r="T263" i="61"/>
  <c r="T259" i="61"/>
  <c r="T254" i="61"/>
  <c r="T250" i="61"/>
  <c r="T246" i="61"/>
  <c r="T242" i="61"/>
  <c r="T238" i="61"/>
  <c r="T234" i="61"/>
  <c r="T230" i="61"/>
  <c r="T226" i="61"/>
  <c r="T222" i="61"/>
  <c r="T218" i="61"/>
  <c r="T214" i="61"/>
  <c r="T210" i="61"/>
  <c r="T206" i="61"/>
  <c r="T202" i="61"/>
  <c r="T198" i="61"/>
  <c r="T195" i="61"/>
  <c r="T191" i="61"/>
  <c r="T186" i="61"/>
  <c r="T182" i="61"/>
  <c r="T178" i="61"/>
  <c r="T174" i="61"/>
  <c r="T170" i="61"/>
  <c r="T163" i="61"/>
  <c r="T159" i="61"/>
  <c r="T155" i="61"/>
  <c r="T151" i="61"/>
  <c r="T147" i="61"/>
  <c r="T146" i="61"/>
  <c r="T142" i="61"/>
  <c r="T138" i="61"/>
  <c r="T134" i="61"/>
  <c r="T130" i="61"/>
  <c r="T126" i="61"/>
  <c r="T122" i="61"/>
  <c r="T116" i="61"/>
  <c r="T112" i="61"/>
  <c r="T108" i="61"/>
  <c r="T104" i="61"/>
  <c r="T100" i="61"/>
  <c r="T96" i="61"/>
  <c r="T92" i="61"/>
  <c r="T88" i="61"/>
  <c r="T84" i="61"/>
  <c r="T79" i="61"/>
  <c r="T75" i="61"/>
  <c r="T71" i="61"/>
  <c r="T67" i="61"/>
  <c r="T63" i="61"/>
  <c r="T59" i="61"/>
  <c r="T55" i="61"/>
  <c r="T51" i="61"/>
  <c r="T47" i="61"/>
  <c r="T43" i="61"/>
  <c r="T39" i="61"/>
  <c r="T35" i="61"/>
  <c r="T31" i="61"/>
  <c r="T28" i="61"/>
  <c r="T24" i="61"/>
  <c r="T20" i="61"/>
  <c r="T16" i="61"/>
  <c r="T37" i="61"/>
  <c r="T26" i="61"/>
  <c r="T346" i="61"/>
  <c r="T342" i="61"/>
  <c r="T337" i="61"/>
  <c r="T332" i="61"/>
  <c r="T328" i="61"/>
  <c r="T336" i="61"/>
  <c r="T322" i="61"/>
  <c r="T318" i="61"/>
  <c r="T314" i="61"/>
  <c r="T310" i="61"/>
  <c r="T306" i="61"/>
  <c r="T302" i="61"/>
  <c r="T298" i="61"/>
  <c r="T295" i="61"/>
  <c r="T291" i="61"/>
  <c r="T285" i="61"/>
  <c r="T282" i="61"/>
  <c r="T278" i="61"/>
  <c r="T274" i="61"/>
  <c r="T269" i="61"/>
  <c r="T262" i="61"/>
  <c r="T258" i="61"/>
  <c r="T253" i="61"/>
  <c r="T249" i="61"/>
  <c r="T245" i="61"/>
  <c r="T241" i="61"/>
  <c r="T237" i="61"/>
  <c r="T233" i="61"/>
  <c r="T229" i="61"/>
  <c r="T225" i="61"/>
  <c r="T221" i="61"/>
  <c r="T217" i="61"/>
  <c r="T213" i="61"/>
  <c r="T209" i="61"/>
  <c r="T205" i="61"/>
  <c r="T201" i="61"/>
  <c r="T197" i="61"/>
  <c r="T194" i="61"/>
  <c r="T190" i="61"/>
  <c r="T185" i="61"/>
  <c r="T181" i="61"/>
  <c r="T177" i="61"/>
  <c r="T173" i="61"/>
  <c r="T169" i="61"/>
  <c r="T162" i="61"/>
  <c r="T158" i="61"/>
  <c r="T154" i="61"/>
  <c r="T150" i="61"/>
  <c r="T120" i="61"/>
  <c r="T145" i="61"/>
  <c r="T141" i="61"/>
  <c r="T137" i="61"/>
  <c r="T133" i="61"/>
  <c r="T129" i="61"/>
  <c r="T125" i="61"/>
  <c r="T121" i="61"/>
  <c r="T115" i="61"/>
  <c r="T111" i="61"/>
  <c r="T107" i="61"/>
  <c r="T103" i="61"/>
  <c r="T99" i="61"/>
  <c r="T95" i="61"/>
  <c r="T91" i="61"/>
  <c r="T87" i="61"/>
  <c r="T83" i="61"/>
  <c r="T78" i="61"/>
  <c r="T74" i="61"/>
  <c r="T70" i="61"/>
  <c r="T66" i="61"/>
  <c r="T62" i="61"/>
  <c r="T58" i="61"/>
  <c r="T54" i="61"/>
  <c r="T50" i="61"/>
  <c r="T46" i="61"/>
  <c r="T42" i="61"/>
  <c r="T38" i="61"/>
  <c r="T34" i="61"/>
  <c r="T165" i="61"/>
  <c r="T27" i="61"/>
  <c r="T23" i="61"/>
  <c r="T19" i="61"/>
  <c r="T15" i="61"/>
  <c r="T11" i="61"/>
  <c r="T30" i="61"/>
  <c r="T18" i="61"/>
  <c r="T167" i="61"/>
  <c r="T12" i="61"/>
  <c r="T266" i="61"/>
  <c r="T265" i="61"/>
  <c r="C12" i="88" l="1"/>
  <c r="J10" i="58"/>
  <c r="K11" i="58" l="1"/>
  <c r="C11" i="88"/>
  <c r="C10" i="88" s="1"/>
  <c r="K40" i="58"/>
  <c r="K36" i="58"/>
  <c r="K32" i="58"/>
  <c r="K28" i="58"/>
  <c r="K24" i="58"/>
  <c r="K20" i="58"/>
  <c r="K15" i="58"/>
  <c r="K43" i="58"/>
  <c r="K39" i="58"/>
  <c r="K35" i="58"/>
  <c r="K31" i="58"/>
  <c r="K27" i="58"/>
  <c r="K23" i="58"/>
  <c r="K19" i="58"/>
  <c r="K14" i="58"/>
  <c r="K10" i="58"/>
  <c r="K42" i="58"/>
  <c r="K38" i="58"/>
  <c r="K34" i="58"/>
  <c r="K30" i="58"/>
  <c r="K26" i="58"/>
  <c r="K22" i="58"/>
  <c r="K17" i="58"/>
  <c r="K13" i="58"/>
  <c r="K41" i="58"/>
  <c r="K37" i="58"/>
  <c r="K33" i="58"/>
  <c r="K29" i="58"/>
  <c r="K25" i="58"/>
  <c r="K21" i="58"/>
  <c r="K16" i="58"/>
  <c r="K12" i="58"/>
  <c r="C42" i="88" l="1"/>
  <c r="O21" i="64" s="1"/>
  <c r="D10" i="88" l="1"/>
  <c r="U341" i="61"/>
  <c r="U324" i="61"/>
  <c r="U309" i="61"/>
  <c r="U294" i="61"/>
  <c r="U277" i="61"/>
  <c r="U259" i="61"/>
  <c r="U242" i="61"/>
  <c r="U226" i="61"/>
  <c r="U210" i="61"/>
  <c r="U195" i="61"/>
  <c r="U178" i="61"/>
  <c r="U160" i="61"/>
  <c r="U119" i="61"/>
  <c r="U131" i="61"/>
  <c r="U113" i="61"/>
  <c r="U97" i="61"/>
  <c r="U81" i="61"/>
  <c r="U64" i="61"/>
  <c r="U48" i="61"/>
  <c r="U32" i="61"/>
  <c r="U17" i="61"/>
  <c r="U344" i="61"/>
  <c r="U326" i="61"/>
  <c r="U312" i="61"/>
  <c r="U296" i="61"/>
  <c r="U280" i="61"/>
  <c r="U262" i="61"/>
  <c r="U245" i="61"/>
  <c r="U229" i="61"/>
  <c r="U213" i="61"/>
  <c r="U197" i="61"/>
  <c r="U181" i="61"/>
  <c r="U163" i="61"/>
  <c r="U147" i="61"/>
  <c r="U134" i="61"/>
  <c r="U116" i="61"/>
  <c r="U100" i="61"/>
  <c r="U84" i="61"/>
  <c r="U67" i="61"/>
  <c r="U51" i="61"/>
  <c r="U35" i="61"/>
  <c r="U20" i="61"/>
  <c r="U342" i="61"/>
  <c r="U336" i="61"/>
  <c r="U310" i="61"/>
  <c r="U295" i="61"/>
  <c r="U278" i="61"/>
  <c r="U260" i="61"/>
  <c r="U243" i="61"/>
  <c r="U227" i="61"/>
  <c r="U211" i="61"/>
  <c r="U196" i="61"/>
  <c r="U179" i="61"/>
  <c r="U161" i="61"/>
  <c r="U80" i="61"/>
  <c r="U132" i="61"/>
  <c r="U114" i="61"/>
  <c r="U98" i="61"/>
  <c r="U82" i="61"/>
  <c r="U65" i="61"/>
  <c r="U49" i="61"/>
  <c r="U33" i="61"/>
  <c r="U18" i="61"/>
  <c r="U333" i="61"/>
  <c r="U125" i="61"/>
  <c r="U288" i="61"/>
  <c r="U133" i="61"/>
  <c r="U315" i="61"/>
  <c r="U248" i="61"/>
  <c r="U184" i="61"/>
  <c r="U121" i="61"/>
  <c r="U261" i="61"/>
  <c r="U50" i="61"/>
  <c r="U275" i="61"/>
  <c r="U208" i="61"/>
  <c r="U145" i="61"/>
  <c r="U78" i="61"/>
  <c r="U15" i="61"/>
  <c r="U252" i="61"/>
  <c r="U154" i="61"/>
  <c r="U58" i="61"/>
  <c r="U70" i="61"/>
  <c r="U212" i="61"/>
  <c r="U19" i="61"/>
  <c r="O219" i="62"/>
  <c r="U349" i="61"/>
  <c r="U331" i="61"/>
  <c r="U317" i="61"/>
  <c r="U301" i="61"/>
  <c r="U284" i="61"/>
  <c r="U268" i="61"/>
  <c r="U250" i="61"/>
  <c r="U234" i="61"/>
  <c r="U218" i="61"/>
  <c r="U202" i="61"/>
  <c r="U186" i="61"/>
  <c r="U170" i="61"/>
  <c r="U152" i="61"/>
  <c r="U139" i="61"/>
  <c r="U123" i="61"/>
  <c r="U105" i="61"/>
  <c r="U89" i="61"/>
  <c r="U72" i="61"/>
  <c r="U56" i="61"/>
  <c r="U40" i="61"/>
  <c r="U25" i="61"/>
  <c r="U347" i="61"/>
  <c r="U334" i="61"/>
  <c r="U320" i="61"/>
  <c r="U304" i="61"/>
  <c r="U289" i="61"/>
  <c r="U271" i="61"/>
  <c r="U253" i="61"/>
  <c r="U237" i="61"/>
  <c r="U221" i="61"/>
  <c r="U205" i="61"/>
  <c r="U190" i="61"/>
  <c r="U173" i="61"/>
  <c r="U155" i="61"/>
  <c r="U142" i="61"/>
  <c r="U126" i="61"/>
  <c r="U108" i="61"/>
  <c r="U92" i="61"/>
  <c r="U75" i="61"/>
  <c r="U59" i="61"/>
  <c r="U43" i="61"/>
  <c r="U28" i="61"/>
  <c r="U338" i="61"/>
  <c r="U332" i="61"/>
  <c r="U318" i="61"/>
  <c r="U302" i="61"/>
  <c r="U285" i="61"/>
  <c r="U269" i="61"/>
  <c r="U251" i="61"/>
  <c r="U235" i="61"/>
  <c r="U219" i="61"/>
  <c r="U203" i="61"/>
  <c r="U188" i="61"/>
  <c r="U171" i="61"/>
  <c r="U153" i="61"/>
  <c r="U140" i="61"/>
  <c r="U124" i="61"/>
  <c r="U106" i="61"/>
  <c r="U90" i="61"/>
  <c r="U73" i="61"/>
  <c r="U57" i="61"/>
  <c r="U41" i="61"/>
  <c r="U26" i="61"/>
  <c r="U12" i="61"/>
  <c r="U236" i="61"/>
  <c r="U11" i="61"/>
  <c r="U228" i="61"/>
  <c r="U34" i="61"/>
  <c r="U287" i="61"/>
  <c r="U216" i="61"/>
  <c r="U150" i="61"/>
  <c r="U38" i="61"/>
  <c r="U120" i="61"/>
  <c r="U307" i="61"/>
  <c r="U240" i="61"/>
  <c r="U176" i="61"/>
  <c r="U111" i="61"/>
  <c r="U46" i="61"/>
  <c r="U303" i="61"/>
  <c r="U204" i="61"/>
  <c r="U107" i="61"/>
  <c r="U27" i="61"/>
  <c r="U311" i="61"/>
  <c r="U115" i="61"/>
  <c r="U345" i="61"/>
  <c r="U327" i="61"/>
  <c r="U313" i="61"/>
  <c r="U297" i="61"/>
  <c r="U281" i="61"/>
  <c r="U263" i="61"/>
  <c r="U246" i="61"/>
  <c r="U230" i="61"/>
  <c r="U214" i="61"/>
  <c r="U198" i="61"/>
  <c r="U182" i="61"/>
  <c r="U164" i="61"/>
  <c r="U148" i="61"/>
  <c r="U135" i="61"/>
  <c r="U117" i="61"/>
  <c r="U101" i="61"/>
  <c r="U85" i="61"/>
  <c r="U68" i="61"/>
  <c r="U52" i="61"/>
  <c r="U36" i="61"/>
  <c r="U21" i="61"/>
  <c r="U348" i="61"/>
  <c r="U330" i="61"/>
  <c r="U316" i="61"/>
  <c r="U300" i="61"/>
  <c r="U283" i="61"/>
  <c r="U267" i="61"/>
  <c r="U249" i="61"/>
  <c r="U233" i="61"/>
  <c r="U217" i="61"/>
  <c r="U201" i="61"/>
  <c r="U185" i="61"/>
  <c r="U169" i="61"/>
  <c r="U151" i="61"/>
  <c r="U138" i="61"/>
  <c r="U122" i="61"/>
  <c r="U104" i="61"/>
  <c r="U88" i="61"/>
  <c r="U71" i="61"/>
  <c r="U55" i="61"/>
  <c r="U39" i="61"/>
  <c r="U24" i="61"/>
  <c r="U346" i="61"/>
  <c r="U328" i="61"/>
  <c r="U314" i="61"/>
  <c r="U298" i="61"/>
  <c r="U282" i="61"/>
  <c r="U265" i="61"/>
  <c r="U247" i="61"/>
  <c r="U231" i="61"/>
  <c r="U215" i="61"/>
  <c r="U199" i="61"/>
  <c r="U183" i="61"/>
  <c r="U167" i="61"/>
  <c r="U149" i="61"/>
  <c r="U136" i="61"/>
  <c r="U118" i="61"/>
  <c r="U102" i="61"/>
  <c r="U86" i="61"/>
  <c r="U69" i="61"/>
  <c r="U53" i="61"/>
  <c r="U37" i="61"/>
  <c r="U22" i="61"/>
  <c r="U343" i="61"/>
  <c r="U172" i="61"/>
  <c r="U54" i="61"/>
  <c r="U180" i="61"/>
  <c r="U329" i="61"/>
  <c r="U266" i="61"/>
  <c r="U200" i="61"/>
  <c r="U137" i="61"/>
  <c r="U325" i="61"/>
  <c r="U99" i="61"/>
  <c r="U292" i="61"/>
  <c r="U224" i="61"/>
  <c r="U158" i="61"/>
  <c r="U95" i="61"/>
  <c r="U165" i="61"/>
  <c r="U270" i="61"/>
  <c r="U189" i="61"/>
  <c r="U91" i="61"/>
  <c r="U103" i="61"/>
  <c r="U244" i="61"/>
  <c r="U66" i="61"/>
  <c r="O223" i="62"/>
  <c r="U305" i="61"/>
  <c r="U238" i="61"/>
  <c r="U174" i="61"/>
  <c r="U109" i="61"/>
  <c r="U44" i="61"/>
  <c r="U340" i="61"/>
  <c r="U258" i="61"/>
  <c r="U194" i="61"/>
  <c r="U130" i="61"/>
  <c r="U63" i="61"/>
  <c r="U337" i="61"/>
  <c r="U274" i="61"/>
  <c r="U207" i="61"/>
  <c r="U144" i="61"/>
  <c r="U77" i="61"/>
  <c r="U14" i="61"/>
  <c r="U83" i="61"/>
  <c r="U87" i="61"/>
  <c r="U193" i="61"/>
  <c r="U220" i="61"/>
  <c r="U162" i="61"/>
  <c r="O211" i="62"/>
  <c r="O193" i="62"/>
  <c r="O177" i="62"/>
  <c r="O161" i="62"/>
  <c r="O145" i="62"/>
  <c r="O127" i="62"/>
  <c r="O111" i="62"/>
  <c r="O95" i="62"/>
  <c r="O77" i="62"/>
  <c r="O61" i="62"/>
  <c r="O45" i="62"/>
  <c r="O28" i="62"/>
  <c r="O12" i="62"/>
  <c r="N71" i="63"/>
  <c r="N55" i="63"/>
  <c r="N38" i="63"/>
  <c r="N21" i="63"/>
  <c r="O31" i="64"/>
  <c r="O14" i="64"/>
  <c r="L19" i="66"/>
  <c r="O85" i="62"/>
  <c r="O214" i="62"/>
  <c r="O196" i="62"/>
  <c r="O180" i="62"/>
  <c r="O164" i="62"/>
  <c r="O147" i="62"/>
  <c r="O132" i="62"/>
  <c r="O114" i="62"/>
  <c r="O98" i="62"/>
  <c r="O80" i="62"/>
  <c r="O64" i="62"/>
  <c r="O48" i="62"/>
  <c r="O31" i="62"/>
  <c r="O15" i="62"/>
  <c r="N74" i="63"/>
  <c r="N58" i="63"/>
  <c r="N41" i="63"/>
  <c r="N25" i="63"/>
  <c r="O39" i="64"/>
  <c r="O20" i="64"/>
  <c r="L26" i="66"/>
  <c r="K14" i="67"/>
  <c r="O212" i="62"/>
  <c r="O194" i="62"/>
  <c r="O178" i="62"/>
  <c r="O162" i="62"/>
  <c r="O146" i="62"/>
  <c r="O129" i="62"/>
  <c r="U290" i="61"/>
  <c r="U222" i="61"/>
  <c r="U156" i="61"/>
  <c r="U93" i="61"/>
  <c r="U29" i="61"/>
  <c r="U308" i="61"/>
  <c r="U241" i="61"/>
  <c r="U177" i="61"/>
  <c r="U112" i="61"/>
  <c r="U47" i="61"/>
  <c r="U322" i="61"/>
  <c r="U255" i="61"/>
  <c r="U192" i="61"/>
  <c r="U128" i="61"/>
  <c r="U61" i="61"/>
  <c r="U286" i="61"/>
  <c r="U299" i="61"/>
  <c r="U187" i="61"/>
  <c r="U129" i="61"/>
  <c r="U141" i="61"/>
  <c r="O11" i="62"/>
  <c r="O206" i="62"/>
  <c r="O189" i="62"/>
  <c r="O173" i="62"/>
  <c r="O155" i="62"/>
  <c r="O141" i="62"/>
  <c r="O123" i="62"/>
  <c r="O107" i="62"/>
  <c r="O91" i="62"/>
  <c r="O73" i="62"/>
  <c r="O57" i="62"/>
  <c r="O40" i="62"/>
  <c r="O24" i="62"/>
  <c r="N84" i="63"/>
  <c r="N67" i="63"/>
  <c r="N51" i="63"/>
  <c r="N34" i="63"/>
  <c r="N17" i="63"/>
  <c r="O18" i="64"/>
  <c r="L14" i="65"/>
  <c r="L14" i="66"/>
  <c r="O226" i="62"/>
  <c r="O210" i="62"/>
  <c r="O192" i="62"/>
  <c r="O176" i="62"/>
  <c r="O160" i="62"/>
  <c r="O144" i="62"/>
  <c r="O126" i="62"/>
  <c r="O110" i="62"/>
  <c r="O94" i="62"/>
  <c r="O76" i="62"/>
  <c r="O60" i="62"/>
  <c r="O44" i="62"/>
  <c r="O27" i="62"/>
  <c r="N87" i="63"/>
  <c r="N70" i="63"/>
  <c r="N54" i="63"/>
  <c r="N37" i="63"/>
  <c r="N20" i="63"/>
  <c r="O35" i="64"/>
  <c r="O17" i="64"/>
  <c r="L22" i="66"/>
  <c r="O224" i="62"/>
  <c r="O207" i="62"/>
  <c r="O190" i="62"/>
  <c r="O174" i="62"/>
  <c r="O156" i="62"/>
  <c r="O142" i="62"/>
  <c r="O124" i="62"/>
  <c r="O108" i="62"/>
  <c r="O92" i="62"/>
  <c r="O74" i="62"/>
  <c r="O58" i="62"/>
  <c r="O41" i="62"/>
  <c r="O25" i="62"/>
  <c r="N85" i="63"/>
  <c r="N68" i="63"/>
  <c r="N52" i="63"/>
  <c r="N35" i="63"/>
  <c r="N18" i="63"/>
  <c r="O27" i="64"/>
  <c r="O11" i="64"/>
  <c r="L15" i="66"/>
  <c r="O199" i="62"/>
  <c r="O135" i="62"/>
  <c r="U335" i="61"/>
  <c r="U272" i="61"/>
  <c r="U206" i="61"/>
  <c r="U143" i="61"/>
  <c r="U76" i="61"/>
  <c r="U13" i="61"/>
  <c r="U293" i="61"/>
  <c r="U225" i="61"/>
  <c r="U159" i="61"/>
  <c r="U96" i="61"/>
  <c r="U31" i="61"/>
  <c r="U306" i="61"/>
  <c r="U239" i="61"/>
  <c r="U175" i="61"/>
  <c r="U110" i="61"/>
  <c r="U45" i="61"/>
  <c r="U74" i="61"/>
  <c r="U232" i="61"/>
  <c r="U323" i="61"/>
  <c r="U62" i="61"/>
  <c r="U42" i="61"/>
  <c r="O158" i="62"/>
  <c r="O201" i="62"/>
  <c r="O185" i="62"/>
  <c r="O169" i="62"/>
  <c r="O151" i="62"/>
  <c r="O137" i="62"/>
  <c r="O119" i="62"/>
  <c r="O103" i="62"/>
  <c r="O87" i="62"/>
  <c r="O69" i="62"/>
  <c r="O53" i="62"/>
  <c r="O36" i="62"/>
  <c r="O20" i="62"/>
  <c r="N79" i="63"/>
  <c r="N63" i="63"/>
  <c r="N47" i="63"/>
  <c r="N30" i="63"/>
  <c r="N13" i="63"/>
  <c r="O22" i="64"/>
  <c r="L27" i="66"/>
  <c r="K15" i="67"/>
  <c r="O222" i="62"/>
  <c r="O204" i="62"/>
  <c r="O188" i="62"/>
  <c r="O172" i="62"/>
  <c r="O154" i="62"/>
  <c r="O140" i="62"/>
  <c r="O122" i="62"/>
  <c r="O106" i="62"/>
  <c r="O90" i="62"/>
  <c r="O72" i="62"/>
  <c r="O56" i="62"/>
  <c r="O39" i="62"/>
  <c r="O23" i="62"/>
  <c r="N83" i="63"/>
  <c r="N66" i="63"/>
  <c r="N50" i="63"/>
  <c r="N33" i="63"/>
  <c r="N16" i="63"/>
  <c r="O29" i="64"/>
  <c r="O13" i="64"/>
  <c r="L17" i="66"/>
  <c r="O220" i="62"/>
  <c r="O202" i="62"/>
  <c r="O186" i="62"/>
  <c r="O170" i="62"/>
  <c r="O152" i="62"/>
  <c r="O138" i="62"/>
  <c r="O120" i="62"/>
  <c r="O104" i="62"/>
  <c r="O88" i="62"/>
  <c r="O70" i="62"/>
  <c r="O54" i="62"/>
  <c r="O37" i="62"/>
  <c r="O21" i="62"/>
  <c r="N80" i="63"/>
  <c r="N64" i="63"/>
  <c r="N48" i="63"/>
  <c r="N31" i="63"/>
  <c r="N14" i="63"/>
  <c r="O26" i="64"/>
  <c r="L11" i="65"/>
  <c r="L11" i="66"/>
  <c r="U321" i="61"/>
  <c r="U254" i="61"/>
  <c r="U191" i="61"/>
  <c r="U127" i="61"/>
  <c r="U60" i="61"/>
  <c r="U339" i="61"/>
  <c r="U276" i="61"/>
  <c r="U209" i="61"/>
  <c r="U146" i="61"/>
  <c r="U79" i="61"/>
  <c r="U16" i="61"/>
  <c r="U291" i="61"/>
  <c r="U223" i="61"/>
  <c r="U157" i="61"/>
  <c r="U94" i="61"/>
  <c r="U30" i="61"/>
  <c r="U279" i="61"/>
  <c r="U168" i="61"/>
  <c r="U257" i="61"/>
  <c r="U319" i="61"/>
  <c r="U23" i="61"/>
  <c r="O215" i="62"/>
  <c r="O197" i="62"/>
  <c r="O181" i="62"/>
  <c r="O165" i="62"/>
  <c r="O208" i="62"/>
  <c r="O133" i="62"/>
  <c r="O115" i="62"/>
  <c r="O99" i="62"/>
  <c r="O81" i="62"/>
  <c r="O65" i="62"/>
  <c r="O49" i="62"/>
  <c r="O32" i="62"/>
  <c r="O16" i="62"/>
  <c r="N75" i="63"/>
  <c r="N59" i="63"/>
  <c r="N43" i="63"/>
  <c r="N26" i="63"/>
  <c r="O36" i="64"/>
  <c r="O19" i="64"/>
  <c r="L23" i="66"/>
  <c r="K11" i="67"/>
  <c r="O218" i="62"/>
  <c r="O200" i="62"/>
  <c r="O184" i="62"/>
  <c r="O168" i="62"/>
  <c r="O150" i="62"/>
  <c r="O136" i="62"/>
  <c r="O118" i="62"/>
  <c r="O102" i="62"/>
  <c r="O86" i="62"/>
  <c r="O68" i="62"/>
  <c r="O52" i="62"/>
  <c r="O35" i="62"/>
  <c r="O19" i="62"/>
  <c r="N78" i="63"/>
  <c r="N62" i="63"/>
  <c r="N46" i="63"/>
  <c r="N29" i="63"/>
  <c r="N12" i="63"/>
  <c r="O25" i="64"/>
  <c r="L13" i="65"/>
  <c r="L13" i="66"/>
  <c r="O216" i="62"/>
  <c r="O198" i="62"/>
  <c r="O182" i="62"/>
  <c r="O166" i="62"/>
  <c r="O148" i="62"/>
  <c r="O134" i="62"/>
  <c r="O116" i="62"/>
  <c r="O100" i="62"/>
  <c r="O82" i="62"/>
  <c r="O66" i="62"/>
  <c r="O50" i="62"/>
  <c r="O33" i="62"/>
  <c r="O17" i="62"/>
  <c r="N76" i="63"/>
  <c r="N60" i="63"/>
  <c r="N44" i="63"/>
  <c r="N27" i="63"/>
  <c r="O37" i="64"/>
  <c r="L24" i="66"/>
  <c r="K12" i="67"/>
  <c r="O167" i="62"/>
  <c r="O101" i="62"/>
  <c r="O78" i="62"/>
  <c r="O13" i="62"/>
  <c r="N22" i="63"/>
  <c r="O217" i="62"/>
  <c r="O83" i="62"/>
  <c r="O18" i="62"/>
  <c r="N28" i="63"/>
  <c r="L21" i="66"/>
  <c r="K145" i="76"/>
  <c r="K127" i="76"/>
  <c r="K111" i="76"/>
  <c r="K94" i="76"/>
  <c r="K78" i="76"/>
  <c r="K62" i="76"/>
  <c r="K46" i="76"/>
  <c r="K30" i="76"/>
  <c r="K14" i="76"/>
  <c r="R25" i="78"/>
  <c r="O125" i="62"/>
  <c r="O213" i="62"/>
  <c r="O205" i="62"/>
  <c r="O79" i="62"/>
  <c r="O14" i="62"/>
  <c r="N23" i="63"/>
  <c r="S17" i="71"/>
  <c r="K139" i="76"/>
  <c r="K122" i="76"/>
  <c r="K106" i="76"/>
  <c r="K89" i="76"/>
  <c r="K73" i="76"/>
  <c r="K57" i="76"/>
  <c r="K41" i="76"/>
  <c r="K25" i="76"/>
  <c r="R53" i="78"/>
  <c r="R36" i="78"/>
  <c r="K10" i="81"/>
  <c r="O43" i="62"/>
  <c r="O203" i="62"/>
  <c r="O139" i="62"/>
  <c r="O71" i="62"/>
  <c r="N81" i="63"/>
  <c r="N15" i="63"/>
  <c r="K13" i="67"/>
  <c r="K141" i="76"/>
  <c r="K124" i="76"/>
  <c r="K108" i="76"/>
  <c r="K91" i="76"/>
  <c r="K75" i="76"/>
  <c r="K59" i="76"/>
  <c r="K43" i="76"/>
  <c r="K27" i="76"/>
  <c r="K11" i="76"/>
  <c r="R38" i="78"/>
  <c r="R22" i="78"/>
  <c r="R46" i="78"/>
  <c r="R21" i="78"/>
  <c r="R24" i="78"/>
  <c r="O109" i="62"/>
  <c r="O23" i="64"/>
  <c r="K101" i="76"/>
  <c r="R31" i="78"/>
  <c r="K28" i="76"/>
  <c r="K113" i="76"/>
  <c r="K48" i="76"/>
  <c r="K44" i="76"/>
  <c r="K121" i="76"/>
  <c r="K56" i="76"/>
  <c r="R35" i="78"/>
  <c r="R48" i="78"/>
  <c r="R27" i="78"/>
  <c r="R40" i="78"/>
  <c r="R51" i="59"/>
  <c r="R34" i="59"/>
  <c r="R17" i="59"/>
  <c r="R58" i="59"/>
  <c r="R19" i="59"/>
  <c r="R46" i="59"/>
  <c r="R29" i="59"/>
  <c r="R36" i="59"/>
  <c r="R52" i="59"/>
  <c r="R35" i="59"/>
  <c r="R18" i="59"/>
  <c r="R15" i="59"/>
  <c r="O62" i="62"/>
  <c r="N72" i="63"/>
  <c r="O32" i="64"/>
  <c r="O183" i="62"/>
  <c r="O67" i="62"/>
  <c r="N77" i="63"/>
  <c r="N11" i="63"/>
  <c r="S18" i="71"/>
  <c r="K140" i="76"/>
  <c r="K123" i="76"/>
  <c r="K107" i="76"/>
  <c r="K90" i="76"/>
  <c r="K74" i="76"/>
  <c r="K58" i="76"/>
  <c r="K42" i="76"/>
  <c r="K26" i="76"/>
  <c r="R54" i="78"/>
  <c r="R15" i="78"/>
  <c r="O59" i="62"/>
  <c r="O195" i="62"/>
  <c r="O131" i="62"/>
  <c r="O63" i="62"/>
  <c r="N73" i="63"/>
  <c r="O28" i="64"/>
  <c r="S12" i="71"/>
  <c r="K134" i="76"/>
  <c r="K118" i="76"/>
  <c r="K102" i="76"/>
  <c r="K85" i="76"/>
  <c r="K69" i="76"/>
  <c r="K53" i="76"/>
  <c r="K37" i="76"/>
  <c r="K21" i="76"/>
  <c r="R49" i="78"/>
  <c r="R32" i="78"/>
  <c r="O225" i="62"/>
  <c r="N86" i="63"/>
  <c r="O187" i="62"/>
  <c r="O121" i="62"/>
  <c r="O55" i="62"/>
  <c r="N65" i="63"/>
  <c r="O38" i="64"/>
  <c r="S14" i="71"/>
  <c r="K137" i="76"/>
  <c r="K120" i="76"/>
  <c r="K104" i="76"/>
  <c r="K87" i="76"/>
  <c r="K71" i="76"/>
  <c r="K55" i="76"/>
  <c r="K39" i="76"/>
  <c r="K23" i="76"/>
  <c r="R51" i="78"/>
  <c r="R34" i="78"/>
  <c r="R17" i="78"/>
  <c r="R37" i="78"/>
  <c r="R16" i="78"/>
  <c r="R11" i="78"/>
  <c r="O75" i="62"/>
  <c r="S11" i="71"/>
  <c r="K84" i="76"/>
  <c r="R10" i="78"/>
  <c r="L12" i="65"/>
  <c r="K96" i="76"/>
  <c r="R44" i="78"/>
  <c r="K12" i="76"/>
  <c r="K105" i="76"/>
  <c r="K40" i="76"/>
  <c r="R18" i="78"/>
  <c r="R14" i="78"/>
  <c r="K125" i="76"/>
  <c r="R23" i="78"/>
  <c r="R47" i="59"/>
  <c r="R30" i="59"/>
  <c r="R13" i="59"/>
  <c r="R53" i="59"/>
  <c r="R59" i="59"/>
  <c r="R42" i="59"/>
  <c r="R20" i="59"/>
  <c r="R23" i="59"/>
  <c r="R48" i="59"/>
  <c r="R31" i="59"/>
  <c r="O112" i="62"/>
  <c r="O46" i="62"/>
  <c r="N56" i="63"/>
  <c r="O15" i="64"/>
  <c r="O149" i="62"/>
  <c r="O51" i="62"/>
  <c r="N61" i="63"/>
  <c r="O34" i="64"/>
  <c r="S13" i="71"/>
  <c r="K135" i="76"/>
  <c r="K119" i="76"/>
  <c r="K103" i="76"/>
  <c r="K86" i="76"/>
  <c r="K70" i="76"/>
  <c r="K54" i="76"/>
  <c r="K38" i="76"/>
  <c r="K22" i="76"/>
  <c r="R50" i="78"/>
  <c r="O209" i="62"/>
  <c r="N69" i="63"/>
  <c r="O179" i="62"/>
  <c r="O113" i="62"/>
  <c r="O47" i="62"/>
  <c r="N57" i="63"/>
  <c r="O12" i="64"/>
  <c r="L11" i="74"/>
  <c r="K130" i="76"/>
  <c r="K114" i="76"/>
  <c r="K98" i="76"/>
  <c r="K81" i="76"/>
  <c r="K65" i="76"/>
  <c r="K49" i="76"/>
  <c r="K33" i="76"/>
  <c r="K17" i="76"/>
  <c r="R45" i="78"/>
  <c r="R28" i="78"/>
  <c r="O143" i="62"/>
  <c r="N19" i="63"/>
  <c r="O171" i="62"/>
  <c r="O105" i="62"/>
  <c r="O38" i="62"/>
  <c r="N49" i="63"/>
  <c r="O24" i="64"/>
  <c r="L13" i="74"/>
  <c r="K132" i="76"/>
  <c r="K116" i="76"/>
  <c r="K100" i="76"/>
  <c r="K83" i="76"/>
  <c r="K67" i="76"/>
  <c r="K51" i="76"/>
  <c r="K35" i="76"/>
  <c r="K19" i="76"/>
  <c r="R47" i="78"/>
  <c r="R30" i="78"/>
  <c r="R13" i="78"/>
  <c r="R33" i="78"/>
  <c r="R12" i="78"/>
  <c r="O191" i="62"/>
  <c r="O26" i="62"/>
  <c r="K133" i="76"/>
  <c r="K68" i="76"/>
  <c r="L12" i="66"/>
  <c r="K147" i="76"/>
  <c r="K80" i="76"/>
  <c r="K143" i="76"/>
  <c r="S16" i="71"/>
  <c r="K88" i="76"/>
  <c r="K24" i="76"/>
  <c r="K52" i="76"/>
  <c r="K32" i="76"/>
  <c r="K109" i="76"/>
  <c r="O130" i="62"/>
  <c r="R43" i="59"/>
  <c r="R25" i="59"/>
  <c r="R24" i="59"/>
  <c r="R45" i="59"/>
  <c r="R54" i="59"/>
  <c r="R37" i="59"/>
  <c r="R12" i="59"/>
  <c r="R11" i="59"/>
  <c r="R44" i="59"/>
  <c r="R27" i="59"/>
  <c r="R41" i="59"/>
  <c r="L42" i="58"/>
  <c r="L24" i="58"/>
  <c r="N39" i="63"/>
  <c r="N45" i="63"/>
  <c r="K115" i="76"/>
  <c r="K50" i="76"/>
  <c r="O175" i="62"/>
  <c r="O30" i="62"/>
  <c r="K126" i="76"/>
  <c r="K61" i="76"/>
  <c r="R41" i="78"/>
  <c r="O153" i="62"/>
  <c r="L25" i="66"/>
  <c r="K95" i="76"/>
  <c r="K31" i="76"/>
  <c r="K12" i="81"/>
  <c r="N53" i="63"/>
  <c r="K129" i="76"/>
  <c r="K72" i="76"/>
  <c r="K60" i="76"/>
  <c r="R16" i="59"/>
  <c r="R49" i="59"/>
  <c r="R14" i="59"/>
  <c r="L33" i="58"/>
  <c r="D42" i="88"/>
  <c r="D19" i="88"/>
  <c r="L19" i="58"/>
  <c r="L27" i="58"/>
  <c r="D38" i="88"/>
  <c r="D37" i="88"/>
  <c r="L34" i="58"/>
  <c r="D17" i="88"/>
  <c r="L11" i="58"/>
  <c r="O117" i="62"/>
  <c r="O163" i="62"/>
  <c r="O93" i="62"/>
  <c r="K63" i="76"/>
  <c r="K11" i="81"/>
  <c r="K20" i="76"/>
  <c r="R40" i="59"/>
  <c r="D20" i="88"/>
  <c r="L40" i="58"/>
  <c r="L25" i="58"/>
  <c r="L13" i="58"/>
  <c r="L20" i="66"/>
  <c r="O16" i="64"/>
  <c r="K99" i="76"/>
  <c r="K34" i="76"/>
  <c r="N36" i="63"/>
  <c r="N40" i="63"/>
  <c r="K110" i="76"/>
  <c r="K45" i="76"/>
  <c r="R20" i="78"/>
  <c r="O89" i="62"/>
  <c r="K146" i="76"/>
  <c r="K79" i="76"/>
  <c r="K15" i="76"/>
  <c r="R29" i="78"/>
  <c r="K117" i="76"/>
  <c r="K64" i="76"/>
  <c r="R52" i="78"/>
  <c r="R55" i="59"/>
  <c r="R32" i="59"/>
  <c r="R57" i="59"/>
  <c r="R28" i="59"/>
  <c r="L29" i="58"/>
  <c r="D31" i="88"/>
  <c r="D15" i="88"/>
  <c r="L41" i="58"/>
  <c r="L23" i="58"/>
  <c r="D29" i="88"/>
  <c r="D13" i="88"/>
  <c r="L30" i="58"/>
  <c r="L12" i="58"/>
  <c r="D11" i="88"/>
  <c r="L26" i="58"/>
  <c r="L12" i="74"/>
  <c r="K93" i="76"/>
  <c r="K29" i="76"/>
  <c r="K128" i="76"/>
  <c r="K36" i="76"/>
  <c r="R50" i="59"/>
  <c r="L20" i="58"/>
  <c r="L36" i="58"/>
  <c r="L43" i="58"/>
  <c r="D23" i="88"/>
  <c r="O29" i="62"/>
  <c r="O34" i="62"/>
  <c r="K131" i="76"/>
  <c r="K66" i="76"/>
  <c r="R43" i="78"/>
  <c r="O97" i="62"/>
  <c r="K144" i="76"/>
  <c r="K77" i="76"/>
  <c r="K13" i="76"/>
  <c r="O221" i="62"/>
  <c r="N32" i="63"/>
  <c r="K112" i="76"/>
  <c r="K47" i="76"/>
  <c r="R26" i="78"/>
  <c r="O159" i="62"/>
  <c r="K76" i="76"/>
  <c r="K138" i="76"/>
  <c r="K16" i="76"/>
  <c r="R21" i="59"/>
  <c r="R33" i="59"/>
  <c r="R22" i="59"/>
  <c r="L37" i="58"/>
  <c r="L15" i="58"/>
  <c r="D16" i="88"/>
  <c r="L22" i="58"/>
  <c r="L32" i="58"/>
  <c r="L14" i="58"/>
  <c r="L17" i="58"/>
  <c r="L38" i="58"/>
  <c r="L21" i="58"/>
  <c r="D21" i="88"/>
  <c r="L28" i="58"/>
  <c r="D26" i="88"/>
  <c r="D12" i="88"/>
  <c r="L16" i="58"/>
  <c r="L31" i="58"/>
  <c r="D18" i="88"/>
  <c r="O96" i="62"/>
  <c r="K82" i="76"/>
  <c r="K18" i="76"/>
  <c r="L16" i="66"/>
  <c r="O22" i="62"/>
  <c r="R42" i="78"/>
  <c r="K92" i="76"/>
  <c r="R38" i="59"/>
  <c r="L39" i="58"/>
  <c r="L35" i="58"/>
  <c r="D33" i="88"/>
  <c r="L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00331]}"/>
    <s v="{[Medida].[Medida].&amp;[2]}"/>
    <s v="{[Keren].[Keren].[All]}"/>
    <s v="{[Cheshbon KM].[Hie Peilut].[Peilut 7].&amp;[Kod_Peilut_L7_1041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1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5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</valueMetadata>
</metadata>
</file>

<file path=xl/sharedStrings.xml><?xml version="1.0" encoding="utf-8"?>
<sst xmlns="http://schemas.openxmlformats.org/spreadsheetml/2006/main" count="7384" uniqueCount="2160">
  <si>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</si>
  <si>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</si>
  <si>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</si>
  <si>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</si>
  <si>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</si>
  <si>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</si>
  <si>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</si>
  <si>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</si>
  <si>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</si>
  <si>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</si>
  <si>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</si>
  <si>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</si>
  <si>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</si>
  <si>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</si>
  <si>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</si>
  <si>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</si>
  <si>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</si>
  <si>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</si>
  <si>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</si>
  <si>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</si>
  <si>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</si>
  <si>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</si>
  <si>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</si>
  <si>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</si>
  <si>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</si>
  <si>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</si>
  <si>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</si>
  <si>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</si>
  <si>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</si>
  <si>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</si>
  <si>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</si>
  <si>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</si>
  <si>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</si>
  <si>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</si>
  <si>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</si>
  <si>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</si>
  <si>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</si>
  <si>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</si>
  <si>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</si>
  <si>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</si>
  <si>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</si>
  <si>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</si>
  <si>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</si>
  <si>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</si>
  <si>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</si>
  <si>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</si>
  <si>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</si>
  <si>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</si>
  <si>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</si>
  <si>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</si>
  <si>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</si>
  <si>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</si>
  <si>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</si>
  <si>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</si>
  <si>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</si>
  <si>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</si>
  <si>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</si>
  <si>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</si>
  <si>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</si>
  <si>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</si>
  <si>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</si>
  <si>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</si>
  <si>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</si>
  <si>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</si>
  <si>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</si>
  <si>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</si>
  <si>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</si>
  <si>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</si>
  <si>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</si>
  <si>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</si>
  <si>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</si>
  <si>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</si>
  <si>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</si>
  <si>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</si>
  <si>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</si>
  <si>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</si>
  <si>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</si>
  <si>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</si>
  <si>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</si>
  <si>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</si>
  <si>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</si>
  <si>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</si>
  <si>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</si>
  <si>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</si>
  <si>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</si>
  <si>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</si>
  <si>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</si>
  <si>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</si>
  <si>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</si>
  <si>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</si>
  <si>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</si>
  <si>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</si>
  <si>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</si>
  <si>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</si>
  <si>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</si>
  <si>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</si>
  <si>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</si>
  <si>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</si>
  <si>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</si>
  <si>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</si>
  <si>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</si>
  <si>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</si>
  <si>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</si>
  <si>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</si>
  <si>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</si>
  <si>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</si>
  <si>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</si>
  <si>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</si>
  <si>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</si>
  <si>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</si>
  <si>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</si>
  <si>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</si>
  <si>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</si>
  <si>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</si>
  <si>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</si>
  <si>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</si>
  <si>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</si>
  <si>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</si>
  <si>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</si>
  <si>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</si>
  <si>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</si>
  <si>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</si>
  <si>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</si>
  <si>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</si>
  <si>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</si>
  <si>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</si>
  <si>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</si>
  <si>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</si>
  <si>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</si>
  <si>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</si>
  <si>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</si>
  <si>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</si>
  <si>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</si>
  <si>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</si>
  <si>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</si>
  <si>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</si>
  <si>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</si>
  <si>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</si>
  <si>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</si>
  <si>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</si>
  <si>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</si>
  <si>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</si>
  <si>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</si>
  <si>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</si>
  <si>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</si>
  <si>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</si>
  <si>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</si>
  <si>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</si>
  <si>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</si>
  <si>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</si>
  <si>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</si>
  <si>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</si>
  <si>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</si>
  <si>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</si>
  <si>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</si>
  <si>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</si>
  <si>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</si>
  <si>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</si>
  <si>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</si>
  <si>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</si>
  <si>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</si>
  <si>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</si>
  <si>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</si>
  <si>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</si>
  <si>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</si>
  <si>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</si>
  <si>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</si>
  <si>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</si>
  <si>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</si>
  <si>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</si>
  <si>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</si>
  <si>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</si>
  <si>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</si>
  <si>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</si>
  <si>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</si>
  <si>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</si>
  <si>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</si>
  <si>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</si>
  <si>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</si>
  <si>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</si>
  <si>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</si>
  <si>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</si>
  <si>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</si>
  <si>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</si>
  <si>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</si>
  <si>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</si>
  <si>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</si>
  <si>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</si>
  <si>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</si>
  <si>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</si>
  <si>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</si>
  <si>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</si>
  <si>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</si>
  <si>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</si>
  <si>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</si>
  <si>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</si>
  <si>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</si>
  <si>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</si>
  <si>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</si>
  <si>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</si>
  <si>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</si>
  <si>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</si>
  <si>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</si>
  <si>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</si>
  <si>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</si>
  <si>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</si>
  <si>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</si>
  <si>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</si>
  <si>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</si>
  <si>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</si>
  <si>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</si>
  <si>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</si>
  <si>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</si>
  <si>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</si>
  <si>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</si>
  <si>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</si>
  <si>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</si>
  <si>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</si>
  <si>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</si>
  <si>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</si>
  <si>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</si>
  <si>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</si>
  <si>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</si>
  <si>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מקפת קרנות פנסיה וקופות גמל בע"מ</t>
  </si>
  <si>
    <t xml:space="preserve">מגדל מקפת משלימה (מספר אוצר 659) - מסלול כללי למקבלי קצבה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</si>
  <si>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</si>
  <si>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</si>
  <si>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</si>
  <si>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</si>
  <si>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</si>
  <si>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</si>
  <si>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</si>
  <si>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</si>
  <si>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</si>
  <si>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</si>
  <si>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</si>
  <si>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</si>
  <si>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</si>
  <si>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</si>
  <si>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</si>
  <si>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</si>
  <si>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</si>
  <si>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</si>
  <si>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</si>
  <si>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</si>
  <si>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</si>
  <si>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</si>
  <si>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</si>
  <si>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</si>
  <si>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</si>
  <si>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</si>
  <si>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</si>
  <si>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</si>
  <si>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</si>
  <si>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</si>
  <si>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</si>
  <si>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</si>
  <si>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</si>
  <si>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</si>
  <si>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</si>
  <si>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</si>
  <si>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</si>
  <si>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</si>
  <si>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</si>
  <si>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</si>
  <si>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</si>
  <si>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</si>
  <si>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</si>
  <si>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</si>
  <si>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</si>
  <si>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</si>
  <si>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</si>
  <si>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</si>
  <si>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</si>
  <si>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</si>
  <si>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</si>
  <si>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</si>
  <si>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</si>
  <si>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</si>
  <si>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</si>
  <si>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</si>
  <si>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</si>
  <si>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</si>
  <si>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</si>
  <si>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</si>
  <si>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</si>
  <si>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</si>
  <si>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</si>
  <si>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</si>
  <si>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</si>
  <si>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</si>
  <si>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</si>
  <si>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</si>
  <si>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</si>
  <si>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</si>
  <si>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</si>
  <si>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</si>
  <si>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</si>
  <si>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</si>
  <si>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</si>
  <si>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</si>
  <si>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</si>
  <si>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</si>
  <si>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</si>
  <si>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</si>
  <si>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</si>
  <si>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</si>
  <si>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</si>
  <si>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</si>
  <si>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</si>
  <si>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</si>
  <si>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</si>
  <si>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</si>
  <si>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</si>
  <si>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</si>
  <si>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</si>
  <si>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</si>
  <si>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</si>
  <si>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</si>
  <si>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</si>
  <si>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</si>
  <si>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</si>
  <si>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</si>
  <si>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</si>
  <si>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</si>
  <si>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</si>
  <si>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</si>
  <si>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</si>
  <si>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</si>
  <si>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</si>
  <si>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</si>
  <si>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</si>
  <si>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</si>
  <si>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</si>
  <si>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</si>
  <si>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</si>
  <si>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</si>
  <si>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</si>
  <si>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</si>
  <si>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</si>
  <si>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</si>
  <si>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</si>
  <si>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</si>
  <si>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</si>
  <si>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</si>
  <si>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</si>
  <si>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</si>
  <si>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</si>
  <si>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</si>
  <si>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</si>
  <si>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</si>
  <si>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</si>
  <si>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</si>
  <si>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</si>
  <si>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</si>
  <si>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</si>
  <si>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</si>
  <si>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</si>
  <si>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</si>
  <si>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</si>
  <si>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</si>
  <si>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</si>
  <si>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</si>
  <si>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</si>
  <si>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</si>
  <si>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</si>
  <si>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</si>
  <si>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</si>
  <si>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</si>
  <si>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</si>
  <si>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</si>
  <si>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</si>
  <si>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</si>
  <si>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</si>
  <si>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</si>
  <si>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</si>
  <si>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</si>
  <si>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</si>
  <si>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</si>
  <si>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</si>
  <si>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</si>
  <si>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</si>
  <si>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</si>
  <si>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</si>
  <si>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</si>
  <si>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</si>
  <si>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</si>
  <si>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</si>
  <si>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</si>
  <si>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</si>
  <si>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</si>
  <si>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</si>
  <si>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</si>
  <si>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</si>
  <si>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</si>
  <si>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</si>
  <si>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</si>
  <si>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</si>
  <si>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</si>
  <si>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</si>
  <si>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</si>
  <si>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</si>
  <si>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</si>
  <si>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</si>
  <si>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</si>
  <si>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</si>
  <si>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</si>
  <si>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</si>
  <si>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</si>
  <si>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</si>
  <si>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</si>
  <si>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</si>
  <si>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</si>
  <si>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</si>
  <si>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</si>
  <si>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</si>
  <si>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</si>
  <si>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</si>
  <si>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</si>
  <si>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</si>
  <si>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</si>
  <si>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</si>
  <si>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</si>
  <si>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</si>
  <si>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</si>
  <si>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</si>
  <si>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</si>
  <si>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</si>
  <si>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</si>
  <si>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</si>
  <si>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</si>
  <si>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</si>
  <si>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</si>
  <si>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</si>
  <si>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</si>
  <si>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</si>
  <si>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</si>
  <si>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</si>
  <si>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</si>
  <si>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</si>
  <si>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</si>
  <si>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</si>
  <si>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</si>
  <si>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</si>
  <si>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</si>
  <si>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</si>
  <si>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</si>
  <si>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</si>
  <si>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</si>
  <si>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</si>
  <si>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</si>
  <si>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</si>
  <si>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</si>
  <si>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</si>
  <si>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</si>
  <si>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</si>
  <si>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</si>
  <si>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</si>
  <si>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</si>
  <si>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</si>
  <si>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</si>
  <si>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</si>
  <si>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</si>
  <si>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</si>
  <si>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</si>
  <si>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</si>
  <si>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</si>
  <si>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</si>
  <si>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</si>
  <si>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</si>
  <si>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</si>
  <si>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</si>
  <si>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</si>
  <si>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</si>
  <si>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</si>
  <si>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</si>
  <si>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</si>
  <si>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</si>
  <si>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</si>
  <si>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</si>
  <si>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</si>
  <si>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</si>
  <si>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</si>
  <si>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</si>
  <si>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</si>
  <si>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</si>
  <si>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</si>
  <si>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</si>
  <si>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</si>
  <si>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</si>
  <si>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</si>
  <si>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</si>
  <si>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</si>
  <si>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</si>
  <si>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</si>
  <si>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</si>
  <si>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</si>
  <si>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</si>
  <si>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</si>
  <si>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</si>
  <si>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</si>
  <si>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</si>
  <si>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</si>
  <si>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</si>
  <si>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</si>
  <si>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</si>
  <si>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</si>
  <si>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</si>
  <si>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</si>
  <si>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</si>
  <si>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</si>
  <si>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</si>
  <si>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</si>
  <si>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</si>
  <si>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</si>
  <si>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</si>
  <si>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</si>
  <si>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</si>
  <si>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</si>
  <si>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</si>
  <si>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</si>
  <si>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</si>
  <si>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</si>
  <si>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</si>
  <si>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</si>
  <si>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</si>
  <si>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</si>
  <si>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</si>
  <si>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</si>
  <si>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</si>
  <si>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</si>
  <si>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</si>
  <si>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</si>
  <si>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</si>
  <si>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</si>
  <si>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</si>
  <si>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</si>
  <si>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</si>
  <si>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</si>
  <si>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</si>
  <si>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</si>
  <si>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</si>
  <si>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</si>
  <si>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</si>
  <si>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</si>
  <si>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</si>
  <si>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</si>
  <si>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</si>
  <si>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</si>
  <si>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</si>
  <si>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</si>
  <si>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</si>
  <si>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</si>
  <si>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</si>
  <si>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</si>
  <si>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</si>
  <si>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</si>
  <si>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</si>
  <si>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</si>
  <si>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</si>
  <si>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</si>
  <si>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</si>
  <si>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</si>
  <si>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</si>
  <si>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</si>
  <si>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</si>
  <si>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</si>
  <si>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</si>
  <si>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</si>
  <si>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</si>
  <si>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</si>
  <si>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</si>
  <si>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</si>
  <si>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</si>
  <si>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</si>
  <si>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</si>
  <si>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</si>
  <si>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</si>
  <si>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</si>
  <si>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</si>
  <si>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</si>
  <si>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</si>
  <si>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</si>
  <si>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</si>
  <si>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</si>
  <si>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</si>
  <si>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</si>
  <si>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</si>
  <si>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</si>
  <si>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</si>
  <si>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</si>
  <si>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</si>
  <si>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</si>
  <si>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</si>
  <si>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</si>
  <si>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</si>
  <si>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</si>
  <si>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</si>
  <si>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</si>
  <si>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</si>
  <si>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</si>
  <si>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</si>
  <si>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</si>
  <si>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</si>
  <si>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</si>
  <si>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</si>
  <si>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</si>
  <si>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</si>
  <si>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</si>
  <si>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</si>
  <si>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</si>
  <si>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</si>
  <si>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</si>
  <si>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</si>
  <si>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</si>
  <si>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</si>
  <si>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</si>
  <si>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</si>
  <si>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</si>
  <si>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</si>
  <si>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</si>
  <si>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</si>
  <si>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</si>
  <si>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</si>
  <si>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</si>
  <si>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</si>
  <si>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</si>
  <si>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</si>
  <si>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</si>
  <si>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</si>
  <si>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</si>
  <si>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</si>
  <si>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</si>
  <si>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</si>
  <si>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</si>
  <si>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</si>
  <si>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</si>
  <si>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</si>
  <si>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</si>
  <si>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</si>
  <si>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</si>
  <si>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</si>
  <si>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</si>
  <si>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</si>
  <si>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</si>
  <si>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</si>
  <si>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</si>
  <si>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</si>
  <si>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</si>
  <si>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</si>
  <si>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</si>
  <si>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</si>
  <si>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</si>
  <si>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</si>
  <si>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</si>
  <si>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</si>
  <si>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</si>
  <si>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</si>
  <si>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</si>
  <si>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</si>
  <si>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</si>
  <si>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</si>
  <si>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</si>
  <si>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</si>
  <si>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</si>
  <si>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</si>
  <si>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</si>
  <si>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</si>
  <si>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</si>
  <si>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</si>
  <si>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</si>
  <si>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</si>
  <si>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</si>
  <si>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</si>
  <si>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</si>
  <si>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</si>
  <si>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</si>
  <si>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</si>
  <si>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</si>
  <si>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</si>
  <si>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</si>
  <si>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</si>
  <si>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</si>
  <si>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</si>
  <si>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</si>
  <si>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</si>
  <si>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</si>
  <si>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</si>
  <si>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</si>
  <si>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</si>
  <si>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</si>
  <si>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</si>
  <si>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</si>
  <si>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</si>
  <si>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</si>
  <si>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</si>
  <si>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</si>
  <si>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</si>
  <si>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</si>
  <si>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</si>
  <si>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</si>
  <si>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</si>
  <si>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</si>
  <si>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</si>
  <si>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</si>
  <si>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</si>
  <si>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</si>
  <si>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</si>
  <si>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</si>
  <si>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</si>
  <si>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</si>
  <si>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</si>
  <si>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</si>
  <si>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</si>
  <si>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</si>
  <si>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</si>
  <si>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</si>
  <si>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</si>
  <si>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</si>
  <si>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</si>
  <si>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</si>
  <si>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</si>
  <si>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</si>
  <si>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</si>
  <si>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</si>
  <si>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</si>
  <si>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</si>
  <si>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</si>
  <si>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</si>
  <si>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</si>
  <si>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</si>
  <si>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</si>
  <si>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</si>
  <si>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</si>
  <si>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</si>
  <si>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</si>
  <si>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</si>
  <si>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</si>
  <si>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</si>
  <si>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</si>
  <si>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</si>
  <si>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</si>
  <si>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</si>
  <si>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</si>
  <si>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</si>
  <si>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</si>
  <si>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</si>
  <si>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</si>
  <si>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</si>
  <si>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</si>
  <si>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</si>
  <si>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</si>
  <si>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</si>
  <si>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</si>
  <si>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</si>
  <si>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</si>
  <si>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</si>
  <si>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</si>
  <si>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</si>
  <si>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</si>
  <si>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</si>
  <si>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</si>
  <si>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</si>
  <si>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</si>
  <si>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</si>
  <si>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</si>
  <si>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</si>
  <si>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</si>
  <si>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</si>
  <si>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</si>
  <si>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</si>
  <si>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</si>
  <si>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</si>
  <si>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</si>
  <si>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</si>
  <si>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</si>
  <si>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</si>
  <si>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</si>
  <si>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</si>
  <si>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</si>
  <si>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</si>
  <si>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</si>
  <si>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</si>
  <si>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</si>
  <si>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</si>
  <si>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</si>
  <si>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</si>
  <si>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</si>
  <si>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</si>
  <si>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</si>
  <si>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</si>
  <si>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</si>
  <si>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</si>
  <si>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</si>
  <si>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</si>
  <si>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</si>
  <si>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</si>
  <si>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</si>
  <si>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</si>
  <si>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</si>
  <si>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</si>
  <si>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</si>
  <si>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</si>
  <si>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</si>
  <si>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</si>
  <si>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</si>
  <si>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</si>
  <si>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</si>
  <si>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</si>
  <si>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</si>
  <si>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</si>
  <si>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</si>
  <si>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</si>
  <si>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</si>
  <si>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</si>
  <si>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</si>
  <si>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</si>
  <si>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</si>
  <si>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</si>
  <si>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</si>
  <si>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</si>
  <si>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</si>
  <si>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</si>
  <si>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</si>
  <si>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</si>
  <si>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</si>
  <si>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</si>
  <si>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</si>
  <si>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</si>
  <si>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</si>
  <si>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</si>
  <si>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</si>
  <si>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</si>
  <si>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</si>
  <si>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</si>
  <si>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</si>
  <si>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</si>
  <si>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</si>
  <si>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</si>
  <si>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</si>
  <si>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</si>
  <si>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</si>
  <si>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</si>
  <si>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</si>
  <si>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</si>
  <si>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</si>
  <si>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</si>
  <si>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</si>
  <si>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</si>
  <si>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</si>
  <si>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</si>
  <si>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</si>
  <si>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</si>
  <si>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</si>
  <si>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</si>
  <si>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</si>
  <si>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</si>
  <si>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</si>
  <si>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</si>
  <si>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</si>
  <si>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</si>
  <si>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</si>
  <si>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</si>
  <si>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</si>
  <si>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</si>
  <si>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</si>
  <si>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</si>
  <si>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</si>
  <si>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</si>
  <si>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</si>
  <si>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</si>
  <si>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</si>
  <si>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</si>
  <si>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</si>
  <si>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</si>
  <si>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</si>
  <si>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</si>
  <si>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</si>
  <si>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</si>
  <si>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</si>
  <si>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</si>
  <si>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</si>
  <si>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</si>
  <si>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</si>
  <si>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</si>
  <si>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</si>
  <si>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</si>
  <si>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</si>
  <si>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</si>
  <si>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</si>
  <si>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</si>
  <si>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</si>
  <si>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</si>
  <si>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</si>
  <si>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</si>
  <si>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</si>
  <si>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</si>
  <si>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</si>
  <si>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</si>
  <si>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</si>
  <si>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</si>
  <si>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</si>
  <si>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</si>
  <si>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</si>
  <si>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</si>
  <si>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</si>
  <si>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</si>
  <si>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</si>
  <si>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</si>
  <si>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</si>
  <si>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</si>
  <si>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</si>
  <si>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</si>
  <si>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</si>
  <si>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</si>
  <si>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</si>
  <si>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</si>
  <si>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</si>
  <si>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</si>
  <si>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</si>
  <si>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</si>
  <si>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</si>
  <si>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</si>
  <si>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</si>
  <si>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</si>
  <si>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</si>
  <si>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</si>
  <si>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</si>
  <si>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</si>
  <si>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</si>
  <si>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</si>
  <si>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</si>
  <si>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</si>
  <si>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</si>
  <si>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</si>
  <si>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</si>
  <si>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</si>
  <si>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</si>
  <si>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</si>
  <si>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</si>
  <si>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</si>
  <si>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</si>
  <si>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</si>
  <si>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</si>
  <si>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</si>
  <si>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</si>
  <si>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</si>
  <si>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</si>
  <si>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</si>
  <si>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</si>
  <si>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</si>
  <si>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</si>
  <si>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</si>
  <si>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</si>
  <si>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</si>
  <si>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</si>
  <si>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</si>
  <si>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</si>
  <si>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</si>
  <si>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</si>
  <si>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</si>
  <si>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</si>
  <si>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</si>
  <si>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</si>
  <si>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</si>
  <si>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</si>
  <si>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</si>
  <si>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</si>
  <si>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</si>
  <si>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</si>
  <si>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</si>
  <si>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</si>
  <si>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</si>
  <si>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</si>
  <si>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</si>
  <si>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</si>
  <si>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</si>
  <si>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</si>
  <si>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</si>
  <si>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</si>
  <si>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</si>
  <si>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</si>
  <si>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</si>
  <si>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</si>
  <si>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</si>
  <si>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</si>
  <si>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</si>
  <si>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</si>
  <si>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</si>
  <si>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</si>
  <si>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</si>
  <si>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</si>
  <si>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</si>
  <si>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</si>
  <si>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</si>
  <si>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</si>
  <si>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</si>
  <si>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</si>
  <si>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</si>
  <si>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</si>
  <si>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</si>
  <si>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</si>
  <si>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</si>
  <si>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</si>
  <si>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</si>
  <si>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</si>
  <si>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</si>
  <si>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</si>
  <si>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</si>
  <si>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</si>
  <si>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</si>
  <si>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</si>
  <si>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</si>
  <si>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</si>
  <si>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</si>
  <si>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</si>
  <si>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</si>
  <si>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</si>
  <si>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</si>
  <si>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</si>
  <si>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</si>
  <si>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</si>
  <si>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</si>
  <si>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</si>
  <si>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</si>
  <si>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</si>
  <si>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</si>
  <si>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</si>
  <si>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</si>
  <si>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</si>
  <si>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</si>
  <si>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</si>
  <si>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</si>
  <si>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</si>
  <si>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</si>
  <si>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</si>
  <si>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</si>
  <si>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</si>
  <si>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</si>
  <si>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</si>
  <si>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</si>
  <si>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</si>
  <si>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</si>
  <si>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</si>
  <si>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</si>
  <si>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</si>
  <si>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</si>
  <si>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</si>
  <si>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</si>
  <si>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</si>
  <si>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</si>
  <si>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</si>
  <si>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</si>
  <si>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</si>
  <si>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</si>
  <si>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</si>
  <si>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</si>
  <si>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</si>
  <si>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</si>
  <si>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</si>
  <si>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</si>
  <si>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</si>
  <si>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</si>
  <si>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</si>
  <si>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</si>
  <si>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</si>
  <si>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</si>
  <si>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</si>
  <si>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</si>
  <si>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</si>
  <si>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</si>
  <si>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</si>
  <si>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</si>
  <si>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</si>
  <si>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</si>
  <si>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</si>
  <si>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</si>
  <si>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</si>
  <si>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</si>
  <si>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</si>
  <si>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</si>
  <si>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</si>
  <si>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</si>
  <si>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</si>
  <si>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</si>
  <si>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</si>
  <si>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</si>
  <si>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</si>
  <si>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</si>
  <si>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</si>
  <si>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</si>
  <si>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</si>
  <si>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</si>
  <si>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</si>
  <si>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</si>
  <si>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</si>
  <si>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</si>
  <si>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</si>
  <si>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</si>
  <si>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</si>
  <si>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</si>
  <si>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</si>
  <si>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</si>
  <si>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</si>
  <si>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</si>
  <si>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</si>
  <si>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</si>
  <si>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</si>
  <si>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</si>
  <si>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</si>
  <si>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</si>
  <si>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</si>
  <si>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</si>
  <si>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</si>
  <si>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</si>
  <si>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</si>
  <si>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</si>
  <si>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</si>
  <si>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</si>
  <si>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</si>
  <si>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</si>
  <si>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</si>
  <si>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</si>
  <si>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</si>
  <si>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</si>
  <si>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</si>
  <si>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</si>
  <si>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</si>
  <si>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</si>
  <si>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</si>
  <si>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</si>
  <si>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</si>
  <si>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</si>
  <si>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</si>
  <si>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</si>
  <si>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</si>
  <si>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</si>
  <si>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</si>
  <si>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</si>
  <si>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</si>
  <si>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</si>
  <si>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</si>
  <si>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</si>
  <si>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</si>
  <si>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</si>
  <si>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</si>
  <si>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</si>
  <si>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</si>
  <si>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</si>
  <si>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</si>
  <si>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</si>
  <si>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</si>
  <si>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</si>
  <si>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</si>
  <si>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</si>
  <si>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</si>
  <si>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</si>
  <si>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</si>
  <si>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</si>
  <si>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</si>
  <si>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</si>
  <si>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</si>
  <si>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</si>
  <si>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</si>
  <si>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</si>
  <si>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</si>
  <si>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</si>
  <si>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</si>
  <si>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</si>
  <si>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</si>
  <si>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</si>
  <si>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</si>
  <si>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</si>
  <si>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</si>
  <si>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</si>
  <si>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</si>
  <si>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</si>
  <si>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</si>
  <si>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</si>
  <si>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</si>
  <si>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</si>
  <si>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</si>
  <si>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</si>
  <si>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</si>
  <si>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</si>
  <si>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</si>
  <si>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</si>
  <si>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</si>
  <si>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</si>
  <si>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</si>
  <si>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</si>
  <si>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</si>
  <si>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</si>
  <si>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</si>
  <si>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</si>
  <si>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</si>
  <si>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</si>
  <si>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</si>
  <si>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</si>
  <si>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</si>
  <si>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</si>
  <si>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</si>
  <si>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</si>
  <si>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</si>
  <si>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</si>
  <si>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</si>
  <si>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</si>
  <si>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</si>
  <si>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</si>
  <si>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</si>
  <si>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</si>
  <si>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</si>
  <si>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</si>
  <si>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</si>
  <si>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</si>
  <si>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</si>
  <si>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</si>
  <si>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</si>
  <si>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</si>
  <si>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</si>
  <si>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</si>
  <si>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</si>
  <si>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</si>
  <si>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</si>
  <si>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</si>
  <si>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</si>
  <si>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</si>
  <si>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</si>
  <si>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</si>
  <si>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</si>
  <si>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</si>
  <si>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</si>
  <si>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</si>
  <si>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</si>
  <si>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</si>
  <si>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</si>
  <si>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</si>
  <si>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</si>
  <si>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</si>
  <si>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</si>
  <si>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</si>
  <si>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</si>
  <si>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</si>
  <si>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</si>
  <si>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</si>
  <si>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</si>
  <si>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</si>
  <si>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</si>
  <si>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</si>
  <si>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</si>
  <si>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</si>
  <si>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</si>
  <si>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</si>
  <si>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</si>
  <si>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</si>
  <si>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</si>
  <si>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</si>
  <si>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</si>
  <si>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</si>
  <si>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</si>
  <si>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</si>
  <si>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</si>
  <si>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</si>
  <si>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</si>
  <si>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</si>
  <si>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</si>
  <si>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</si>
  <si>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</si>
  <si>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</si>
  <si>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</si>
  <si>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</si>
  <si>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</si>
  <si>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</si>
  <si>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</si>
  <si>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</si>
  <si>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</si>
  <si>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</si>
  <si>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</si>
  <si>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</si>
  <si>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</si>
  <si>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</si>
  <si>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</si>
  <si>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</si>
  <si>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</si>
  <si>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</si>
  <si>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</si>
  <si>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</si>
  <si>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</si>
  <si>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</si>
  <si>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</si>
  <si>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</si>
  <si>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</si>
  <si>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</si>
  <si>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</si>
  <si>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</si>
  <si>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</si>
  <si>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</si>
  <si>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</si>
  <si>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</si>
  <si>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</si>
  <si>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</si>
  <si>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</si>
  <si>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</si>
  <si>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</si>
  <si>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</si>
  <si>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</si>
  <si>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</si>
  <si>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</si>
  <si>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</si>
  <si>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</si>
  <si>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</si>
  <si>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</si>
  <si>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</si>
  <si>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</si>
  <si>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</si>
  <si>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</si>
  <si>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</si>
  <si>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</si>
  <si>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</si>
  <si>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</si>
  <si>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</si>
  <si>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</si>
  <si>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</si>
  <si>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</si>
  <si>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</si>
  <si>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</si>
  <si>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</si>
  <si>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</si>
  <si>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</si>
  <si>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</si>
  <si>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</si>
  <si>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</si>
  <si>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</si>
  <si>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</si>
  <si>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</si>
  <si>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</si>
  <si>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</si>
  <si>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</si>
  <si>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</si>
  <si>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</si>
  <si>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</si>
  <si>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</si>
  <si>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</si>
  <si>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</si>
  <si>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</si>
  <si>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</si>
  <si>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</si>
  <si>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</si>
  <si>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</si>
  <si>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</si>
  <si>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</si>
  <si>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</si>
  <si>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</si>
  <si>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</si>
  <si>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</si>
  <si>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</si>
  <si>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</si>
  <si>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</si>
  <si>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</si>
  <si>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</si>
  <si>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</si>
  <si>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</si>
  <si>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</si>
  <si>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</si>
  <si>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</si>
  <si>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</si>
  <si>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</si>
  <si>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</si>
  <si>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</si>
  <si>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</si>
  <si>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</si>
  <si>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</si>
  <si>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</si>
  <si>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</si>
  <si>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</si>
  <si>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</si>
  <si>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</si>
  <si>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</si>
  <si>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</si>
  <si>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</si>
  <si>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</si>
  <si>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</si>
  <si>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</si>
  <si>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</si>
  <si>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</si>
  <si>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</si>
  <si>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</si>
  <si>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</si>
  <si>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</si>
  <si>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</si>
  <si>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</si>
  <si>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</si>
  <si>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</si>
  <si>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</si>
  <si>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</si>
  <si>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</si>
  <si>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</si>
  <si>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</si>
  <si>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</si>
  <si>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</si>
  <si>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</si>
  <si>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</si>
  <si>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</si>
  <si>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</si>
  <si>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</si>
  <si>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</si>
  <si>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</si>
  <si>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</si>
  <si>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</si>
  <si>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</si>
  <si>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</si>
  <si>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</si>
  <si>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</si>
  <si>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</si>
  <si>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</si>
  <si>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</si>
  <si>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</si>
  <si>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</si>
  <si>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</si>
  <si>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</si>
  <si>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</si>
  <si>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</si>
  <si>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</si>
  <si>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</si>
  <si>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</si>
  <si>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</si>
  <si>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</si>
  <si>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</si>
  <si>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</si>
  <si>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</si>
  <si>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</si>
  <si>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</si>
  <si>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</si>
  <si>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</si>
  <si>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</si>
  <si>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</si>
  <si>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</si>
  <si>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</si>
  <si>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</si>
  <si>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</si>
  <si>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</si>
  <si>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</si>
  <si>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</si>
  <si>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</si>
  <si>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</si>
  <si>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</si>
  <si>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</si>
  <si>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</si>
  <si>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</si>
  <si>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</si>
  <si>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</si>
  <si>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</si>
  <si>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</si>
  <si>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</si>
  <si>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</si>
  <si>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</si>
  <si>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</si>
  <si>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</si>
  <si>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</si>
  <si>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</si>
  <si>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</si>
  <si>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</si>
  <si>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</si>
  <si>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</si>
  <si>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</si>
  <si>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</si>
  <si>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</si>
  <si>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</si>
  <si>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</si>
  <si>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</si>
  <si>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</si>
  <si>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</si>
  <si>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</si>
  <si>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</si>
  <si>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</si>
  <si>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</si>
  <si>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</si>
  <si>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</si>
  <si>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</si>
  <si>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</si>
  <si>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</si>
  <si>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</si>
  <si>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</si>
  <si>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</si>
  <si>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</si>
  <si>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</si>
  <si>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</si>
  <si>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</si>
  <si>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</si>
  <si>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</si>
  <si>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</si>
  <si>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</si>
  <si>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</si>
  <si>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</si>
  <si>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</si>
  <si>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</si>
  <si>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</si>
  <si>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</si>
  <si>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</si>
  <si>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</si>
  <si>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</si>
  <si>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</si>
  <si>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</si>
  <si>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</si>
  <si>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</si>
  <si>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CARREFOUR SA</t>
  </si>
  <si>
    <t>FR0000120172</t>
  </si>
  <si>
    <t>CATERPILLAR INC</t>
  </si>
  <si>
    <t>US1491231015</t>
  </si>
  <si>
    <t>CISCO SYSTEMS</t>
  </si>
  <si>
    <t>US17275R1023</t>
  </si>
  <si>
    <t>COSTCO WHOLESALE</t>
  </si>
  <si>
    <t>US22160K1051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</si>
  <si>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</si>
  <si>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</si>
  <si>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</si>
  <si>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</si>
  <si>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</si>
  <si>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</si>
  <si>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DOMINO`S PIZZA INC</t>
  </si>
  <si>
    <t>US25754A2015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</si>
  <si>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</si>
  <si>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</si>
  <si>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</si>
  <si>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</si>
  <si>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</si>
  <si>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</si>
  <si>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</si>
  <si>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</si>
  <si>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</si>
  <si>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</si>
  <si>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</si>
  <si>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FERROVIAL SA</t>
  </si>
  <si>
    <t>ES0118900010</t>
  </si>
  <si>
    <t>BME</t>
  </si>
  <si>
    <t>HENNES &amp; MAURITZ AB B SHS</t>
  </si>
  <si>
    <t>SE0000106270</t>
  </si>
  <si>
    <t>HOME DEPOT INC</t>
  </si>
  <si>
    <t>US4370761029</t>
  </si>
  <si>
    <t>INTEL CORP</t>
  </si>
  <si>
    <t>US4581401001</t>
  </si>
  <si>
    <t>KERING</t>
  </si>
  <si>
    <t>FR0000121485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</si>
  <si>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</si>
  <si>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</si>
  <si>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</si>
  <si>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</si>
  <si>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</si>
  <si>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</si>
  <si>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LULULEMON ATHLETICA INC</t>
  </si>
  <si>
    <t>US5500211090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</si>
  <si>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</si>
  <si>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</si>
  <si>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</si>
  <si>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</si>
  <si>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</si>
  <si>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</si>
  <si>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</si>
  <si>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</si>
  <si>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</si>
  <si>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</si>
  <si>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</si>
  <si>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</si>
  <si>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</si>
  <si>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</si>
  <si>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</si>
  <si>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</si>
  <si>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</si>
  <si>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</si>
  <si>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</si>
  <si>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</si>
  <si>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</si>
  <si>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</si>
  <si>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</si>
  <si>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</si>
  <si>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</si>
  <si>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</si>
  <si>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</si>
  <si>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</si>
  <si>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</si>
  <si>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</si>
  <si>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</si>
  <si>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</si>
  <si>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</si>
  <si>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</si>
  <si>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</si>
  <si>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</si>
  <si>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</si>
  <si>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</si>
  <si>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</si>
  <si>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</si>
  <si>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</si>
  <si>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</si>
  <si>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</si>
  <si>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</si>
  <si>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</si>
  <si>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</si>
  <si>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TESCO PLC</t>
  </si>
  <si>
    <t>GB0008847096</t>
  </si>
  <si>
    <t>THALES SA</t>
  </si>
  <si>
    <t>FR0000121329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</si>
  <si>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</si>
  <si>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</si>
  <si>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</si>
  <si>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</si>
  <si>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</si>
  <si>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</si>
  <si>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</si>
  <si>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</si>
  <si>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</si>
  <si>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</si>
  <si>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</si>
  <si>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</si>
  <si>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YUM CHINA HOLDING INC</t>
  </si>
  <si>
    <t>US98850P1093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</si>
  <si>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</si>
  <si>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</si>
  <si>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</si>
  <si>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</si>
  <si>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</si>
  <si>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</si>
  <si>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</si>
  <si>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</si>
  <si>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</si>
  <si>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</si>
  <si>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</si>
  <si>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</si>
  <si>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</si>
  <si>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</si>
  <si>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</si>
  <si>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520041989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</si>
  <si>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</si>
  <si>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</si>
  <si>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</si>
  <si>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</si>
  <si>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</si>
  <si>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</si>
  <si>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</si>
  <si>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</si>
  <si>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</si>
  <si>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</si>
  <si>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</si>
  <si>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</si>
  <si>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</si>
  <si>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</si>
  <si>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</si>
  <si>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</si>
  <si>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</si>
  <si>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</si>
  <si>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</si>
  <si>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</si>
  <si>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</si>
  <si>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</si>
  <si>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</si>
  <si>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</si>
  <si>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</si>
  <si>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</si>
  <si>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</si>
  <si>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</si>
  <si>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</si>
  <si>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</si>
  <si>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</si>
  <si>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</si>
  <si>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</si>
  <si>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</si>
  <si>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</si>
  <si>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</si>
  <si>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</si>
  <si>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</si>
  <si>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</si>
  <si>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</si>
  <si>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</si>
  <si>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</si>
  <si>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</si>
  <si>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</si>
  <si>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</si>
  <si>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</si>
  <si>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COMM SERV SELECT SECTOR SPDR</t>
  </si>
  <si>
    <t>US81369Y8527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</si>
  <si>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</si>
  <si>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</si>
  <si>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</si>
  <si>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</si>
  <si>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</si>
  <si>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</si>
  <si>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</si>
  <si>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</si>
  <si>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</si>
  <si>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</si>
  <si>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</si>
  <si>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</si>
  <si>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</si>
  <si>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</si>
  <si>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</si>
  <si>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</si>
  <si>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</si>
  <si>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</si>
  <si>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</si>
  <si>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</si>
  <si>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</si>
  <si>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</si>
  <si>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</si>
  <si>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</si>
  <si>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</si>
  <si>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</si>
  <si>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</si>
  <si>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</si>
  <si>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</si>
  <si>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</si>
  <si>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</si>
  <si>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</si>
  <si>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</si>
  <si>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</si>
  <si>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</si>
  <si>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</si>
  <si>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</si>
  <si>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</si>
  <si>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</si>
  <si>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</si>
  <si>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</si>
  <si>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</si>
  <si>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</si>
  <si>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</si>
  <si>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</si>
  <si>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</si>
  <si>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</si>
  <si>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</si>
  <si>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</si>
  <si>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</si>
  <si>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</si>
  <si>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</si>
  <si>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</si>
  <si>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</si>
  <si>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</si>
  <si>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</si>
  <si>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</si>
  <si>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</si>
  <si>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</si>
  <si>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</si>
  <si>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</si>
  <si>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</si>
  <si>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</si>
  <si>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</si>
  <si>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</si>
  <si>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</si>
  <si>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</si>
  <si>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</si>
  <si>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</si>
  <si>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</si>
  <si>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</si>
  <si>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</si>
  <si>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</si>
  <si>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</si>
  <si>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</si>
  <si>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</si>
  <si>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</si>
  <si>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</si>
  <si>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</si>
  <si>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</si>
  <si>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</si>
  <si>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</si>
  <si>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</si>
  <si>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</si>
  <si>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</si>
  <si>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</si>
  <si>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</si>
  <si>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</si>
  <si>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</si>
  <si>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</si>
  <si>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</si>
  <si>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</si>
  <si>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</si>
  <si>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</si>
  <si>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</si>
  <si>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</si>
  <si>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</si>
  <si>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</si>
  <si>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</si>
  <si>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</si>
  <si>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</si>
  <si>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</si>
  <si>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</si>
  <si>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</si>
  <si>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</si>
  <si>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</si>
  <si>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</si>
  <si>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</si>
  <si>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</si>
  <si>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</si>
  <si>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</si>
  <si>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</si>
  <si>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</si>
  <si>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</si>
  <si>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</si>
  <si>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</si>
  <si>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</si>
  <si>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</si>
  <si>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</si>
  <si>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</si>
  <si>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</si>
  <si>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</si>
  <si>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</si>
  <si>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</si>
  <si>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</si>
  <si>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</si>
  <si>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</si>
  <si>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</si>
  <si>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</si>
  <si>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</si>
  <si>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</si>
  <si>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</si>
  <si>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</si>
  <si>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</si>
  <si>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</si>
  <si>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GOOG 04/17/20 C1600</t>
  </si>
  <si>
    <t>GOOG0420C160</t>
  </si>
  <si>
    <t>LMT US 05/15/20 C460</t>
  </si>
  <si>
    <t>LMTU0520C460</t>
  </si>
  <si>
    <t>MSFT 06/20 C180</t>
  </si>
  <si>
    <t>MSFT0620C180</t>
  </si>
  <si>
    <t>MSFT US 04/17/20 C210</t>
  </si>
  <si>
    <t>MSFT0420C210</t>
  </si>
  <si>
    <t>SPX 08/21/20 C3000</t>
  </si>
  <si>
    <t>SPX0820C3000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</si>
  <si>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</si>
  <si>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</si>
  <si>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</si>
  <si>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</si>
  <si>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</si>
  <si>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</si>
  <si>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</si>
  <si>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</si>
  <si>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</si>
  <si>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</si>
  <si>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מקורות אגח 8 רמ</t>
  </si>
  <si>
    <t>1124346</t>
  </si>
  <si>
    <t>מרווח הוגן</t>
  </si>
  <si>
    <t>רפאל אגח ד רצף מוסדי</t>
  </si>
  <si>
    <t>1140284</t>
  </si>
  <si>
    <t>520042185</t>
  </si>
  <si>
    <t>גמא אגח א רמ</t>
  </si>
  <si>
    <t>1160852</t>
  </si>
  <si>
    <t>512711789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</si>
  <si>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</si>
  <si>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</si>
  <si>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</si>
  <si>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</si>
  <si>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</si>
  <si>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</si>
  <si>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</si>
  <si>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</si>
  <si>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</si>
  <si>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3.3982 26-06-20 (11) -208</t>
  </si>
  <si>
    <t>10000071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</si>
  <si>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</si>
  <si>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</si>
  <si>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</si>
  <si>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</si>
  <si>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</si>
  <si>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</si>
  <si>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3.4066 12-05-20 (20) -129</t>
  </si>
  <si>
    <t>10000004</t>
  </si>
  <si>
    <t>+ILS/-USD 3.407 08-12-20 (10) -420</t>
  </si>
  <si>
    <t>10000149</t>
  </si>
  <si>
    <t>+ILS/-USD 3.4084 12-05-20 (10) -131</t>
  </si>
  <si>
    <t>10000003</t>
  </si>
  <si>
    <t>+ILS/-USD 3.4086 12-05-20 (11) -129</t>
  </si>
  <si>
    <t>10000068</t>
  </si>
  <si>
    <t>+ILS/-USD 3.40935 21-04-20 (11) -106.5</t>
  </si>
  <si>
    <t>10000067</t>
  </si>
  <si>
    <t>+ILS/-USD 3.414 17-03-21 (10) -440</t>
  </si>
  <si>
    <t>+ILS/-USD 3.4169 14-05-20 (20) -146</t>
  </si>
  <si>
    <t>10000002</t>
  </si>
  <si>
    <t>+ILS/-USD 3.4172 15-03-21 (10) -453</t>
  </si>
  <si>
    <t>10000083</t>
  </si>
  <si>
    <t>+ILS/-USD 3.418 08-03-21 (10) -445</t>
  </si>
  <si>
    <t>10000081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</si>
  <si>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</si>
  <si>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</si>
  <si>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</si>
  <si>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</si>
  <si>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</si>
  <si>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</si>
  <si>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</si>
  <si>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+ILS/-USD 3.426 02-04-20 (11) -60</t>
  </si>
  <si>
    <t>+ILS/-USD 3.427 15-12-20 (10) -440</t>
  </si>
  <si>
    <t>10000162</t>
  </si>
  <si>
    <t>+ILS/-USD 3.4315 01-12-20 (10) -395</t>
  </si>
  <si>
    <t>10000168</t>
  </si>
  <si>
    <t>+ILS/-USD 3.4332 20-05-20 (20) -163</t>
  </si>
  <si>
    <t>10000001</t>
  </si>
  <si>
    <t>+ILS/-USD 3.4476 15-09-20 (10) -244</t>
  </si>
  <si>
    <t>10000185</t>
  </si>
  <si>
    <t>+ILS/-USD 3.4482 10-09-20 (10) -238</t>
  </si>
  <si>
    <t>10000183</t>
  </si>
  <si>
    <t>+ILS/-USD 3.4515 28-05-20 (10) -160</t>
  </si>
  <si>
    <t>10000164</t>
  </si>
  <si>
    <t>+ILS/-USD 3.4523 06-04-20 (11) -137</t>
  </si>
  <si>
    <t>10000061</t>
  </si>
  <si>
    <t>+ILS/-USD 3.4548 06-04-20 (11) -137</t>
  </si>
  <si>
    <t>10000060</t>
  </si>
  <si>
    <t>+ILS/-USD 3.4651 18-09-20 (10) -249</t>
  </si>
  <si>
    <t>10000189</t>
  </si>
  <si>
    <t>+ILS/-USD 3.4658 11-09-20 (10) -242</t>
  </si>
  <si>
    <t>10000187</t>
  </si>
  <si>
    <t>+ILS/-USD 3.483 28-05-20 (10) -170</t>
  </si>
  <si>
    <t>10000195</t>
  </si>
  <si>
    <t>+ILS/-USD 3.4852 28-05-20 (20) -158</t>
  </si>
  <si>
    <t>10000192</t>
  </si>
  <si>
    <t>+ILS/-USD 3.5376 16-03-21 (11) -514</t>
  </si>
  <si>
    <t>10000097</t>
  </si>
  <si>
    <t>+ILS/-USD 3.5382 16-03-21 (12) -518</t>
  </si>
  <si>
    <t>10000263</t>
  </si>
  <si>
    <t>+ILS/-USD 3.5421 13-04-20 (20) -49</t>
  </si>
  <si>
    <t>10000204</t>
  </si>
  <si>
    <t>+ILS/-USD 3.5431 19-05-20 (10) -119</t>
  </si>
  <si>
    <t>10000209</t>
  </si>
  <si>
    <t>+ILS/-USD 3.5481 10-06-20 (11) -119</t>
  </si>
  <si>
    <t>10000099</t>
  </si>
  <si>
    <t>+ILS/-USD 3.5506 13-04-20 (10) -71</t>
  </si>
  <si>
    <t>10000206</t>
  </si>
  <si>
    <t>+ILS/-USD 3.5685 18-06-20 (12) -135</t>
  </si>
  <si>
    <t>10000265</t>
  </si>
  <si>
    <t>+ILS/-USD 3.5715 14-07-20 (12) -210</t>
  </si>
  <si>
    <t>10000260</t>
  </si>
  <si>
    <t>+ILS/-USD 3.583 16-11-20 (11) -340</t>
  </si>
  <si>
    <t>10000095</t>
  </si>
  <si>
    <t>+ILS/-USD 3.601 02-04-20 (12) -50</t>
  </si>
  <si>
    <t>10000213</t>
  </si>
  <si>
    <t>+ILS/-USD 3.6174 07-04-20 (12) -66</t>
  </si>
  <si>
    <t>10000218</t>
  </si>
  <si>
    <t>+ILS/-USD 3.684 07-04-20 (10) -180</t>
  </si>
  <si>
    <t>10000239</t>
  </si>
  <si>
    <t>+ILS/-USD 3.8 02-07-20 (11) -380</t>
  </si>
  <si>
    <t>10000090</t>
  </si>
  <si>
    <t>+ILS/-USD 3.8145 20-04-20 (10) -195</t>
  </si>
  <si>
    <t>10000251</t>
  </si>
  <si>
    <t>+ILS/-USD 3.82 02-07-20 (20) -450</t>
  </si>
  <si>
    <t>10000011</t>
  </si>
  <si>
    <t>+ILS/-USD 3.8505 02-04-20 (12) -145</t>
  </si>
  <si>
    <t>10000253</t>
  </si>
  <si>
    <t>+USD/-ILS 3.4338 08-12-20 (10) -382</t>
  </si>
  <si>
    <t>10000158</t>
  </si>
  <si>
    <t>+USD/-ILS 3.4505 28-05-20 (10) -155</t>
  </si>
  <si>
    <t>10000160</t>
  </si>
  <si>
    <t>+USD/-ILS 3.557 20-04-20 (10) -10</t>
  </si>
  <si>
    <t>10000271</t>
  </si>
  <si>
    <t>+USD/-ILS 3.5577 13-04-20 (10) -3</t>
  </si>
  <si>
    <t>10000269</t>
  </si>
  <si>
    <t>+USD/-ILS 3.558 07-04-20 (10) +0</t>
  </si>
  <si>
    <t>10000267</t>
  </si>
  <si>
    <t>+USD/-ILS 3.6465 13-04-20 (20) -35</t>
  </si>
  <si>
    <t>10000259</t>
  </si>
  <si>
    <t>+USD/-ILS 3.6866 02-04-20 (12) -14</t>
  </si>
  <si>
    <t>10000257</t>
  </si>
  <si>
    <t>+USD/-ILS 3.7485 07-04-20 (10) -65</t>
  </si>
  <si>
    <t>10000245</t>
  </si>
  <si>
    <t>פורוורד ש"ח-מט"ח</t>
  </si>
  <si>
    <t>10000096</t>
  </si>
  <si>
    <t>10000262</t>
  </si>
  <si>
    <t>10000098</t>
  </si>
  <si>
    <t>+ILS/-USD 3.399 11-06-20 (10) -185</t>
  </si>
  <si>
    <t>10000221</t>
  </si>
  <si>
    <t>+ILS/-USD 3.422 11-06-20 (10) -315</t>
  </si>
  <si>
    <t>+ILS/-USD 3.4272 11-06-20 (10) -368</t>
  </si>
  <si>
    <t>10000198</t>
  </si>
  <si>
    <t>+ILS/-USD 3.428 11-06-20 (10) -645</t>
  </si>
  <si>
    <t>10000180</t>
  </si>
  <si>
    <t>+ILS/-USD 3.4337 10-11-20 (10) -918</t>
  </si>
  <si>
    <t>10000179</t>
  </si>
  <si>
    <t>+ILS/-USD 3.4344 11-06-20 (10) -321</t>
  </si>
  <si>
    <t>+ILS/-USD 3.4387 11-06-20 (10) -293</t>
  </si>
  <si>
    <t>10000207</t>
  </si>
  <si>
    <t>+ILS/-USD 3.4392 11-06-20 (10) -333</t>
  </si>
  <si>
    <t>10000202</t>
  </si>
  <si>
    <t>+ILS/-USD 3.4402 11-06-20 (10) -373</t>
  </si>
  <si>
    <t>10000197</t>
  </si>
  <si>
    <t>+ILS/-USD 3.4417 11-06-20 (10) -273</t>
  </si>
  <si>
    <t>10000208</t>
  </si>
  <si>
    <t>+ILS/-USD 3.452 10-11-20 (10) -800</t>
  </si>
  <si>
    <t>10000176</t>
  </si>
  <si>
    <t>+ILS/-USD 3.456 11-06-20 (10) -415</t>
  </si>
  <si>
    <t>10000196</t>
  </si>
  <si>
    <t>+ILS/-USD 3.4628 11-06-20 (10) -582</t>
  </si>
  <si>
    <t>+ILS/-USD 3.4726 11-06-20 (10) -546</t>
  </si>
  <si>
    <t>+ILS/-USD 3.4803 11-06-20 (10) -667</t>
  </si>
  <si>
    <t>10000178</t>
  </si>
  <si>
    <t>+ILS/-USD 3.4804 11-06-20 (10) -556</t>
  </si>
  <si>
    <t>10000188</t>
  </si>
  <si>
    <t>+ILS/-USD 3.484 11-06-20 (10) -605</t>
  </si>
  <si>
    <t>10000184</t>
  </si>
  <si>
    <t>+ILS/-USD 3.4937 10-11-20 (10) -898</t>
  </si>
  <si>
    <t>10000169</t>
  </si>
  <si>
    <t>+ILS/-USD 3.5185 25-03-21 (10) -535</t>
  </si>
  <si>
    <t>10000228</t>
  </si>
  <si>
    <t>+USD/-ILS 3.4057 11-06-20 (10) -173</t>
  </si>
  <si>
    <t>10000222</t>
  </si>
  <si>
    <t>+USD/-ILS 3.4079 11-06-20 (10) -171</t>
  </si>
  <si>
    <t>10000219</t>
  </si>
  <si>
    <t>+USD/-ILS 3.4114 11-06-20 (10) -156</t>
  </si>
  <si>
    <t>10000223</t>
  </si>
  <si>
    <t>+USD/-ILS 3.7384 11-06-20 (10) -201</t>
  </si>
  <si>
    <t>10000225</t>
  </si>
  <si>
    <t>+EUR/-USD 1.10965 04-05-20 (20) +18.5</t>
  </si>
  <si>
    <t>10000089</t>
  </si>
  <si>
    <t>+EUR/-USD 1.11165 23-06-20 (20) +41.5</t>
  </si>
  <si>
    <t>10000264</t>
  </si>
  <si>
    <t>+EUR/-USD 1.1152 22-09-20 (20) +74</t>
  </si>
  <si>
    <t>+EUR/-USD 1.1318 04-05-20 (12) +202</t>
  </si>
  <si>
    <t>10000035</t>
  </si>
  <si>
    <t>+EUR/-USD 1.1465 04-05-20 (20) +29</t>
  </si>
  <si>
    <t>10000201</t>
  </si>
  <si>
    <t>+EUR/-USD 1.1559 22-09-20 (20) +85</t>
  </si>
  <si>
    <t>+USD/-EUR 1.1123 04-05-20 (12) +153</t>
  </si>
  <si>
    <t>10000069</t>
  </si>
  <si>
    <t>+USD/-EUR 1.1123 04-05-20 (20) +153</t>
  </si>
  <si>
    <t>+USD/-EUR 1.1158 04-05-20 (20) +144</t>
  </si>
  <si>
    <t>10000046</t>
  </si>
  <si>
    <t>+USD/-EUR 1.1171 04-05-20 (20) +95</t>
  </si>
  <si>
    <t>+USD/-EUR 1.1192 23-06-20 (12) +104</t>
  </si>
  <si>
    <t>10000126</t>
  </si>
  <si>
    <t>+USD/-EUR 1.1195 23-06-20 (20) +105</t>
  </si>
  <si>
    <t>10000124</t>
  </si>
  <si>
    <t>+USD/-EUR 1.1218 04-05-20 (12) +193</t>
  </si>
  <si>
    <t>+USD/-EUR 1.12187 04-05-20 (20) +193.7</t>
  </si>
  <si>
    <t>10000063</t>
  </si>
  <si>
    <t>+USD/-EUR 1.12505 04-05-20 (12) +136.5</t>
  </si>
  <si>
    <t>10000084</t>
  </si>
  <si>
    <t>+USD/-EUR 1.1255 22-09-20 (12) +90</t>
  </si>
  <si>
    <t>10000170</t>
  </si>
  <si>
    <t>+USD/-EUR 1.1256 22-09-20 (20) +91</t>
  </si>
  <si>
    <t>10000172</t>
  </si>
  <si>
    <t>+USD/-EUR 1.1258 22-09-20 (10) +90</t>
  </si>
  <si>
    <t>10000174</t>
  </si>
  <si>
    <t>+USD/-EUR 1.12684 19-10-20 (10) +102.4</t>
  </si>
  <si>
    <t>10000177</t>
  </si>
  <si>
    <t>+USD/-EUR 1.1282 04-05-20 (12) +239</t>
  </si>
  <si>
    <t>10000022</t>
  </si>
  <si>
    <t>+USD/-EUR 1.1289 21-10-20 (20) +99</t>
  </si>
  <si>
    <t>10000181</t>
  </si>
  <si>
    <t>+USD/-EUR 1.129 21-10-20 (12) +99</t>
  </si>
  <si>
    <t>+USD/-GBP 1.1791 06-07-20 (20) +18</t>
  </si>
  <si>
    <t>10000087</t>
  </si>
  <si>
    <t>+USD/-GBP 1.1793 06-07-20 (12) +18</t>
  </si>
  <si>
    <t>10000255</t>
  </si>
  <si>
    <t>+USD/-GBP 1.3073 06-07-20 (12) +68</t>
  </si>
  <si>
    <t>10000065</t>
  </si>
  <si>
    <t>+USD/-GBP 1.3078 06-07-20 (20) +68</t>
  </si>
  <si>
    <t>+EUR/-USD 1.1447 09-04-20 (10) +238</t>
  </si>
  <si>
    <t>+GBP/-USD 1.29325 11-05-20 (10) +74.5</t>
  </si>
  <si>
    <t>10000193</t>
  </si>
  <si>
    <t>+GBP/-USD 1.3431 11-05-20 (10) +59</t>
  </si>
  <si>
    <t>+USD/-EUR 1.09197 27-07-20 (10) +55.7</t>
  </si>
  <si>
    <t>10000227</t>
  </si>
  <si>
    <t>+USD/-EUR 1.0943 09-04-20 (10) +37</t>
  </si>
  <si>
    <t>+USD/-EUR 1.11595 09-04-20 (10) +88.5</t>
  </si>
  <si>
    <t>10000199</t>
  </si>
  <si>
    <t>+USD/-EUR 1.1264 09-04-20 (10) +68</t>
  </si>
  <si>
    <t>10000203</t>
  </si>
  <si>
    <t>+USD/-EUR 1.15192 09-04-20 (10) +234.2</t>
  </si>
  <si>
    <t>10000173</t>
  </si>
  <si>
    <t>+USD/-GBP 1.24427 11-05-20 (10) +102.7</t>
  </si>
  <si>
    <t>+USD/-JPY 108.97 13-07-20 (10) -89</t>
  </si>
  <si>
    <t>10000217</t>
  </si>
  <si>
    <t>IRS</t>
  </si>
  <si>
    <t>10000000</t>
  </si>
  <si>
    <t>10000005</t>
  </si>
  <si>
    <t>TRS</t>
  </si>
  <si>
    <t>10000129</t>
  </si>
  <si>
    <t>10000134</t>
  </si>
  <si>
    <t>10000261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</si>
  <si>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</si>
  <si>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</si>
  <si>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</si>
  <si>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</si>
  <si>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</si>
  <si>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</si>
  <si>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</si>
  <si>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</si>
  <si>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</si>
  <si>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</si>
  <si>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</si>
  <si>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</si>
  <si>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בנק מזרחי טפחות בע"מ</t>
  </si>
  <si>
    <t>30120000</t>
  </si>
  <si>
    <t>33820000</t>
  </si>
  <si>
    <t>32012000</t>
  </si>
  <si>
    <t>30212000</t>
  </si>
  <si>
    <t>30312000</t>
  </si>
  <si>
    <t>31712000</t>
  </si>
  <si>
    <t>31710000</t>
  </si>
  <si>
    <t>30710000</t>
  </si>
  <si>
    <t>33810000</t>
  </si>
  <si>
    <t>32610000</t>
  </si>
  <si>
    <t>34010000</t>
  </si>
  <si>
    <t>30810000</t>
  </si>
  <si>
    <t>31110000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</si>
  <si>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</si>
  <si>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</si>
  <si>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</si>
  <si>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</si>
  <si>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</si>
  <si>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</si>
  <si>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</si>
  <si>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</si>
  <si>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</si>
  <si>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</si>
  <si>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</si>
  <si>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</si>
  <si>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515492866</t>
  </si>
  <si>
    <t>דירוג פנימי</t>
  </si>
  <si>
    <t>לא</t>
  </si>
  <si>
    <t>510242670</t>
  </si>
  <si>
    <t>AA</t>
  </si>
  <si>
    <t>כן</t>
  </si>
  <si>
    <t>514153105</t>
  </si>
  <si>
    <t>515628642</t>
  </si>
  <si>
    <t>510515752</t>
  </si>
  <si>
    <t>514946862</t>
  </si>
  <si>
    <t>תשתיות</t>
  </si>
  <si>
    <t>9912270</t>
  </si>
  <si>
    <t>516020633</t>
  </si>
  <si>
    <t>510381601</t>
  </si>
  <si>
    <t>515154565</t>
  </si>
  <si>
    <t>67859</t>
  </si>
  <si>
    <t>קרדן אן.וי אגח ב חש 2/18</t>
  </si>
  <si>
    <t>1143270</t>
  </si>
  <si>
    <t>סה"כ יתרות התחייבות להשקעה</t>
  </si>
  <si>
    <t>איי.בי.סי. איזראל IBC</t>
  </si>
  <si>
    <t xml:space="preserve">ב.ו.ב אמקור  </t>
  </si>
  <si>
    <t>חוות בראשית</t>
  </si>
  <si>
    <t>קבוצת אשטרום בע"מ</t>
  </si>
  <si>
    <t>ריט אזורים ליווינג בע"מ</t>
  </si>
  <si>
    <t>סה"כ בחו"ל</t>
  </si>
  <si>
    <t>LIBERTY</t>
  </si>
  <si>
    <t>ROOKERY</t>
  </si>
  <si>
    <t>THE COMPANY BUILDING 335 MADISON</t>
  </si>
  <si>
    <t>VIOLIN FIBERCO</t>
  </si>
  <si>
    <t>נדל"ן מניב בישראל</t>
  </si>
  <si>
    <t>נדל"ן מניב בחו"ל</t>
  </si>
  <si>
    <t>מובטחות משכנתא - גורם 01</t>
  </si>
  <si>
    <t>בבטחונות אחרים - גורם 94</t>
  </si>
  <si>
    <t>בבטחונות אחרים - גורם 147</t>
  </si>
  <si>
    <t>בבטחונות אחרים - גורם 156</t>
  </si>
  <si>
    <t>בבטחונות אחרים - גורם 154</t>
  </si>
  <si>
    <t>בבטחונות אחרים - גורם 159</t>
  </si>
  <si>
    <t>בבטחונות אחרים - גורם 155</t>
  </si>
  <si>
    <t>בבטחונות אחרים - גורם 152</t>
  </si>
  <si>
    <t>בבטחונות אחרים - גורם 144</t>
  </si>
  <si>
    <t>בבטחונות אחרים - גורם 61</t>
  </si>
  <si>
    <t>בבטחונות אחרים - גורם 102</t>
  </si>
  <si>
    <t>בבטחונות אחרים - גורם 115*</t>
  </si>
  <si>
    <t>בבטחונות אחרים - גורם 118</t>
  </si>
  <si>
    <t>בבטחונות אחרים - גורם 112</t>
  </si>
  <si>
    <t>בבטחונות אחרים - גורם 153</t>
  </si>
  <si>
    <t>בבטחונות אחרים - גורם 123</t>
  </si>
  <si>
    <t>בבטחונות אחרים - גורם 139</t>
  </si>
  <si>
    <t>בבטחונות אחרים - גורם 160</t>
  </si>
  <si>
    <t>IL0060404899</t>
  </si>
  <si>
    <t>Baa1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</si>
</sst>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2" fontId="27" fillId="0" borderId="0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164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8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4" fontId="0" fillId="0" borderId="0" xfId="0" applyNumberFormat="1" applyFill="1"/>
    <xf numFmtId="0" fontId="28" fillId="0" borderId="0" xfId="0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2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C17" sqref="C17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141</v>
      </c>
      <c r="C1" s="67" t="s" vm="1">
        <v>222</v>
      </c>
    </row>
    <row r="2" spans="1:4">
      <c r="B2" s="46" t="s">
        <v>140</v>
      </c>
      <c r="C2" s="67" t="s">
        <v>223</v>
      </c>
    </row>
    <row r="3" spans="1:4">
      <c r="B3" s="46" t="s">
        <v>142</v>
      </c>
      <c r="C3" s="67" t="s">
        <v>224</v>
      </c>
    </row>
    <row r="4" spans="1:4">
      <c r="B4" s="46" t="s">
        <v>143</v>
      </c>
      <c r="C4" s="67">
        <v>12152</v>
      </c>
    </row>
    <row r="6" spans="1:4" ht="26.25" customHeight="1">
      <c r="B6" s="127" t="s">
        <v>155</v>
      </c>
      <c r="C6" s="128"/>
      <c r="D6" s="129"/>
    </row>
    <row r="7" spans="1:4" s="9" customFormat="1">
      <c r="B7" s="21"/>
      <c r="C7" s="22" t="s">
        <v>106</v>
      </c>
      <c r="D7" s="23" t="s">
        <v>104</v>
      </c>
    </row>
    <row r="8" spans="1:4" s="9" customFormat="1">
      <c r="B8" s="21"/>
      <c r="C8" s="24" t="s">
        <v>200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154</v>
      </c>
      <c r="C10" s="113">
        <f>C11+C12+C23+C33+C37</f>
        <v>33042.595798335868</v>
      </c>
      <c r="D10" s="114">
        <f>C10/$C$42</f>
        <v>1</v>
      </c>
    </row>
    <row r="11" spans="1:4">
      <c r="A11" s="42" t="s">
        <v>121</v>
      </c>
      <c r="B11" s="27" t="s">
        <v>156</v>
      </c>
      <c r="C11" s="113">
        <f>מזומנים!J10</f>
        <v>4114.7301700038643</v>
      </c>
      <c r="D11" s="114">
        <f t="shared" ref="D11:D13" si="0">C11/$C$42</f>
        <v>0.12452805448811305</v>
      </c>
    </row>
    <row r="12" spans="1:4">
      <c r="B12" s="27" t="s">
        <v>157</v>
      </c>
      <c r="C12" s="113">
        <f>SUM(C13:C21)</f>
        <v>27924.097045946</v>
      </c>
      <c r="D12" s="114">
        <f t="shared" si="0"/>
        <v>0.84509392713487563</v>
      </c>
    </row>
    <row r="13" spans="1:4">
      <c r="A13" s="44" t="s">
        <v>121</v>
      </c>
      <c r="B13" s="28" t="s">
        <v>67</v>
      </c>
      <c r="C13" s="113" vm="2">
        <v>9880.4334681409982</v>
      </c>
      <c r="D13" s="114">
        <f t="shared" si="0"/>
        <v>0.29902110380318875</v>
      </c>
    </row>
    <row r="14" spans="1:4">
      <c r="A14" s="44" t="s">
        <v>121</v>
      </c>
      <c r="B14" s="28" t="s">
        <v>68</v>
      </c>
      <c r="C14" s="113" t="s" vm="3">
        <v>2071</v>
      </c>
      <c r="D14" s="114" t="s" vm="4">
        <v>2071</v>
      </c>
    </row>
    <row r="15" spans="1:4">
      <c r="A15" s="44" t="s">
        <v>121</v>
      </c>
      <c r="B15" s="28" t="s">
        <v>69</v>
      </c>
      <c r="C15" s="113">
        <f>'אג"ח קונצרני'!R11</f>
        <v>11035.935545591003</v>
      </c>
      <c r="D15" s="114">
        <f t="shared" ref="D15:D21" si="1">C15/$C$42</f>
        <v>0.33399117953519886</v>
      </c>
    </row>
    <row r="16" spans="1:4">
      <c r="A16" s="44" t="s">
        <v>121</v>
      </c>
      <c r="B16" s="28" t="s">
        <v>70</v>
      </c>
      <c r="C16" s="113" vm="5">
        <v>2189.7080894760002</v>
      </c>
      <c r="D16" s="114">
        <f t="shared" si="1"/>
        <v>6.626925144864923E-2</v>
      </c>
    </row>
    <row r="17" spans="1:4">
      <c r="A17" s="44" t="s">
        <v>121</v>
      </c>
      <c r="B17" s="28" t="s">
        <v>214</v>
      </c>
      <c r="C17" s="113" vm="6">
        <v>4180.8459695980009</v>
      </c>
      <c r="D17" s="114">
        <f t="shared" si="1"/>
        <v>0.12652898080751154</v>
      </c>
    </row>
    <row r="18" spans="1:4">
      <c r="A18" s="44" t="s">
        <v>121</v>
      </c>
      <c r="B18" s="28" t="s">
        <v>71</v>
      </c>
      <c r="C18" s="113" vm="7">
        <v>724.90796377900006</v>
      </c>
      <c r="D18" s="114">
        <f t="shared" si="1"/>
        <v>2.1938590061241763E-2</v>
      </c>
    </row>
    <row r="19" spans="1:4">
      <c r="A19" s="44" t="s">
        <v>121</v>
      </c>
      <c r="B19" s="28" t="s">
        <v>72</v>
      </c>
      <c r="C19" s="113" vm="8">
        <v>0.17292871700000001</v>
      </c>
      <c r="D19" s="114">
        <f t="shared" si="1"/>
        <v>5.2335088337311945E-6</v>
      </c>
    </row>
    <row r="20" spans="1:4">
      <c r="A20" s="44" t="s">
        <v>121</v>
      </c>
      <c r="B20" s="28" t="s">
        <v>73</v>
      </c>
      <c r="C20" s="113" vm="9">
        <v>8.2738408859999986</v>
      </c>
      <c r="D20" s="114">
        <f t="shared" si="1"/>
        <v>2.5039924031684872E-4</v>
      </c>
    </row>
    <row r="21" spans="1:4">
      <c r="A21" s="44" t="s">
        <v>121</v>
      </c>
      <c r="B21" s="28" t="s">
        <v>74</v>
      </c>
      <c r="C21" s="113" vm="10">
        <v>-96.180760242000005</v>
      </c>
      <c r="D21" s="114">
        <f t="shared" si="1"/>
        <v>-2.9108112700650468E-3</v>
      </c>
    </row>
    <row r="22" spans="1:4">
      <c r="A22" s="44" t="s">
        <v>121</v>
      </c>
      <c r="B22" s="28" t="s">
        <v>75</v>
      </c>
      <c r="C22" s="113" t="s" vm="11">
        <v>2071</v>
      </c>
      <c r="D22" s="114" t="s" vm="12">
        <v>2071</v>
      </c>
    </row>
    <row r="23" spans="1:4">
      <c r="B23" s="27" t="s">
        <v>158</v>
      </c>
      <c r="C23" s="113">
        <f>SUM(C26:C32)</f>
        <v>-57.421445579999968</v>
      </c>
      <c r="D23" s="114">
        <f>C23/$C$42</f>
        <v>-1.7378006840156274E-3</v>
      </c>
    </row>
    <row r="24" spans="1:4">
      <c r="A24" s="44" t="s">
        <v>121</v>
      </c>
      <c r="B24" s="28" t="s">
        <v>76</v>
      </c>
      <c r="C24" s="113" t="s" vm="13">
        <v>2071</v>
      </c>
      <c r="D24" s="114" t="s" vm="14">
        <v>2071</v>
      </c>
    </row>
    <row r="25" spans="1:4">
      <c r="A25" s="44" t="s">
        <v>121</v>
      </c>
      <c r="B25" s="28" t="s">
        <v>77</v>
      </c>
      <c r="C25" s="113" t="s" vm="15">
        <v>2071</v>
      </c>
      <c r="D25" s="114" t="s" vm="16">
        <v>2071</v>
      </c>
    </row>
    <row r="26" spans="1:4">
      <c r="A26" s="44" t="s">
        <v>121</v>
      </c>
      <c r="B26" s="28" t="s">
        <v>69</v>
      </c>
      <c r="C26" s="113" vm="17">
        <v>30.379459999999998</v>
      </c>
      <c r="D26" s="114">
        <f>C26/$C$42</f>
        <v>9.1940294840667475E-4</v>
      </c>
    </row>
    <row r="27" spans="1:4">
      <c r="A27" s="44" t="s">
        <v>121</v>
      </c>
      <c r="B27" s="28" t="s">
        <v>78</v>
      </c>
      <c r="C27" s="113" t="s" vm="18">
        <v>2071</v>
      </c>
      <c r="D27" s="114" t="s" vm="19">
        <v>2071</v>
      </c>
    </row>
    <row r="28" spans="1:4">
      <c r="A28" s="44" t="s">
        <v>121</v>
      </c>
      <c r="B28" s="28" t="s">
        <v>79</v>
      </c>
      <c r="C28" s="113" t="s" vm="20">
        <v>2071</v>
      </c>
      <c r="D28" s="114" t="s" vm="21">
        <v>2071</v>
      </c>
    </row>
    <row r="29" spans="1:4">
      <c r="A29" s="44" t="s">
        <v>121</v>
      </c>
      <c r="B29" s="28" t="s">
        <v>80</v>
      </c>
      <c r="C29" s="113" vm="22">
        <v>1.0629273000000002E-2</v>
      </c>
      <c r="D29" s="114">
        <f>C29/$C$42</f>
        <v>3.2168395803017774E-7</v>
      </c>
    </row>
    <row r="30" spans="1:4">
      <c r="A30" s="44" t="s">
        <v>121</v>
      </c>
      <c r="B30" s="28" t="s">
        <v>181</v>
      </c>
      <c r="C30" s="113" t="s" vm="23">
        <v>2071</v>
      </c>
      <c r="D30" s="114" t="s" vm="24">
        <v>2071</v>
      </c>
    </row>
    <row r="31" spans="1:4">
      <c r="A31" s="44" t="s">
        <v>121</v>
      </c>
      <c r="B31" s="28" t="s">
        <v>101</v>
      </c>
      <c r="C31" s="113" vm="25">
        <v>-87.811534852999969</v>
      </c>
      <c r="D31" s="114">
        <f>C31/$C$42</f>
        <v>-2.6575253163803325E-3</v>
      </c>
    </row>
    <row r="32" spans="1:4">
      <c r="A32" s="44" t="s">
        <v>121</v>
      </c>
      <c r="B32" s="28" t="s">
        <v>81</v>
      </c>
      <c r="C32" s="113" t="s" vm="26">
        <v>2071</v>
      </c>
      <c r="D32" s="114" t="s" vm="27">
        <v>2071</v>
      </c>
    </row>
    <row r="33" spans="1:4">
      <c r="A33" s="44" t="s">
        <v>121</v>
      </c>
      <c r="B33" s="27" t="s">
        <v>159</v>
      </c>
      <c r="C33" s="113">
        <f>הלוואות!P10</f>
        <v>1060.3544200000001</v>
      </c>
      <c r="D33" s="114">
        <f>C33/$C$42</f>
        <v>3.2090530249848079E-2</v>
      </c>
    </row>
    <row r="34" spans="1:4">
      <c r="A34" s="44" t="s">
        <v>121</v>
      </c>
      <c r="B34" s="27" t="s">
        <v>160</v>
      </c>
      <c r="C34" s="113" t="s" vm="28">
        <v>2071</v>
      </c>
      <c r="D34" s="114" t="s" vm="29">
        <v>2071</v>
      </c>
    </row>
    <row r="35" spans="1:4">
      <c r="A35" s="44" t="s">
        <v>121</v>
      </c>
      <c r="B35" s="27" t="s">
        <v>161</v>
      </c>
      <c r="C35" s="113" t="s" vm="30">
        <v>2071</v>
      </c>
      <c r="D35" s="114" t="s" vm="31">
        <v>2071</v>
      </c>
    </row>
    <row r="36" spans="1:4">
      <c r="A36" s="44" t="s">
        <v>121</v>
      </c>
      <c r="B36" s="45" t="s">
        <v>162</v>
      </c>
      <c r="C36" s="113" t="s" vm="32">
        <v>2071</v>
      </c>
      <c r="D36" s="114" t="s" vm="33">
        <v>2071</v>
      </c>
    </row>
    <row r="37" spans="1:4">
      <c r="A37" s="44" t="s">
        <v>121</v>
      </c>
      <c r="B37" s="27" t="s">
        <v>163</v>
      </c>
      <c r="C37" s="113" vm="34">
        <v>0.83560796599999998</v>
      </c>
      <c r="D37" s="114">
        <f>C37/$C$42</f>
        <v>2.5288811178753816E-5</v>
      </c>
    </row>
    <row r="38" spans="1:4">
      <c r="A38" s="44"/>
      <c r="B38" s="55" t="s">
        <v>165</v>
      </c>
      <c r="C38" s="113">
        <v>0</v>
      </c>
      <c r="D38" s="114">
        <f>C38/$C$42</f>
        <v>0</v>
      </c>
    </row>
    <row r="39" spans="1:4">
      <c r="A39" s="44" t="s">
        <v>121</v>
      </c>
      <c r="B39" s="56" t="s">
        <v>166</v>
      </c>
      <c r="C39" s="113" t="s" vm="35">
        <v>2071</v>
      </c>
      <c r="D39" s="114" t="s" vm="36">
        <v>2071</v>
      </c>
    </row>
    <row r="40" spans="1:4">
      <c r="A40" s="44" t="s">
        <v>121</v>
      </c>
      <c r="B40" s="56" t="s">
        <v>198</v>
      </c>
      <c r="C40" s="113" t="s" vm="37">
        <v>2071</v>
      </c>
      <c r="D40" s="114" t="s" vm="38">
        <v>2071</v>
      </c>
    </row>
    <row r="41" spans="1:4">
      <c r="A41" s="44" t="s">
        <v>121</v>
      </c>
      <c r="B41" s="56" t="s">
        <v>167</v>
      </c>
      <c r="C41" s="113" t="s" vm="39">
        <v>2071</v>
      </c>
      <c r="D41" s="114" t="s" vm="40">
        <v>2071</v>
      </c>
    </row>
    <row r="42" spans="1:4">
      <c r="B42" s="56" t="s">
        <v>82</v>
      </c>
      <c r="C42" s="113">
        <f>C10+C38</f>
        <v>33042.595798335868</v>
      </c>
      <c r="D42" s="114">
        <f>C42/$C$42</f>
        <v>1</v>
      </c>
    </row>
    <row r="43" spans="1:4">
      <c r="A43" s="44" t="s">
        <v>121</v>
      </c>
      <c r="B43" s="56" t="s">
        <v>164</v>
      </c>
      <c r="C43" s="113">
        <f>'יתרת התחייבות להשקעה'!C10</f>
        <v>759.82770811159855</v>
      </c>
      <c r="D43" s="114"/>
    </row>
    <row r="44" spans="1:4">
      <c r="B44" s="5" t="s">
        <v>105</v>
      </c>
    </row>
    <row r="45" spans="1:4">
      <c r="C45" s="62" t="s">
        <v>148</v>
      </c>
      <c r="D45" s="34" t="s">
        <v>100</v>
      </c>
    </row>
    <row r="46" spans="1:4">
      <c r="C46" s="63" t="s">
        <v>0</v>
      </c>
      <c r="D46" s="23" t="s">
        <v>1</v>
      </c>
    </row>
    <row r="47" spans="1:4">
      <c r="C47" s="115" t="s">
        <v>131</v>
      </c>
      <c r="D47" s="116" vm="41">
        <v>2.1722000000000001</v>
      </c>
    </row>
    <row r="48" spans="1:4">
      <c r="C48" s="115" t="s">
        <v>138</v>
      </c>
      <c r="D48" s="116">
        <v>0.6860650847718569</v>
      </c>
    </row>
    <row r="49" spans="2:4">
      <c r="C49" s="115" t="s">
        <v>135</v>
      </c>
      <c r="D49" s="116" vm="42">
        <v>2.5002</v>
      </c>
    </row>
    <row r="50" spans="2:4">
      <c r="B50" s="11"/>
      <c r="C50" s="115" t="s">
        <v>1481</v>
      </c>
      <c r="D50" s="116" vm="43">
        <v>3.6854</v>
      </c>
    </row>
    <row r="51" spans="2:4">
      <c r="C51" s="115" t="s">
        <v>129</v>
      </c>
      <c r="D51" s="116" vm="44">
        <v>3.9003000000000001</v>
      </c>
    </row>
    <row r="52" spans="2:4">
      <c r="C52" s="115" t="s">
        <v>130</v>
      </c>
      <c r="D52" s="116" vm="45">
        <v>4.3986000000000001</v>
      </c>
    </row>
    <row r="53" spans="2:4">
      <c r="C53" s="115" t="s">
        <v>132</v>
      </c>
      <c r="D53" s="116">
        <v>0.45987538860437815</v>
      </c>
    </row>
    <row r="54" spans="2:4">
      <c r="C54" s="115" t="s">
        <v>136</v>
      </c>
      <c r="D54" s="116" vm="46">
        <v>3.2787999999999999</v>
      </c>
    </row>
    <row r="55" spans="2:4">
      <c r="C55" s="115" t="s">
        <v>137</v>
      </c>
      <c r="D55" s="116">
        <v>0.14994931586939056</v>
      </c>
    </row>
    <row r="56" spans="2:4">
      <c r="C56" s="115" t="s">
        <v>134</v>
      </c>
      <c r="D56" s="116" vm="47">
        <v>0.52229999999999999</v>
      </c>
    </row>
    <row r="57" spans="2:4">
      <c r="C57" s="115" t="s">
        <v>2072</v>
      </c>
      <c r="D57" s="116">
        <v>2.121175</v>
      </c>
    </row>
    <row r="58" spans="2:4">
      <c r="C58" s="115" t="s">
        <v>133</v>
      </c>
      <c r="D58" s="116" vm="48">
        <v>0.35189999999999999</v>
      </c>
    </row>
    <row r="59" spans="2:4">
      <c r="C59" s="115" t="s">
        <v>127</v>
      </c>
      <c r="D59" s="116" vm="49">
        <v>3.5649999999999999</v>
      </c>
    </row>
    <row r="60" spans="2:4">
      <c r="C60" s="115" t="s">
        <v>139</v>
      </c>
      <c r="D60" s="116" vm="50">
        <v>0.19939999999999999</v>
      </c>
    </row>
    <row r="61" spans="2:4">
      <c r="C61" s="115" t="s">
        <v>2073</v>
      </c>
      <c r="D61" s="116" vm="51">
        <v>0.3402</v>
      </c>
    </row>
    <row r="62" spans="2:4">
      <c r="C62" s="115" t="s">
        <v>2074</v>
      </c>
      <c r="D62" s="116">
        <v>4.5403370420181763E-2</v>
      </c>
    </row>
    <row r="63" spans="2:4">
      <c r="C63" s="115" t="s">
        <v>2075</v>
      </c>
      <c r="D63" s="116">
        <v>0.50337465759227351</v>
      </c>
    </row>
    <row r="64" spans="2:4">
      <c r="C64" s="115" t="s">
        <v>128</v>
      </c>
      <c r="D64" s="116">
        <v>1</v>
      </c>
    </row>
    <row r="65" spans="3:4">
      <c r="C65" s="117"/>
      <c r="D65" s="117"/>
    </row>
    <row r="66" spans="3:4">
      <c r="C66" s="117"/>
      <c r="D66" s="117"/>
    </row>
    <row r="67" spans="3:4">
      <c r="C67" s="118"/>
      <c r="D67" s="118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" style="2" bestFit="1" customWidth="1"/>
    <col min="3" max="3" width="64.710937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46" t="s">
        <v>141</v>
      </c>
      <c r="C1" s="67" t="s" vm="1">
        <v>222</v>
      </c>
    </row>
    <row r="2" spans="2:13">
      <c r="B2" s="46" t="s">
        <v>140</v>
      </c>
      <c r="C2" s="67" t="s">
        <v>223</v>
      </c>
    </row>
    <row r="3" spans="2:13">
      <c r="B3" s="46" t="s">
        <v>142</v>
      </c>
      <c r="C3" s="67" t="s">
        <v>224</v>
      </c>
    </row>
    <row r="4" spans="2:13">
      <c r="B4" s="46" t="s">
        <v>143</v>
      </c>
      <c r="C4" s="67">
        <v>12152</v>
      </c>
    </row>
    <row r="6" spans="2:13" ht="26.25" customHeight="1">
      <c r="B6" s="130" t="s">
        <v>169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3" ht="26.25" customHeight="1">
      <c r="B7" s="130" t="s">
        <v>90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3"/>
    </row>
    <row r="8" spans="2:13" s="3" customFormat="1" ht="78.75"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58</v>
      </c>
      <c r="K8" s="29" t="s">
        <v>144</v>
      </c>
      <c r="L8" s="30" t="s">
        <v>146</v>
      </c>
    </row>
    <row r="9" spans="2:13" s="3" customFormat="1">
      <c r="B9" s="14"/>
      <c r="C9" s="29"/>
      <c r="D9" s="29"/>
      <c r="E9" s="29"/>
      <c r="F9" s="29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49</v>
      </c>
      <c r="C11" s="71"/>
      <c r="D11" s="71"/>
      <c r="E11" s="71"/>
      <c r="F11" s="71"/>
      <c r="G11" s="80"/>
      <c r="H11" s="82"/>
      <c r="I11" s="80">
        <v>8.2738408859999986</v>
      </c>
      <c r="J11" s="71"/>
      <c r="K11" s="81">
        <v>1</v>
      </c>
      <c r="L11" s="81">
        <f>I11/'סכום נכסי הקרן'!$C$42</f>
        <v>2.5039924031684872E-4</v>
      </c>
    </row>
    <row r="12" spans="2:13">
      <c r="B12" s="92" t="s">
        <v>191</v>
      </c>
      <c r="C12" s="73"/>
      <c r="D12" s="73"/>
      <c r="E12" s="73"/>
      <c r="F12" s="73"/>
      <c r="G12" s="83"/>
      <c r="H12" s="85"/>
      <c r="I12" s="83">
        <v>-3.0267105119999997</v>
      </c>
      <c r="J12" s="73"/>
      <c r="K12" s="84">
        <v>-0.36581686228960919</v>
      </c>
      <c r="L12" s="84">
        <f>I12/'סכום נכסי הקרן'!$C$42</f>
        <v>-9.1600264412411403E-5</v>
      </c>
    </row>
    <row r="13" spans="2:13">
      <c r="B13" s="89" t="s">
        <v>187</v>
      </c>
      <c r="C13" s="71"/>
      <c r="D13" s="71"/>
      <c r="E13" s="71"/>
      <c r="F13" s="71"/>
      <c r="G13" s="80"/>
      <c r="H13" s="82"/>
      <c r="I13" s="80">
        <v>-3.0267105119999997</v>
      </c>
      <c r="J13" s="71"/>
      <c r="K13" s="81">
        <v>-0.36581686228960919</v>
      </c>
      <c r="L13" s="81">
        <f>I13/'סכום נכסי הקרן'!$C$42</f>
        <v>-9.1600264412411403E-5</v>
      </c>
    </row>
    <row r="14" spans="2:13">
      <c r="B14" s="76" t="s">
        <v>1805</v>
      </c>
      <c r="C14" s="73" t="s">
        <v>1806</v>
      </c>
      <c r="D14" s="86" t="s">
        <v>115</v>
      </c>
      <c r="E14" s="86" t="s">
        <v>1807</v>
      </c>
      <c r="F14" s="86" t="s">
        <v>128</v>
      </c>
      <c r="G14" s="83">
        <v>2.4424999999999999E-2</v>
      </c>
      <c r="H14" s="85">
        <v>1309000</v>
      </c>
      <c r="I14" s="83">
        <v>0.31972272600000001</v>
      </c>
      <c r="J14" s="73"/>
      <c r="K14" s="84">
        <v>3.864260026331863E-2</v>
      </c>
      <c r="L14" s="84">
        <f>I14/'סכום נכסי הקרן'!$C$42</f>
        <v>9.6760777498026442E-6</v>
      </c>
    </row>
    <row r="15" spans="2:13">
      <c r="B15" s="76" t="s">
        <v>1808</v>
      </c>
      <c r="C15" s="73" t="s">
        <v>1809</v>
      </c>
      <c r="D15" s="86" t="s">
        <v>115</v>
      </c>
      <c r="E15" s="86" t="s">
        <v>1807</v>
      </c>
      <c r="F15" s="86" t="s">
        <v>128</v>
      </c>
      <c r="G15" s="83">
        <v>-2.4424999999999999E-2</v>
      </c>
      <c r="H15" s="85">
        <v>529000</v>
      </c>
      <c r="I15" s="83">
        <v>-0.129208038</v>
      </c>
      <c r="J15" s="73"/>
      <c r="K15" s="84">
        <v>-1.5616451872869631E-2</v>
      </c>
      <c r="L15" s="84">
        <f>I15/'סכום נכסי הקרן'!$C$42</f>
        <v>-3.9103476854111851E-6</v>
      </c>
    </row>
    <row r="16" spans="2:13">
      <c r="B16" s="76" t="s">
        <v>1810</v>
      </c>
      <c r="C16" s="73" t="s">
        <v>1811</v>
      </c>
      <c r="D16" s="86" t="s">
        <v>115</v>
      </c>
      <c r="E16" s="86" t="s">
        <v>1807</v>
      </c>
      <c r="F16" s="86" t="s">
        <v>128</v>
      </c>
      <c r="G16" s="83">
        <v>0.76328000000000007</v>
      </c>
      <c r="H16" s="85">
        <v>16500</v>
      </c>
      <c r="I16" s="83">
        <v>0.1259412</v>
      </c>
      <c r="J16" s="73"/>
      <c r="K16" s="84">
        <v>1.5221612517724701E-2</v>
      </c>
      <c r="L16" s="84">
        <f>I16/'סכום נכסי הקרן'!$C$42</f>
        <v>3.8114802108356999E-6</v>
      </c>
    </row>
    <row r="17" spans="2:12">
      <c r="B17" s="76" t="s">
        <v>1812</v>
      </c>
      <c r="C17" s="73" t="s">
        <v>1813</v>
      </c>
      <c r="D17" s="86" t="s">
        <v>115</v>
      </c>
      <c r="E17" s="86" t="s">
        <v>1807</v>
      </c>
      <c r="F17" s="86" t="s">
        <v>128</v>
      </c>
      <c r="G17" s="83">
        <v>-0.76328000000000007</v>
      </c>
      <c r="H17" s="85">
        <v>438000</v>
      </c>
      <c r="I17" s="83">
        <v>-3.3431663999999999</v>
      </c>
      <c r="J17" s="73"/>
      <c r="K17" s="84">
        <v>-0.40406462319778291</v>
      </c>
      <c r="L17" s="84">
        <f>I17/'סכום נכסי הקרן'!$C$42</f>
        <v>-1.0117747468763857E-4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190</v>
      </c>
      <c r="C19" s="73"/>
      <c r="D19" s="73"/>
      <c r="E19" s="73"/>
      <c r="F19" s="73"/>
      <c r="G19" s="83"/>
      <c r="H19" s="85"/>
      <c r="I19" s="83">
        <v>11.300551398</v>
      </c>
      <c r="J19" s="73"/>
      <c r="K19" s="84">
        <v>1.3658168622896094</v>
      </c>
      <c r="L19" s="84">
        <f>I19/'סכום נכסי הקרן'!$C$42</f>
        <v>3.4199950472926018E-4</v>
      </c>
    </row>
    <row r="20" spans="2:12">
      <c r="B20" s="89" t="s">
        <v>187</v>
      </c>
      <c r="C20" s="71"/>
      <c r="D20" s="71"/>
      <c r="E20" s="71"/>
      <c r="F20" s="71"/>
      <c r="G20" s="80"/>
      <c r="H20" s="82"/>
      <c r="I20" s="80">
        <v>11.300551398</v>
      </c>
      <c r="J20" s="71"/>
      <c r="K20" s="81">
        <v>1.3658168622896094</v>
      </c>
      <c r="L20" s="81">
        <f>I20/'סכום נכסי הקרן'!$C$42</f>
        <v>3.4199950472926018E-4</v>
      </c>
    </row>
    <row r="21" spans="2:12">
      <c r="B21" s="76" t="s">
        <v>1814</v>
      </c>
      <c r="C21" s="73" t="s">
        <v>1815</v>
      </c>
      <c r="D21" s="86" t="s">
        <v>1426</v>
      </c>
      <c r="E21" s="86" t="s">
        <v>1807</v>
      </c>
      <c r="F21" s="86" t="s">
        <v>127</v>
      </c>
      <c r="G21" s="83">
        <v>-4.5397E-2</v>
      </c>
      <c r="H21" s="85">
        <v>10</v>
      </c>
      <c r="I21" s="83">
        <v>-1.6184089999999999E-3</v>
      </c>
      <c r="J21" s="73"/>
      <c r="K21" s="84">
        <v>-1.9560552617569401E-4</v>
      </c>
      <c r="L21" s="84">
        <f>I21/'סכום נכסי הקרן'!$C$42</f>
        <v>-4.8979475156171244E-8</v>
      </c>
    </row>
    <row r="22" spans="2:12">
      <c r="B22" s="76" t="s">
        <v>1816</v>
      </c>
      <c r="C22" s="73" t="s">
        <v>1817</v>
      </c>
      <c r="D22" s="86" t="s">
        <v>1426</v>
      </c>
      <c r="E22" s="86" t="s">
        <v>1807</v>
      </c>
      <c r="F22" s="86" t="s">
        <v>127</v>
      </c>
      <c r="G22" s="83">
        <v>-4.8188000000000002E-2</v>
      </c>
      <c r="H22" s="85">
        <v>15</v>
      </c>
      <c r="I22" s="83">
        <v>-2.576853E-3</v>
      </c>
      <c r="J22" s="73"/>
      <c r="K22" s="84">
        <v>-3.1144580074778111E-4</v>
      </c>
      <c r="L22" s="84">
        <f>I22/'סכום נכסי הקרן'!$C$42</f>
        <v>-7.7985791907117021E-8</v>
      </c>
    </row>
    <row r="23" spans="2:12">
      <c r="B23" s="76" t="s">
        <v>1818</v>
      </c>
      <c r="C23" s="73" t="s">
        <v>1819</v>
      </c>
      <c r="D23" s="86" t="s">
        <v>1426</v>
      </c>
      <c r="E23" s="86" t="s">
        <v>1807</v>
      </c>
      <c r="F23" s="86" t="s">
        <v>127</v>
      </c>
      <c r="G23" s="83">
        <v>-0.120935</v>
      </c>
      <c r="H23" s="85">
        <v>390</v>
      </c>
      <c r="I23" s="83">
        <v>-0.16814211599999998</v>
      </c>
      <c r="J23" s="73"/>
      <c r="K23" s="84">
        <v>-2.0322135549465291E-2</v>
      </c>
      <c r="L23" s="84">
        <f>I23/'סכום נכסי הקרן'!$C$42</f>
        <v>-5.0886473032021343E-6</v>
      </c>
    </row>
    <row r="24" spans="2:12">
      <c r="B24" s="76" t="s">
        <v>1820</v>
      </c>
      <c r="C24" s="73" t="s">
        <v>1821</v>
      </c>
      <c r="D24" s="86" t="s">
        <v>1426</v>
      </c>
      <c r="E24" s="86" t="s">
        <v>1807</v>
      </c>
      <c r="F24" s="86" t="s">
        <v>127</v>
      </c>
      <c r="G24" s="83">
        <v>-0.35954900000000001</v>
      </c>
      <c r="H24" s="85">
        <v>5</v>
      </c>
      <c r="I24" s="83">
        <v>-6.4089680000000001E-3</v>
      </c>
      <c r="J24" s="73"/>
      <c r="K24" s="84">
        <v>-7.7460614584025746E-4</v>
      </c>
      <c r="L24" s="84">
        <f>I24/'סכום נכסי הקרן'!$C$42</f>
        <v>-1.939607904631626E-7</v>
      </c>
    </row>
    <row r="25" spans="2:12">
      <c r="B25" s="76" t="s">
        <v>1822</v>
      </c>
      <c r="C25" s="73" t="s">
        <v>1823</v>
      </c>
      <c r="D25" s="86" t="s">
        <v>28</v>
      </c>
      <c r="E25" s="86" t="s">
        <v>1807</v>
      </c>
      <c r="F25" s="86" t="s">
        <v>127</v>
      </c>
      <c r="G25" s="83">
        <v>-0.36466599999999999</v>
      </c>
      <c r="H25" s="85">
        <v>4800</v>
      </c>
      <c r="I25" s="83">
        <v>-6.2401618540000001</v>
      </c>
      <c r="J25" s="73"/>
      <c r="K25" s="84">
        <v>-0.75420375373169835</v>
      </c>
      <c r="L25" s="84">
        <f>I25/'סכום נכסי הקרן'!$C$42</f>
        <v>-1.8885204697853292E-4</v>
      </c>
    </row>
    <row r="26" spans="2:12">
      <c r="B26" s="76" t="s">
        <v>1824</v>
      </c>
      <c r="C26" s="73" t="s">
        <v>1825</v>
      </c>
      <c r="D26" s="86" t="s">
        <v>28</v>
      </c>
      <c r="E26" s="86" t="s">
        <v>1807</v>
      </c>
      <c r="F26" s="86" t="s">
        <v>127</v>
      </c>
      <c r="G26" s="83">
        <v>0.36466599999999999</v>
      </c>
      <c r="H26" s="85">
        <v>20600</v>
      </c>
      <c r="I26" s="83">
        <v>26.780694623999999</v>
      </c>
      <c r="J26" s="73"/>
      <c r="K26" s="84">
        <v>3.2367911098357087</v>
      </c>
      <c r="L26" s="84">
        <f>I26/'סכום נכסי הקרן'!$C$42</f>
        <v>8.1049003496719112E-4</v>
      </c>
    </row>
    <row r="27" spans="2:12">
      <c r="B27" s="76" t="s">
        <v>1826</v>
      </c>
      <c r="C27" s="73" t="s">
        <v>1827</v>
      </c>
      <c r="D27" s="86" t="s">
        <v>28</v>
      </c>
      <c r="E27" s="86" t="s">
        <v>1807</v>
      </c>
      <c r="F27" s="86" t="s">
        <v>127</v>
      </c>
      <c r="G27" s="83">
        <v>-0.36466599999999999</v>
      </c>
      <c r="H27" s="85">
        <v>6970</v>
      </c>
      <c r="I27" s="83">
        <v>-9.0612350260000003</v>
      </c>
      <c r="J27" s="73"/>
      <c r="K27" s="84">
        <v>-1.0951667007921722</v>
      </c>
      <c r="L27" s="84">
        <f>I27/'סכום נכסי הקרן'!$C$42</f>
        <v>-2.7422890989866944E-4</v>
      </c>
    </row>
    <row r="28" spans="2:12">
      <c r="B28" s="72"/>
      <c r="C28" s="73"/>
      <c r="D28" s="73"/>
      <c r="E28" s="73"/>
      <c r="F28" s="73"/>
      <c r="G28" s="83"/>
      <c r="H28" s="85"/>
      <c r="I28" s="73"/>
      <c r="J28" s="73"/>
      <c r="K28" s="84"/>
      <c r="L28" s="73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20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120" t="s">
        <v>107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120" t="s">
        <v>195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120" t="s">
        <v>203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B128" s="11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9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9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9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9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9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9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9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9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9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9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9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9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9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9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9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9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9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9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9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9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9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9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9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9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9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9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9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9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9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9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9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9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9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9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9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9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9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9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9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9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9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9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9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9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9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9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9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9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9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9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9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9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9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9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9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9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9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9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9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9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9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9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9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9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9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9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9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9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9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9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9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9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9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9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9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9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9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9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9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9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9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9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9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9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9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9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9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9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9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9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9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9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9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9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9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9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9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9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9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9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9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9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9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9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9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9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9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9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9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9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9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9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9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9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9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9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9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9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9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9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9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9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9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9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9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9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9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9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9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9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9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9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9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9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9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9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9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9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9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9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9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9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9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9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9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9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9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9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9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9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9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9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9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9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9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9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9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9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9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9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9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9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9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9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9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9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9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9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9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9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9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9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9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9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9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9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9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9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9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9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9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9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9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9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9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9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9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9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9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9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9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9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9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9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9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9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9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9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9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9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9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9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9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9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9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9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9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9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9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9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9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9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9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9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9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9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9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9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9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9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9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9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9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9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9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9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9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9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9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9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9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9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9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9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9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9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9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9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9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9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9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9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9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9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9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9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9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9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9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9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9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9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9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9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9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9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9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9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9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9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9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9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9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9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9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9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9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9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9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9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9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9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9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9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9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9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9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9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9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9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9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9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9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9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9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9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9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9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9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9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9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9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9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9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9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9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9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9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9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9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9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9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9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9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9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9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9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9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9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9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9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9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9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9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9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9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9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9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9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</row>
    <row r="531" spans="2:12">
      <c r="B531" s="119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</row>
    <row r="532" spans="2:12">
      <c r="B532" s="119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</row>
    <row r="533" spans="2:12">
      <c r="B533" s="119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</row>
    <row r="534" spans="2:12">
      <c r="B534" s="119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</row>
    <row r="535" spans="2:12">
      <c r="B535" s="119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</row>
    <row r="536" spans="2:12">
      <c r="B536" s="119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</row>
    <row r="537" spans="2:12">
      <c r="B537" s="119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</row>
    <row r="538" spans="2:12">
      <c r="B538" s="119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</row>
    <row r="539" spans="2:12">
      <c r="B539" s="119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</row>
    <row r="540" spans="2:12">
      <c r="B540" s="119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</row>
    <row r="541" spans="2:12">
      <c r="B541" s="119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</row>
    <row r="542" spans="2:12">
      <c r="B542" s="119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</row>
    <row r="543" spans="2:12">
      <c r="B543" s="119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</row>
    <row r="544" spans="2:12">
      <c r="B544" s="119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</row>
    <row r="545" spans="2:12">
      <c r="B545" s="119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</row>
    <row r="546" spans="2:12">
      <c r="B546" s="119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</row>
    <row r="547" spans="2:12">
      <c r="B547" s="119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</row>
    <row r="548" spans="2:12">
      <c r="B548" s="119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</row>
    <row r="549" spans="2:12">
      <c r="B549" s="119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</row>
    <row r="550" spans="2:12">
      <c r="B550" s="119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</row>
    <row r="551" spans="2:12">
      <c r="B551" s="119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</row>
    <row r="552" spans="2:12">
      <c r="B552" s="119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</row>
    <row r="553" spans="2:12">
      <c r="B553" s="119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</row>
    <row r="554" spans="2:12">
      <c r="B554" s="119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</row>
    <row r="555" spans="2:12">
      <c r="B555" s="119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</row>
    <row r="556" spans="2:12">
      <c r="B556" s="119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</row>
    <row r="557" spans="2:12">
      <c r="B557" s="119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</row>
    <row r="558" spans="2:12">
      <c r="B558" s="119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</row>
    <row r="559" spans="2:12">
      <c r="B559" s="119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</row>
    <row r="560" spans="2:12">
      <c r="B560" s="119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</row>
    <row r="561" spans="2:12">
      <c r="B561" s="119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</row>
    <row r="562" spans="2:12">
      <c r="B562" s="119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</row>
    <row r="563" spans="2:12">
      <c r="B563" s="119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</row>
    <row r="564" spans="2:12">
      <c r="B564" s="119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</row>
    <row r="565" spans="2:12">
      <c r="B565" s="119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</row>
    <row r="566" spans="2:12">
      <c r="B566" s="119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</row>
    <row r="567" spans="2:12">
      <c r="B567" s="119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</row>
    <row r="568" spans="2:12">
      <c r="B568" s="119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</row>
    <row r="569" spans="2:12">
      <c r="B569" s="119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</row>
    <row r="570" spans="2:12">
      <c r="B570" s="119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</row>
    <row r="571" spans="2:12">
      <c r="B571" s="119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</row>
    <row r="572" spans="2:12">
      <c r="B572" s="119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</row>
    <row r="573" spans="2:12">
      <c r="B573" s="119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</row>
    <row r="574" spans="2:12">
      <c r="B574" s="119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</row>
    <row r="575" spans="2:12">
      <c r="B575" s="119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</row>
    <row r="576" spans="2:12">
      <c r="B576" s="119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</row>
    <row r="577" spans="2:12">
      <c r="B577" s="119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</row>
    <row r="578" spans="2:12">
      <c r="B578" s="119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</row>
    <row r="579" spans="2:12">
      <c r="B579" s="119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</row>
    <row r="580" spans="2:12">
      <c r="B580" s="119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</row>
    <row r="581" spans="2:12">
      <c r="B581" s="119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</row>
    <row r="582" spans="2:12">
      <c r="B582" s="119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</row>
    <row r="583" spans="2:12">
      <c r="B583" s="119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</row>
    <row r="584" spans="2:12">
      <c r="B584" s="119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</row>
    <row r="585" spans="2:12">
      <c r="B585" s="119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</row>
    <row r="586" spans="2:12">
      <c r="B586" s="119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64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141</v>
      </c>
      <c r="C1" s="67" t="s" vm="1">
        <v>222</v>
      </c>
    </row>
    <row r="2" spans="1:11">
      <c r="B2" s="46" t="s">
        <v>140</v>
      </c>
      <c r="C2" s="67" t="s">
        <v>223</v>
      </c>
    </row>
    <row r="3" spans="1:11">
      <c r="B3" s="46" t="s">
        <v>142</v>
      </c>
      <c r="C3" s="67" t="s">
        <v>224</v>
      </c>
    </row>
    <row r="4" spans="1:11">
      <c r="B4" s="46" t="s">
        <v>143</v>
      </c>
      <c r="C4" s="67">
        <v>12152</v>
      </c>
    </row>
    <row r="6" spans="1:11" ht="26.25" customHeight="1">
      <c r="B6" s="130" t="s">
        <v>169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1:11" ht="26.25" customHeight="1">
      <c r="B7" s="130" t="s">
        <v>91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1:11" s="3" customFormat="1" ht="78.75">
      <c r="A8" s="2"/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144</v>
      </c>
      <c r="K8" s="30" t="s">
        <v>146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4" t="s">
        <v>48</v>
      </c>
      <c r="C11" s="105"/>
      <c r="D11" s="105"/>
      <c r="E11" s="105"/>
      <c r="F11" s="105"/>
      <c r="G11" s="107"/>
      <c r="H11" s="109"/>
      <c r="I11" s="107">
        <v>-96.180760242000005</v>
      </c>
      <c r="J11" s="106">
        <v>1</v>
      </c>
      <c r="K11" s="106">
        <f>I11/'סכום נכסי הקרן'!$C$42</f>
        <v>-2.9108112700650468E-3</v>
      </c>
    </row>
    <row r="12" spans="1:11">
      <c r="B12" s="108" t="s">
        <v>193</v>
      </c>
      <c r="C12" s="105"/>
      <c r="D12" s="105"/>
      <c r="E12" s="105"/>
      <c r="F12" s="105"/>
      <c r="G12" s="107"/>
      <c r="H12" s="109"/>
      <c r="I12" s="107">
        <v>-96.180760242000005</v>
      </c>
      <c r="J12" s="106">
        <v>1</v>
      </c>
      <c r="K12" s="106">
        <f>I12/'סכום נכסי הקרן'!$C$42</f>
        <v>-2.9108112700650468E-3</v>
      </c>
    </row>
    <row r="13" spans="1:11">
      <c r="B13" s="72" t="s">
        <v>1828</v>
      </c>
      <c r="C13" s="73" t="s">
        <v>1829</v>
      </c>
      <c r="D13" s="86" t="s">
        <v>28</v>
      </c>
      <c r="E13" s="86" t="s">
        <v>1807</v>
      </c>
      <c r="F13" s="86" t="s">
        <v>129</v>
      </c>
      <c r="G13" s="83">
        <v>0.80003199999999997</v>
      </c>
      <c r="H13" s="85">
        <v>274700</v>
      </c>
      <c r="I13" s="83">
        <v>5.9071594500000009</v>
      </c>
      <c r="J13" s="84">
        <v>-6.1417267186670413E-2</v>
      </c>
      <c r="K13" s="84">
        <f>I13/'סכום נכסי הקרן'!$C$42</f>
        <v>1.7877407350355641E-4</v>
      </c>
    </row>
    <row r="14" spans="1:11">
      <c r="B14" s="72" t="s">
        <v>1830</v>
      </c>
      <c r="C14" s="73" t="s">
        <v>1831</v>
      </c>
      <c r="D14" s="86" t="s">
        <v>28</v>
      </c>
      <c r="E14" s="86" t="s">
        <v>1807</v>
      </c>
      <c r="F14" s="86" t="s">
        <v>127</v>
      </c>
      <c r="G14" s="83">
        <v>2.7161090000000003</v>
      </c>
      <c r="H14" s="85">
        <v>256975</v>
      </c>
      <c r="I14" s="83">
        <v>-118.14894934799999</v>
      </c>
      <c r="J14" s="84">
        <v>1.2284052345887673</v>
      </c>
      <c r="K14" s="84">
        <f>I14/'סכום נכסי הקרן'!$C$42</f>
        <v>-3.5756558010478813E-3</v>
      </c>
    </row>
    <row r="15" spans="1:11">
      <c r="B15" s="72" t="s">
        <v>1832</v>
      </c>
      <c r="C15" s="73" t="s">
        <v>1833</v>
      </c>
      <c r="D15" s="86" t="s">
        <v>28</v>
      </c>
      <c r="E15" s="86" t="s">
        <v>1807</v>
      </c>
      <c r="F15" s="86" t="s">
        <v>129</v>
      </c>
      <c r="G15" s="83">
        <v>3.5499099999999997</v>
      </c>
      <c r="H15" s="85">
        <v>31590</v>
      </c>
      <c r="I15" s="83">
        <v>16.061029656000002</v>
      </c>
      <c r="J15" s="84">
        <v>-0.16698796740209698</v>
      </c>
      <c r="K15" s="84">
        <f>I15/'סכום נכסי הקרן'!$C$42</f>
        <v>4.8607045747927854E-4</v>
      </c>
    </row>
    <row r="16" spans="1:11">
      <c r="B16" s="92"/>
      <c r="C16" s="73"/>
      <c r="D16" s="73"/>
      <c r="E16" s="73"/>
      <c r="F16" s="73"/>
      <c r="G16" s="83"/>
      <c r="H16" s="85"/>
      <c r="I16" s="73"/>
      <c r="J16" s="84"/>
      <c r="K16" s="7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20" t="s">
        <v>213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20" t="s">
        <v>107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20" t="s">
        <v>195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20" t="s">
        <v>203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119"/>
      <c r="C116" s="126"/>
      <c r="D116" s="126"/>
      <c r="E116" s="126"/>
      <c r="F116" s="126"/>
      <c r="G116" s="126"/>
      <c r="H116" s="126"/>
      <c r="I116" s="112"/>
      <c r="J116" s="112"/>
      <c r="K116" s="126"/>
    </row>
    <row r="117" spans="2:11">
      <c r="B117" s="119"/>
      <c r="C117" s="126"/>
      <c r="D117" s="126"/>
      <c r="E117" s="126"/>
      <c r="F117" s="126"/>
      <c r="G117" s="126"/>
      <c r="H117" s="126"/>
      <c r="I117" s="112"/>
      <c r="J117" s="112"/>
      <c r="K117" s="126"/>
    </row>
    <row r="118" spans="2:11">
      <c r="B118" s="119"/>
      <c r="C118" s="126"/>
      <c r="D118" s="126"/>
      <c r="E118" s="126"/>
      <c r="F118" s="126"/>
      <c r="G118" s="126"/>
      <c r="H118" s="126"/>
      <c r="I118" s="112"/>
      <c r="J118" s="112"/>
      <c r="K118" s="126"/>
    </row>
    <row r="119" spans="2:11">
      <c r="B119" s="119"/>
      <c r="C119" s="126"/>
      <c r="D119" s="126"/>
      <c r="E119" s="126"/>
      <c r="F119" s="126"/>
      <c r="G119" s="126"/>
      <c r="H119" s="126"/>
      <c r="I119" s="112"/>
      <c r="J119" s="112"/>
      <c r="K119" s="126"/>
    </row>
    <row r="120" spans="2:11">
      <c r="B120" s="119"/>
      <c r="C120" s="126"/>
      <c r="D120" s="126"/>
      <c r="E120" s="126"/>
      <c r="F120" s="126"/>
      <c r="G120" s="126"/>
      <c r="H120" s="126"/>
      <c r="I120" s="112"/>
      <c r="J120" s="112"/>
      <c r="K120" s="126"/>
    </row>
    <row r="121" spans="2:11">
      <c r="B121" s="119"/>
      <c r="C121" s="126"/>
      <c r="D121" s="126"/>
      <c r="E121" s="126"/>
      <c r="F121" s="126"/>
      <c r="G121" s="126"/>
      <c r="H121" s="126"/>
      <c r="I121" s="112"/>
      <c r="J121" s="112"/>
      <c r="K121" s="126"/>
    </row>
    <row r="122" spans="2:11">
      <c r="B122" s="119"/>
      <c r="C122" s="126"/>
      <c r="D122" s="126"/>
      <c r="E122" s="126"/>
      <c r="F122" s="126"/>
      <c r="G122" s="126"/>
      <c r="H122" s="126"/>
      <c r="I122" s="112"/>
      <c r="J122" s="112"/>
      <c r="K122" s="126"/>
    </row>
    <row r="123" spans="2:11">
      <c r="B123" s="119"/>
      <c r="C123" s="126"/>
      <c r="D123" s="126"/>
      <c r="E123" s="126"/>
      <c r="F123" s="126"/>
      <c r="G123" s="126"/>
      <c r="H123" s="126"/>
      <c r="I123" s="112"/>
      <c r="J123" s="112"/>
      <c r="K123" s="126"/>
    </row>
    <row r="124" spans="2:11">
      <c r="B124" s="119"/>
      <c r="C124" s="126"/>
      <c r="D124" s="126"/>
      <c r="E124" s="126"/>
      <c r="F124" s="126"/>
      <c r="G124" s="126"/>
      <c r="H124" s="126"/>
      <c r="I124" s="112"/>
      <c r="J124" s="112"/>
      <c r="K124" s="126"/>
    </row>
    <row r="125" spans="2:11">
      <c r="B125" s="119"/>
      <c r="C125" s="126"/>
      <c r="D125" s="126"/>
      <c r="E125" s="126"/>
      <c r="F125" s="126"/>
      <c r="G125" s="126"/>
      <c r="H125" s="126"/>
      <c r="I125" s="112"/>
      <c r="J125" s="112"/>
      <c r="K125" s="126"/>
    </row>
    <row r="126" spans="2:11">
      <c r="B126" s="119"/>
      <c r="C126" s="126"/>
      <c r="D126" s="126"/>
      <c r="E126" s="126"/>
      <c r="F126" s="126"/>
      <c r="G126" s="126"/>
      <c r="H126" s="126"/>
      <c r="I126" s="112"/>
      <c r="J126" s="112"/>
      <c r="K126" s="126"/>
    </row>
    <row r="127" spans="2:11">
      <c r="B127" s="119"/>
      <c r="C127" s="126"/>
      <c r="D127" s="126"/>
      <c r="E127" s="126"/>
      <c r="F127" s="126"/>
      <c r="G127" s="126"/>
      <c r="H127" s="126"/>
      <c r="I127" s="112"/>
      <c r="J127" s="112"/>
      <c r="K127" s="126"/>
    </row>
    <row r="128" spans="2:11">
      <c r="B128" s="119"/>
      <c r="C128" s="126"/>
      <c r="D128" s="126"/>
      <c r="E128" s="126"/>
      <c r="F128" s="126"/>
      <c r="G128" s="126"/>
      <c r="H128" s="126"/>
      <c r="I128" s="112"/>
      <c r="J128" s="112"/>
      <c r="K128" s="126"/>
    </row>
    <row r="129" spans="2:11">
      <c r="B129" s="119"/>
      <c r="C129" s="126"/>
      <c r="D129" s="126"/>
      <c r="E129" s="126"/>
      <c r="F129" s="126"/>
      <c r="G129" s="126"/>
      <c r="H129" s="126"/>
      <c r="I129" s="112"/>
      <c r="J129" s="112"/>
      <c r="K129" s="126"/>
    </row>
    <row r="130" spans="2:11">
      <c r="B130" s="119"/>
      <c r="C130" s="126"/>
      <c r="D130" s="126"/>
      <c r="E130" s="126"/>
      <c r="F130" s="126"/>
      <c r="G130" s="126"/>
      <c r="H130" s="126"/>
      <c r="I130" s="112"/>
      <c r="J130" s="112"/>
      <c r="K130" s="126"/>
    </row>
    <row r="131" spans="2:11">
      <c r="B131" s="119"/>
      <c r="C131" s="126"/>
      <c r="D131" s="126"/>
      <c r="E131" s="126"/>
      <c r="F131" s="126"/>
      <c r="G131" s="126"/>
      <c r="H131" s="126"/>
      <c r="I131" s="112"/>
      <c r="J131" s="112"/>
      <c r="K131" s="126"/>
    </row>
    <row r="132" spans="2:11">
      <c r="B132" s="119"/>
      <c r="C132" s="126"/>
      <c r="D132" s="126"/>
      <c r="E132" s="126"/>
      <c r="F132" s="126"/>
      <c r="G132" s="126"/>
      <c r="H132" s="126"/>
      <c r="I132" s="112"/>
      <c r="J132" s="112"/>
      <c r="K132" s="126"/>
    </row>
    <row r="133" spans="2:11">
      <c r="B133" s="119"/>
      <c r="C133" s="126"/>
      <c r="D133" s="126"/>
      <c r="E133" s="126"/>
      <c r="F133" s="126"/>
      <c r="G133" s="126"/>
      <c r="H133" s="126"/>
      <c r="I133" s="112"/>
      <c r="J133" s="112"/>
      <c r="K133" s="126"/>
    </row>
    <row r="134" spans="2:11">
      <c r="B134" s="119"/>
      <c r="C134" s="126"/>
      <c r="D134" s="126"/>
      <c r="E134" s="126"/>
      <c r="F134" s="126"/>
      <c r="G134" s="126"/>
      <c r="H134" s="126"/>
      <c r="I134" s="112"/>
      <c r="J134" s="112"/>
      <c r="K134" s="126"/>
    </row>
    <row r="135" spans="2:11">
      <c r="B135" s="119"/>
      <c r="C135" s="126"/>
      <c r="D135" s="126"/>
      <c r="E135" s="126"/>
      <c r="F135" s="126"/>
      <c r="G135" s="126"/>
      <c r="H135" s="126"/>
      <c r="I135" s="112"/>
      <c r="J135" s="112"/>
      <c r="K135" s="126"/>
    </row>
    <row r="136" spans="2:11">
      <c r="B136" s="119"/>
      <c r="C136" s="126"/>
      <c r="D136" s="126"/>
      <c r="E136" s="126"/>
      <c r="F136" s="126"/>
      <c r="G136" s="126"/>
      <c r="H136" s="126"/>
      <c r="I136" s="112"/>
      <c r="J136" s="112"/>
      <c r="K136" s="126"/>
    </row>
    <row r="137" spans="2:11">
      <c r="B137" s="119"/>
      <c r="C137" s="126"/>
      <c r="D137" s="126"/>
      <c r="E137" s="126"/>
      <c r="F137" s="126"/>
      <c r="G137" s="126"/>
      <c r="H137" s="126"/>
      <c r="I137" s="112"/>
      <c r="J137" s="112"/>
      <c r="K137" s="126"/>
    </row>
    <row r="138" spans="2:11">
      <c r="B138" s="119"/>
      <c r="C138" s="126"/>
      <c r="D138" s="126"/>
      <c r="E138" s="126"/>
      <c r="F138" s="126"/>
      <c r="G138" s="126"/>
      <c r="H138" s="126"/>
      <c r="I138" s="112"/>
      <c r="J138" s="112"/>
      <c r="K138" s="126"/>
    </row>
    <row r="139" spans="2:11">
      <c r="B139" s="119"/>
      <c r="C139" s="126"/>
      <c r="D139" s="126"/>
      <c r="E139" s="126"/>
      <c r="F139" s="126"/>
      <c r="G139" s="126"/>
      <c r="H139" s="126"/>
      <c r="I139" s="112"/>
      <c r="J139" s="112"/>
      <c r="K139" s="126"/>
    </row>
    <row r="140" spans="2:11">
      <c r="B140" s="119"/>
      <c r="C140" s="126"/>
      <c r="D140" s="126"/>
      <c r="E140" s="126"/>
      <c r="F140" s="126"/>
      <c r="G140" s="126"/>
      <c r="H140" s="126"/>
      <c r="I140" s="112"/>
      <c r="J140" s="112"/>
      <c r="K140" s="126"/>
    </row>
    <row r="141" spans="2:11">
      <c r="B141" s="119"/>
      <c r="C141" s="126"/>
      <c r="D141" s="126"/>
      <c r="E141" s="126"/>
      <c r="F141" s="126"/>
      <c r="G141" s="126"/>
      <c r="H141" s="126"/>
      <c r="I141" s="112"/>
      <c r="J141" s="112"/>
      <c r="K141" s="126"/>
    </row>
    <row r="142" spans="2:11">
      <c r="B142" s="119"/>
      <c r="C142" s="126"/>
      <c r="D142" s="126"/>
      <c r="E142" s="126"/>
      <c r="F142" s="126"/>
      <c r="G142" s="126"/>
      <c r="H142" s="126"/>
      <c r="I142" s="112"/>
      <c r="J142" s="112"/>
      <c r="K142" s="126"/>
    </row>
    <row r="143" spans="2:11">
      <c r="B143" s="119"/>
      <c r="C143" s="126"/>
      <c r="D143" s="126"/>
      <c r="E143" s="126"/>
      <c r="F143" s="126"/>
      <c r="G143" s="126"/>
      <c r="H143" s="126"/>
      <c r="I143" s="112"/>
      <c r="J143" s="112"/>
      <c r="K143" s="126"/>
    </row>
    <row r="144" spans="2:11">
      <c r="B144" s="119"/>
      <c r="C144" s="126"/>
      <c r="D144" s="126"/>
      <c r="E144" s="126"/>
      <c r="F144" s="126"/>
      <c r="G144" s="126"/>
      <c r="H144" s="126"/>
      <c r="I144" s="112"/>
      <c r="J144" s="112"/>
      <c r="K144" s="126"/>
    </row>
    <row r="145" spans="2:11">
      <c r="B145" s="119"/>
      <c r="C145" s="126"/>
      <c r="D145" s="126"/>
      <c r="E145" s="126"/>
      <c r="F145" s="126"/>
      <c r="G145" s="126"/>
      <c r="H145" s="126"/>
      <c r="I145" s="112"/>
      <c r="J145" s="112"/>
      <c r="K145" s="126"/>
    </row>
    <row r="146" spans="2:11">
      <c r="B146" s="119"/>
      <c r="C146" s="126"/>
      <c r="D146" s="126"/>
      <c r="E146" s="126"/>
      <c r="F146" s="126"/>
      <c r="G146" s="126"/>
      <c r="H146" s="126"/>
      <c r="I146" s="112"/>
      <c r="J146" s="112"/>
      <c r="K146" s="126"/>
    </row>
    <row r="147" spans="2:11">
      <c r="B147" s="119"/>
      <c r="C147" s="126"/>
      <c r="D147" s="126"/>
      <c r="E147" s="126"/>
      <c r="F147" s="126"/>
      <c r="G147" s="126"/>
      <c r="H147" s="126"/>
      <c r="I147" s="112"/>
      <c r="J147" s="112"/>
      <c r="K147" s="126"/>
    </row>
    <row r="148" spans="2:11">
      <c r="B148" s="119"/>
      <c r="C148" s="126"/>
      <c r="D148" s="126"/>
      <c r="E148" s="126"/>
      <c r="F148" s="126"/>
      <c r="G148" s="126"/>
      <c r="H148" s="126"/>
      <c r="I148" s="112"/>
      <c r="J148" s="112"/>
      <c r="K148" s="126"/>
    </row>
    <row r="149" spans="2:11">
      <c r="B149" s="119"/>
      <c r="C149" s="126"/>
      <c r="D149" s="126"/>
      <c r="E149" s="126"/>
      <c r="F149" s="126"/>
      <c r="G149" s="126"/>
      <c r="H149" s="126"/>
      <c r="I149" s="112"/>
      <c r="J149" s="112"/>
      <c r="K149" s="126"/>
    </row>
    <row r="150" spans="2:11">
      <c r="B150" s="119"/>
      <c r="C150" s="126"/>
      <c r="D150" s="126"/>
      <c r="E150" s="126"/>
      <c r="F150" s="126"/>
      <c r="G150" s="126"/>
      <c r="H150" s="126"/>
      <c r="I150" s="112"/>
      <c r="J150" s="112"/>
      <c r="K150" s="126"/>
    </row>
    <row r="151" spans="2:11">
      <c r="B151" s="119"/>
      <c r="C151" s="126"/>
      <c r="D151" s="126"/>
      <c r="E151" s="126"/>
      <c r="F151" s="126"/>
      <c r="G151" s="126"/>
      <c r="H151" s="126"/>
      <c r="I151" s="112"/>
      <c r="J151" s="112"/>
      <c r="K151" s="126"/>
    </row>
    <row r="152" spans="2:11">
      <c r="B152" s="119"/>
      <c r="C152" s="126"/>
      <c r="D152" s="126"/>
      <c r="E152" s="126"/>
      <c r="F152" s="126"/>
      <c r="G152" s="126"/>
      <c r="H152" s="126"/>
      <c r="I152" s="112"/>
      <c r="J152" s="112"/>
      <c r="K152" s="126"/>
    </row>
    <row r="153" spans="2:11">
      <c r="B153" s="119"/>
      <c r="C153" s="126"/>
      <c r="D153" s="126"/>
      <c r="E153" s="126"/>
      <c r="F153" s="126"/>
      <c r="G153" s="126"/>
      <c r="H153" s="126"/>
      <c r="I153" s="112"/>
      <c r="J153" s="112"/>
      <c r="K153" s="126"/>
    </row>
    <row r="154" spans="2:11">
      <c r="B154" s="119"/>
      <c r="C154" s="126"/>
      <c r="D154" s="126"/>
      <c r="E154" s="126"/>
      <c r="F154" s="126"/>
      <c r="G154" s="126"/>
      <c r="H154" s="126"/>
      <c r="I154" s="112"/>
      <c r="J154" s="112"/>
      <c r="K154" s="126"/>
    </row>
    <row r="155" spans="2:11">
      <c r="B155" s="119"/>
      <c r="C155" s="126"/>
      <c r="D155" s="126"/>
      <c r="E155" s="126"/>
      <c r="F155" s="126"/>
      <c r="G155" s="126"/>
      <c r="H155" s="126"/>
      <c r="I155" s="112"/>
      <c r="J155" s="112"/>
      <c r="K155" s="126"/>
    </row>
    <row r="156" spans="2:11">
      <c r="B156" s="119"/>
      <c r="C156" s="126"/>
      <c r="D156" s="126"/>
      <c r="E156" s="126"/>
      <c r="F156" s="126"/>
      <c r="G156" s="126"/>
      <c r="H156" s="126"/>
      <c r="I156" s="112"/>
      <c r="J156" s="112"/>
      <c r="K156" s="126"/>
    </row>
    <row r="157" spans="2:11">
      <c r="B157" s="119"/>
      <c r="C157" s="126"/>
      <c r="D157" s="126"/>
      <c r="E157" s="126"/>
      <c r="F157" s="126"/>
      <c r="G157" s="126"/>
      <c r="H157" s="126"/>
      <c r="I157" s="112"/>
      <c r="J157" s="112"/>
      <c r="K157" s="126"/>
    </row>
    <row r="158" spans="2:11">
      <c r="B158" s="119"/>
      <c r="C158" s="126"/>
      <c r="D158" s="126"/>
      <c r="E158" s="126"/>
      <c r="F158" s="126"/>
      <c r="G158" s="126"/>
      <c r="H158" s="126"/>
      <c r="I158" s="112"/>
      <c r="J158" s="112"/>
      <c r="K158" s="126"/>
    </row>
    <row r="159" spans="2:11">
      <c r="B159" s="119"/>
      <c r="C159" s="126"/>
      <c r="D159" s="126"/>
      <c r="E159" s="126"/>
      <c r="F159" s="126"/>
      <c r="G159" s="126"/>
      <c r="H159" s="126"/>
      <c r="I159" s="112"/>
      <c r="J159" s="112"/>
      <c r="K159" s="126"/>
    </row>
    <row r="160" spans="2:11">
      <c r="B160" s="119"/>
      <c r="C160" s="126"/>
      <c r="D160" s="126"/>
      <c r="E160" s="126"/>
      <c r="F160" s="126"/>
      <c r="G160" s="126"/>
      <c r="H160" s="126"/>
      <c r="I160" s="112"/>
      <c r="J160" s="112"/>
      <c r="K160" s="126"/>
    </row>
    <row r="161" spans="2:11">
      <c r="B161" s="119"/>
      <c r="C161" s="126"/>
      <c r="D161" s="126"/>
      <c r="E161" s="126"/>
      <c r="F161" s="126"/>
      <c r="G161" s="126"/>
      <c r="H161" s="126"/>
      <c r="I161" s="112"/>
      <c r="J161" s="112"/>
      <c r="K161" s="126"/>
    </row>
    <row r="162" spans="2:11">
      <c r="B162" s="119"/>
      <c r="C162" s="126"/>
      <c r="D162" s="126"/>
      <c r="E162" s="126"/>
      <c r="F162" s="126"/>
      <c r="G162" s="126"/>
      <c r="H162" s="126"/>
      <c r="I162" s="112"/>
      <c r="J162" s="112"/>
      <c r="K162" s="126"/>
    </row>
    <row r="163" spans="2:11">
      <c r="B163" s="119"/>
      <c r="C163" s="126"/>
      <c r="D163" s="126"/>
      <c r="E163" s="126"/>
      <c r="F163" s="126"/>
      <c r="G163" s="126"/>
      <c r="H163" s="126"/>
      <c r="I163" s="112"/>
      <c r="J163" s="112"/>
      <c r="K163" s="126"/>
    </row>
    <row r="164" spans="2:11">
      <c r="B164" s="119"/>
      <c r="C164" s="126"/>
      <c r="D164" s="126"/>
      <c r="E164" s="126"/>
      <c r="F164" s="126"/>
      <c r="G164" s="126"/>
      <c r="H164" s="126"/>
      <c r="I164" s="112"/>
      <c r="J164" s="112"/>
      <c r="K164" s="126"/>
    </row>
    <row r="165" spans="2:11">
      <c r="B165" s="119"/>
      <c r="C165" s="126"/>
      <c r="D165" s="126"/>
      <c r="E165" s="126"/>
      <c r="F165" s="126"/>
      <c r="G165" s="126"/>
      <c r="H165" s="126"/>
      <c r="I165" s="112"/>
      <c r="J165" s="112"/>
      <c r="K165" s="126"/>
    </row>
    <row r="166" spans="2:11">
      <c r="B166" s="119"/>
      <c r="C166" s="126"/>
      <c r="D166" s="126"/>
      <c r="E166" s="126"/>
      <c r="F166" s="126"/>
      <c r="G166" s="126"/>
      <c r="H166" s="126"/>
      <c r="I166" s="112"/>
      <c r="J166" s="112"/>
      <c r="K166" s="126"/>
    </row>
    <row r="167" spans="2:11">
      <c r="B167" s="119"/>
      <c r="C167" s="126"/>
      <c r="D167" s="126"/>
      <c r="E167" s="126"/>
      <c r="F167" s="126"/>
      <c r="G167" s="126"/>
      <c r="H167" s="126"/>
      <c r="I167" s="112"/>
      <c r="J167" s="112"/>
      <c r="K167" s="126"/>
    </row>
    <row r="168" spans="2:11">
      <c r="B168" s="119"/>
      <c r="C168" s="126"/>
      <c r="D168" s="126"/>
      <c r="E168" s="126"/>
      <c r="F168" s="126"/>
      <c r="G168" s="126"/>
      <c r="H168" s="126"/>
      <c r="I168" s="112"/>
      <c r="J168" s="112"/>
      <c r="K168" s="126"/>
    </row>
    <row r="169" spans="2:11">
      <c r="B169" s="119"/>
      <c r="C169" s="126"/>
      <c r="D169" s="126"/>
      <c r="E169" s="126"/>
      <c r="F169" s="126"/>
      <c r="G169" s="126"/>
      <c r="H169" s="126"/>
      <c r="I169" s="112"/>
      <c r="J169" s="112"/>
      <c r="K169" s="126"/>
    </row>
    <row r="170" spans="2:11">
      <c r="B170" s="119"/>
      <c r="C170" s="126"/>
      <c r="D170" s="126"/>
      <c r="E170" s="126"/>
      <c r="F170" s="126"/>
      <c r="G170" s="126"/>
      <c r="H170" s="126"/>
      <c r="I170" s="112"/>
      <c r="J170" s="112"/>
      <c r="K170" s="126"/>
    </row>
    <row r="171" spans="2:11">
      <c r="B171" s="119"/>
      <c r="C171" s="126"/>
      <c r="D171" s="126"/>
      <c r="E171" s="126"/>
      <c r="F171" s="126"/>
      <c r="G171" s="126"/>
      <c r="H171" s="126"/>
      <c r="I171" s="112"/>
      <c r="J171" s="112"/>
      <c r="K171" s="126"/>
    </row>
    <row r="172" spans="2:11">
      <c r="B172" s="119"/>
      <c r="C172" s="126"/>
      <c r="D172" s="126"/>
      <c r="E172" s="126"/>
      <c r="F172" s="126"/>
      <c r="G172" s="126"/>
      <c r="H172" s="126"/>
      <c r="I172" s="112"/>
      <c r="J172" s="112"/>
      <c r="K172" s="126"/>
    </row>
    <row r="173" spans="2:11">
      <c r="B173" s="119"/>
      <c r="C173" s="126"/>
      <c r="D173" s="126"/>
      <c r="E173" s="126"/>
      <c r="F173" s="126"/>
      <c r="G173" s="126"/>
      <c r="H173" s="126"/>
      <c r="I173" s="112"/>
      <c r="J173" s="112"/>
      <c r="K173" s="126"/>
    </row>
    <row r="174" spans="2:11">
      <c r="B174" s="119"/>
      <c r="C174" s="126"/>
      <c r="D174" s="126"/>
      <c r="E174" s="126"/>
      <c r="F174" s="126"/>
      <c r="G174" s="126"/>
      <c r="H174" s="126"/>
      <c r="I174" s="112"/>
      <c r="J174" s="112"/>
      <c r="K174" s="126"/>
    </row>
    <row r="175" spans="2:11">
      <c r="B175" s="119"/>
      <c r="C175" s="126"/>
      <c r="D175" s="126"/>
      <c r="E175" s="126"/>
      <c r="F175" s="126"/>
      <c r="G175" s="126"/>
      <c r="H175" s="126"/>
      <c r="I175" s="112"/>
      <c r="J175" s="112"/>
      <c r="K175" s="126"/>
    </row>
    <row r="176" spans="2:11">
      <c r="B176" s="119"/>
      <c r="C176" s="126"/>
      <c r="D176" s="126"/>
      <c r="E176" s="126"/>
      <c r="F176" s="126"/>
      <c r="G176" s="126"/>
      <c r="H176" s="126"/>
      <c r="I176" s="112"/>
      <c r="J176" s="112"/>
      <c r="K176" s="126"/>
    </row>
    <row r="177" spans="2:11">
      <c r="B177" s="119"/>
      <c r="C177" s="126"/>
      <c r="D177" s="126"/>
      <c r="E177" s="126"/>
      <c r="F177" s="126"/>
      <c r="G177" s="126"/>
      <c r="H177" s="126"/>
      <c r="I177" s="112"/>
      <c r="J177" s="112"/>
      <c r="K177" s="126"/>
    </row>
    <row r="178" spans="2:11">
      <c r="B178" s="119"/>
      <c r="C178" s="126"/>
      <c r="D178" s="126"/>
      <c r="E178" s="126"/>
      <c r="F178" s="126"/>
      <c r="G178" s="126"/>
      <c r="H178" s="126"/>
      <c r="I178" s="112"/>
      <c r="J178" s="112"/>
      <c r="K178" s="126"/>
    </row>
    <row r="179" spans="2:11">
      <c r="B179" s="119"/>
      <c r="C179" s="126"/>
      <c r="D179" s="126"/>
      <c r="E179" s="126"/>
      <c r="F179" s="126"/>
      <c r="G179" s="126"/>
      <c r="H179" s="126"/>
      <c r="I179" s="112"/>
      <c r="J179" s="112"/>
      <c r="K179" s="126"/>
    </row>
    <row r="180" spans="2:11">
      <c r="B180" s="119"/>
      <c r="C180" s="126"/>
      <c r="D180" s="126"/>
      <c r="E180" s="126"/>
      <c r="F180" s="126"/>
      <c r="G180" s="126"/>
      <c r="H180" s="126"/>
      <c r="I180" s="112"/>
      <c r="J180" s="112"/>
      <c r="K180" s="126"/>
    </row>
    <row r="181" spans="2:11">
      <c r="B181" s="119"/>
      <c r="C181" s="126"/>
      <c r="D181" s="126"/>
      <c r="E181" s="126"/>
      <c r="F181" s="126"/>
      <c r="G181" s="126"/>
      <c r="H181" s="126"/>
      <c r="I181" s="112"/>
      <c r="J181" s="112"/>
      <c r="K181" s="126"/>
    </row>
    <row r="182" spans="2:11">
      <c r="B182" s="119"/>
      <c r="C182" s="126"/>
      <c r="D182" s="126"/>
      <c r="E182" s="126"/>
      <c r="F182" s="126"/>
      <c r="G182" s="126"/>
      <c r="H182" s="126"/>
      <c r="I182" s="112"/>
      <c r="J182" s="112"/>
      <c r="K182" s="126"/>
    </row>
    <row r="183" spans="2:11">
      <c r="B183" s="119"/>
      <c r="C183" s="126"/>
      <c r="D183" s="126"/>
      <c r="E183" s="126"/>
      <c r="F183" s="126"/>
      <c r="G183" s="126"/>
      <c r="H183" s="126"/>
      <c r="I183" s="112"/>
      <c r="J183" s="112"/>
      <c r="K183" s="126"/>
    </row>
    <row r="184" spans="2:11">
      <c r="B184" s="119"/>
      <c r="C184" s="126"/>
      <c r="D184" s="126"/>
      <c r="E184" s="126"/>
      <c r="F184" s="126"/>
      <c r="G184" s="126"/>
      <c r="H184" s="126"/>
      <c r="I184" s="112"/>
      <c r="J184" s="112"/>
      <c r="K184" s="126"/>
    </row>
    <row r="185" spans="2:11">
      <c r="B185" s="119"/>
      <c r="C185" s="126"/>
      <c r="D185" s="126"/>
      <c r="E185" s="126"/>
      <c r="F185" s="126"/>
      <c r="G185" s="126"/>
      <c r="H185" s="126"/>
      <c r="I185" s="112"/>
      <c r="J185" s="112"/>
      <c r="K185" s="126"/>
    </row>
    <row r="186" spans="2:11">
      <c r="B186" s="119"/>
      <c r="C186" s="126"/>
      <c r="D186" s="126"/>
      <c r="E186" s="126"/>
      <c r="F186" s="126"/>
      <c r="G186" s="126"/>
      <c r="H186" s="126"/>
      <c r="I186" s="112"/>
      <c r="J186" s="112"/>
      <c r="K186" s="126"/>
    </row>
    <row r="187" spans="2:11">
      <c r="B187" s="119"/>
      <c r="C187" s="126"/>
      <c r="D187" s="126"/>
      <c r="E187" s="126"/>
      <c r="F187" s="126"/>
      <c r="G187" s="126"/>
      <c r="H187" s="126"/>
      <c r="I187" s="112"/>
      <c r="J187" s="112"/>
      <c r="K187" s="126"/>
    </row>
    <row r="188" spans="2:11">
      <c r="B188" s="119"/>
      <c r="C188" s="126"/>
      <c r="D188" s="126"/>
      <c r="E188" s="126"/>
      <c r="F188" s="126"/>
      <c r="G188" s="126"/>
      <c r="H188" s="126"/>
      <c r="I188" s="112"/>
      <c r="J188" s="112"/>
      <c r="K188" s="126"/>
    </row>
    <row r="189" spans="2:11">
      <c r="B189" s="119"/>
      <c r="C189" s="126"/>
      <c r="D189" s="126"/>
      <c r="E189" s="126"/>
      <c r="F189" s="126"/>
      <c r="G189" s="126"/>
      <c r="H189" s="126"/>
      <c r="I189" s="112"/>
      <c r="J189" s="112"/>
      <c r="K189" s="126"/>
    </row>
    <row r="190" spans="2:11">
      <c r="B190" s="119"/>
      <c r="C190" s="126"/>
      <c r="D190" s="126"/>
      <c r="E190" s="126"/>
      <c r="F190" s="126"/>
      <c r="G190" s="126"/>
      <c r="H190" s="126"/>
      <c r="I190" s="112"/>
      <c r="J190" s="112"/>
      <c r="K190" s="126"/>
    </row>
    <row r="191" spans="2:11">
      <c r="B191" s="119"/>
      <c r="C191" s="126"/>
      <c r="D191" s="126"/>
      <c r="E191" s="126"/>
      <c r="F191" s="126"/>
      <c r="G191" s="126"/>
      <c r="H191" s="126"/>
      <c r="I191" s="112"/>
      <c r="J191" s="112"/>
      <c r="K191" s="126"/>
    </row>
    <row r="192" spans="2:11">
      <c r="B192" s="119"/>
      <c r="C192" s="126"/>
      <c r="D192" s="126"/>
      <c r="E192" s="126"/>
      <c r="F192" s="126"/>
      <c r="G192" s="126"/>
      <c r="H192" s="126"/>
      <c r="I192" s="112"/>
      <c r="J192" s="112"/>
      <c r="K192" s="126"/>
    </row>
    <row r="193" spans="2:11">
      <c r="B193" s="119"/>
      <c r="C193" s="126"/>
      <c r="D193" s="126"/>
      <c r="E193" s="126"/>
      <c r="F193" s="126"/>
      <c r="G193" s="126"/>
      <c r="H193" s="126"/>
      <c r="I193" s="112"/>
      <c r="J193" s="112"/>
      <c r="K193" s="126"/>
    </row>
    <row r="194" spans="2:11">
      <c r="B194" s="119"/>
      <c r="C194" s="126"/>
      <c r="D194" s="126"/>
      <c r="E194" s="126"/>
      <c r="F194" s="126"/>
      <c r="G194" s="126"/>
      <c r="H194" s="126"/>
      <c r="I194" s="112"/>
      <c r="J194" s="112"/>
      <c r="K194" s="126"/>
    </row>
    <row r="195" spans="2:11">
      <c r="B195" s="119"/>
      <c r="C195" s="126"/>
      <c r="D195" s="126"/>
      <c r="E195" s="126"/>
      <c r="F195" s="126"/>
      <c r="G195" s="126"/>
      <c r="H195" s="126"/>
      <c r="I195" s="112"/>
      <c r="J195" s="112"/>
      <c r="K195" s="126"/>
    </row>
    <row r="196" spans="2:11">
      <c r="B196" s="119"/>
      <c r="C196" s="126"/>
      <c r="D196" s="126"/>
      <c r="E196" s="126"/>
      <c r="F196" s="126"/>
      <c r="G196" s="126"/>
      <c r="H196" s="126"/>
      <c r="I196" s="112"/>
      <c r="J196" s="112"/>
      <c r="K196" s="126"/>
    </row>
    <row r="197" spans="2:11">
      <c r="B197" s="119"/>
      <c r="C197" s="126"/>
      <c r="D197" s="126"/>
      <c r="E197" s="126"/>
      <c r="F197" s="126"/>
      <c r="G197" s="126"/>
      <c r="H197" s="126"/>
      <c r="I197" s="112"/>
      <c r="J197" s="112"/>
      <c r="K197" s="126"/>
    </row>
    <row r="198" spans="2:11">
      <c r="B198" s="119"/>
      <c r="C198" s="126"/>
      <c r="D198" s="126"/>
      <c r="E198" s="126"/>
      <c r="F198" s="126"/>
      <c r="G198" s="126"/>
      <c r="H198" s="126"/>
      <c r="I198" s="112"/>
      <c r="J198" s="112"/>
      <c r="K198" s="126"/>
    </row>
    <row r="199" spans="2:11">
      <c r="B199" s="119"/>
      <c r="C199" s="126"/>
      <c r="D199" s="126"/>
      <c r="E199" s="126"/>
      <c r="F199" s="126"/>
      <c r="G199" s="126"/>
      <c r="H199" s="126"/>
      <c r="I199" s="112"/>
      <c r="J199" s="112"/>
      <c r="K199" s="126"/>
    </row>
    <row r="200" spans="2:11">
      <c r="B200" s="119"/>
      <c r="C200" s="126"/>
      <c r="D200" s="126"/>
      <c r="E200" s="126"/>
      <c r="F200" s="126"/>
      <c r="G200" s="126"/>
      <c r="H200" s="126"/>
      <c r="I200" s="112"/>
      <c r="J200" s="112"/>
      <c r="K200" s="126"/>
    </row>
    <row r="201" spans="2:11">
      <c r="B201" s="119"/>
      <c r="C201" s="126"/>
      <c r="D201" s="126"/>
      <c r="E201" s="126"/>
      <c r="F201" s="126"/>
      <c r="G201" s="126"/>
      <c r="H201" s="126"/>
      <c r="I201" s="112"/>
      <c r="J201" s="112"/>
      <c r="K201" s="126"/>
    </row>
    <row r="202" spans="2:11">
      <c r="B202" s="119"/>
      <c r="C202" s="126"/>
      <c r="D202" s="126"/>
      <c r="E202" s="126"/>
      <c r="F202" s="126"/>
      <c r="G202" s="126"/>
      <c r="H202" s="126"/>
      <c r="I202" s="112"/>
      <c r="J202" s="112"/>
      <c r="K202" s="126"/>
    </row>
    <row r="203" spans="2:11">
      <c r="B203" s="119"/>
      <c r="C203" s="126"/>
      <c r="D203" s="126"/>
      <c r="E203" s="126"/>
      <c r="F203" s="126"/>
      <c r="G203" s="126"/>
      <c r="H203" s="126"/>
      <c r="I203" s="112"/>
      <c r="J203" s="112"/>
      <c r="K203" s="126"/>
    </row>
    <row r="204" spans="2:11">
      <c r="B204" s="119"/>
      <c r="C204" s="126"/>
      <c r="D204" s="126"/>
      <c r="E204" s="126"/>
      <c r="F204" s="126"/>
      <c r="G204" s="126"/>
      <c r="H204" s="126"/>
      <c r="I204" s="112"/>
      <c r="J204" s="112"/>
      <c r="K204" s="126"/>
    </row>
    <row r="205" spans="2:11">
      <c r="B205" s="119"/>
      <c r="C205" s="126"/>
      <c r="D205" s="126"/>
      <c r="E205" s="126"/>
      <c r="F205" s="126"/>
      <c r="G205" s="126"/>
      <c r="H205" s="126"/>
      <c r="I205" s="112"/>
      <c r="J205" s="112"/>
      <c r="K205" s="126"/>
    </row>
    <row r="206" spans="2:11">
      <c r="B206" s="119"/>
      <c r="C206" s="126"/>
      <c r="D206" s="126"/>
      <c r="E206" s="126"/>
      <c r="F206" s="126"/>
      <c r="G206" s="126"/>
      <c r="H206" s="126"/>
      <c r="I206" s="112"/>
      <c r="J206" s="112"/>
      <c r="K206" s="126"/>
    </row>
    <row r="207" spans="2:11">
      <c r="B207" s="119"/>
      <c r="C207" s="126"/>
      <c r="D207" s="126"/>
      <c r="E207" s="126"/>
      <c r="F207" s="126"/>
      <c r="G207" s="126"/>
      <c r="H207" s="126"/>
      <c r="I207" s="112"/>
      <c r="J207" s="112"/>
      <c r="K207" s="126"/>
    </row>
    <row r="208" spans="2:11">
      <c r="B208" s="119"/>
      <c r="C208" s="126"/>
      <c r="D208" s="126"/>
      <c r="E208" s="126"/>
      <c r="F208" s="126"/>
      <c r="G208" s="126"/>
      <c r="H208" s="126"/>
      <c r="I208" s="112"/>
      <c r="J208" s="112"/>
      <c r="K208" s="126"/>
    </row>
    <row r="209" spans="2:11">
      <c r="B209" s="119"/>
      <c r="C209" s="126"/>
      <c r="D209" s="126"/>
      <c r="E209" s="126"/>
      <c r="F209" s="126"/>
      <c r="G209" s="126"/>
      <c r="H209" s="126"/>
      <c r="I209" s="112"/>
      <c r="J209" s="112"/>
      <c r="K209" s="126"/>
    </row>
    <row r="210" spans="2:11">
      <c r="B210" s="119"/>
      <c r="C210" s="126"/>
      <c r="D210" s="126"/>
      <c r="E210" s="126"/>
      <c r="F210" s="126"/>
      <c r="G210" s="126"/>
      <c r="H210" s="126"/>
      <c r="I210" s="112"/>
      <c r="J210" s="112"/>
      <c r="K210" s="126"/>
    </row>
    <row r="211" spans="2:11">
      <c r="B211" s="119"/>
      <c r="C211" s="126"/>
      <c r="D211" s="126"/>
      <c r="E211" s="126"/>
      <c r="F211" s="126"/>
      <c r="G211" s="126"/>
      <c r="H211" s="126"/>
      <c r="I211" s="112"/>
      <c r="J211" s="112"/>
      <c r="K211" s="126"/>
    </row>
    <row r="212" spans="2:11">
      <c r="B212" s="119"/>
      <c r="C212" s="126"/>
      <c r="D212" s="126"/>
      <c r="E212" s="126"/>
      <c r="F212" s="126"/>
      <c r="G212" s="126"/>
      <c r="H212" s="126"/>
      <c r="I212" s="112"/>
      <c r="J212" s="112"/>
      <c r="K212" s="126"/>
    </row>
    <row r="213" spans="2:11">
      <c r="B213" s="119"/>
      <c r="C213" s="126"/>
      <c r="D213" s="126"/>
      <c r="E213" s="126"/>
      <c r="F213" s="126"/>
      <c r="G213" s="126"/>
      <c r="H213" s="126"/>
      <c r="I213" s="112"/>
      <c r="J213" s="112"/>
      <c r="K213" s="126"/>
    </row>
    <row r="214" spans="2:11">
      <c r="B214" s="119"/>
      <c r="C214" s="126"/>
      <c r="D214" s="126"/>
      <c r="E214" s="126"/>
      <c r="F214" s="126"/>
      <c r="G214" s="126"/>
      <c r="H214" s="126"/>
      <c r="I214" s="112"/>
      <c r="J214" s="112"/>
      <c r="K214" s="126"/>
    </row>
    <row r="215" spans="2:11">
      <c r="B215" s="119"/>
      <c r="C215" s="126"/>
      <c r="D215" s="126"/>
      <c r="E215" s="126"/>
      <c r="F215" s="126"/>
      <c r="G215" s="126"/>
      <c r="H215" s="126"/>
      <c r="I215" s="112"/>
      <c r="J215" s="112"/>
      <c r="K215" s="126"/>
    </row>
    <row r="216" spans="2:11">
      <c r="B216" s="119"/>
      <c r="C216" s="126"/>
      <c r="D216" s="126"/>
      <c r="E216" s="126"/>
      <c r="F216" s="126"/>
      <c r="G216" s="126"/>
      <c r="H216" s="126"/>
      <c r="I216" s="112"/>
      <c r="J216" s="112"/>
      <c r="K216" s="126"/>
    </row>
    <row r="217" spans="2:11">
      <c r="B217" s="119"/>
      <c r="C217" s="126"/>
      <c r="D217" s="126"/>
      <c r="E217" s="126"/>
      <c r="F217" s="126"/>
      <c r="G217" s="126"/>
      <c r="H217" s="126"/>
      <c r="I217" s="112"/>
      <c r="J217" s="112"/>
      <c r="K217" s="126"/>
    </row>
    <row r="218" spans="2:11">
      <c r="B218" s="119"/>
      <c r="C218" s="126"/>
      <c r="D218" s="126"/>
      <c r="E218" s="126"/>
      <c r="F218" s="126"/>
      <c r="G218" s="126"/>
      <c r="H218" s="126"/>
      <c r="I218" s="112"/>
      <c r="J218" s="112"/>
      <c r="K218" s="126"/>
    </row>
    <row r="219" spans="2:11">
      <c r="B219" s="119"/>
      <c r="C219" s="126"/>
      <c r="D219" s="126"/>
      <c r="E219" s="126"/>
      <c r="F219" s="126"/>
      <c r="G219" s="126"/>
      <c r="H219" s="126"/>
      <c r="I219" s="112"/>
      <c r="J219" s="112"/>
      <c r="K219" s="126"/>
    </row>
    <row r="220" spans="2:11">
      <c r="B220" s="119"/>
      <c r="C220" s="126"/>
      <c r="D220" s="126"/>
      <c r="E220" s="126"/>
      <c r="F220" s="126"/>
      <c r="G220" s="126"/>
      <c r="H220" s="126"/>
      <c r="I220" s="112"/>
      <c r="J220" s="112"/>
      <c r="K220" s="126"/>
    </row>
    <row r="221" spans="2:11">
      <c r="B221" s="119"/>
      <c r="C221" s="126"/>
      <c r="D221" s="126"/>
      <c r="E221" s="126"/>
      <c r="F221" s="126"/>
      <c r="G221" s="126"/>
      <c r="H221" s="126"/>
      <c r="I221" s="112"/>
      <c r="J221" s="112"/>
      <c r="K221" s="126"/>
    </row>
    <row r="222" spans="2:11">
      <c r="B222" s="119"/>
      <c r="C222" s="126"/>
      <c r="D222" s="126"/>
      <c r="E222" s="126"/>
      <c r="F222" s="126"/>
      <c r="G222" s="126"/>
      <c r="H222" s="126"/>
      <c r="I222" s="112"/>
      <c r="J222" s="112"/>
      <c r="K222" s="126"/>
    </row>
    <row r="223" spans="2:11">
      <c r="B223" s="119"/>
      <c r="C223" s="126"/>
      <c r="D223" s="126"/>
      <c r="E223" s="126"/>
      <c r="F223" s="126"/>
      <c r="G223" s="126"/>
      <c r="H223" s="126"/>
      <c r="I223" s="112"/>
      <c r="J223" s="112"/>
      <c r="K223" s="126"/>
    </row>
    <row r="224" spans="2:11">
      <c r="B224" s="119"/>
      <c r="C224" s="126"/>
      <c r="D224" s="126"/>
      <c r="E224" s="126"/>
      <c r="F224" s="126"/>
      <c r="G224" s="126"/>
      <c r="H224" s="126"/>
      <c r="I224" s="112"/>
      <c r="J224" s="112"/>
      <c r="K224" s="126"/>
    </row>
    <row r="225" spans="2:11">
      <c r="B225" s="119"/>
      <c r="C225" s="126"/>
      <c r="D225" s="126"/>
      <c r="E225" s="126"/>
      <c r="F225" s="126"/>
      <c r="G225" s="126"/>
      <c r="H225" s="126"/>
      <c r="I225" s="112"/>
      <c r="J225" s="112"/>
      <c r="K225" s="126"/>
    </row>
    <row r="226" spans="2:11">
      <c r="B226" s="119"/>
      <c r="C226" s="126"/>
      <c r="D226" s="126"/>
      <c r="E226" s="126"/>
      <c r="F226" s="126"/>
      <c r="G226" s="126"/>
      <c r="H226" s="126"/>
      <c r="I226" s="112"/>
      <c r="J226" s="112"/>
      <c r="K226" s="126"/>
    </row>
    <row r="227" spans="2:11">
      <c r="B227" s="119"/>
      <c r="C227" s="126"/>
      <c r="D227" s="126"/>
      <c r="E227" s="126"/>
      <c r="F227" s="126"/>
      <c r="G227" s="126"/>
      <c r="H227" s="126"/>
      <c r="I227" s="112"/>
      <c r="J227" s="112"/>
      <c r="K227" s="126"/>
    </row>
    <row r="228" spans="2:11">
      <c r="B228" s="119"/>
      <c r="C228" s="126"/>
      <c r="D228" s="126"/>
      <c r="E228" s="126"/>
      <c r="F228" s="126"/>
      <c r="G228" s="126"/>
      <c r="H228" s="126"/>
      <c r="I228" s="112"/>
      <c r="J228" s="112"/>
      <c r="K228" s="126"/>
    </row>
    <row r="229" spans="2:11">
      <c r="B229" s="119"/>
      <c r="C229" s="126"/>
      <c r="D229" s="126"/>
      <c r="E229" s="126"/>
      <c r="F229" s="126"/>
      <c r="G229" s="126"/>
      <c r="H229" s="126"/>
      <c r="I229" s="112"/>
      <c r="J229" s="112"/>
      <c r="K229" s="126"/>
    </row>
    <row r="230" spans="2:11">
      <c r="B230" s="119"/>
      <c r="C230" s="126"/>
      <c r="D230" s="126"/>
      <c r="E230" s="126"/>
      <c r="F230" s="126"/>
      <c r="G230" s="126"/>
      <c r="H230" s="126"/>
      <c r="I230" s="112"/>
      <c r="J230" s="112"/>
      <c r="K230" s="126"/>
    </row>
    <row r="231" spans="2:11">
      <c r="B231" s="119"/>
      <c r="C231" s="126"/>
      <c r="D231" s="126"/>
      <c r="E231" s="126"/>
      <c r="F231" s="126"/>
      <c r="G231" s="126"/>
      <c r="H231" s="126"/>
      <c r="I231" s="112"/>
      <c r="J231" s="112"/>
      <c r="K231" s="126"/>
    </row>
    <row r="232" spans="2:11">
      <c r="B232" s="119"/>
      <c r="C232" s="126"/>
      <c r="D232" s="126"/>
      <c r="E232" s="126"/>
      <c r="F232" s="126"/>
      <c r="G232" s="126"/>
      <c r="H232" s="126"/>
      <c r="I232" s="112"/>
      <c r="J232" s="112"/>
      <c r="K232" s="126"/>
    </row>
    <row r="233" spans="2:11">
      <c r="B233" s="119"/>
      <c r="C233" s="126"/>
      <c r="D233" s="126"/>
      <c r="E233" s="126"/>
      <c r="F233" s="126"/>
      <c r="G233" s="126"/>
      <c r="H233" s="126"/>
      <c r="I233" s="112"/>
      <c r="J233" s="112"/>
      <c r="K233" s="126"/>
    </row>
    <row r="234" spans="2:11">
      <c r="B234" s="119"/>
      <c r="C234" s="126"/>
      <c r="D234" s="126"/>
      <c r="E234" s="126"/>
      <c r="F234" s="126"/>
      <c r="G234" s="126"/>
      <c r="H234" s="126"/>
      <c r="I234" s="112"/>
      <c r="J234" s="112"/>
      <c r="K234" s="126"/>
    </row>
    <row r="235" spans="2:11">
      <c r="B235" s="119"/>
      <c r="C235" s="126"/>
      <c r="D235" s="126"/>
      <c r="E235" s="126"/>
      <c r="F235" s="126"/>
      <c r="G235" s="126"/>
      <c r="H235" s="126"/>
      <c r="I235" s="112"/>
      <c r="J235" s="112"/>
      <c r="K235" s="126"/>
    </row>
    <row r="236" spans="2:11">
      <c r="B236" s="119"/>
      <c r="C236" s="126"/>
      <c r="D236" s="126"/>
      <c r="E236" s="126"/>
      <c r="F236" s="126"/>
      <c r="G236" s="126"/>
      <c r="H236" s="126"/>
      <c r="I236" s="112"/>
      <c r="J236" s="112"/>
      <c r="K236" s="126"/>
    </row>
    <row r="237" spans="2:11">
      <c r="B237" s="119"/>
      <c r="C237" s="126"/>
      <c r="D237" s="126"/>
      <c r="E237" s="126"/>
      <c r="F237" s="126"/>
      <c r="G237" s="126"/>
      <c r="H237" s="126"/>
      <c r="I237" s="112"/>
      <c r="J237" s="112"/>
      <c r="K237" s="126"/>
    </row>
    <row r="238" spans="2:11">
      <c r="B238" s="119"/>
      <c r="C238" s="126"/>
      <c r="D238" s="126"/>
      <c r="E238" s="126"/>
      <c r="F238" s="126"/>
      <c r="G238" s="126"/>
      <c r="H238" s="126"/>
      <c r="I238" s="112"/>
      <c r="J238" s="112"/>
      <c r="K238" s="126"/>
    </row>
    <row r="239" spans="2:11">
      <c r="B239" s="119"/>
      <c r="C239" s="126"/>
      <c r="D239" s="126"/>
      <c r="E239" s="126"/>
      <c r="F239" s="126"/>
      <c r="G239" s="126"/>
      <c r="H239" s="126"/>
      <c r="I239" s="112"/>
      <c r="J239" s="112"/>
      <c r="K239" s="126"/>
    </row>
    <row r="240" spans="2:11">
      <c r="B240" s="119"/>
      <c r="C240" s="126"/>
      <c r="D240" s="126"/>
      <c r="E240" s="126"/>
      <c r="F240" s="126"/>
      <c r="G240" s="126"/>
      <c r="H240" s="126"/>
      <c r="I240" s="112"/>
      <c r="J240" s="112"/>
      <c r="K240" s="126"/>
    </row>
    <row r="241" spans="2:11">
      <c r="B241" s="119"/>
      <c r="C241" s="126"/>
      <c r="D241" s="126"/>
      <c r="E241" s="126"/>
      <c r="F241" s="126"/>
      <c r="G241" s="126"/>
      <c r="H241" s="126"/>
      <c r="I241" s="112"/>
      <c r="J241" s="112"/>
      <c r="K241" s="126"/>
    </row>
    <row r="242" spans="2:11">
      <c r="B242" s="119"/>
      <c r="C242" s="126"/>
      <c r="D242" s="126"/>
      <c r="E242" s="126"/>
      <c r="F242" s="126"/>
      <c r="G242" s="126"/>
      <c r="H242" s="126"/>
      <c r="I242" s="112"/>
      <c r="J242" s="112"/>
      <c r="K242" s="126"/>
    </row>
    <row r="243" spans="2:11">
      <c r="B243" s="119"/>
      <c r="C243" s="126"/>
      <c r="D243" s="126"/>
      <c r="E243" s="126"/>
      <c r="F243" s="126"/>
      <c r="G243" s="126"/>
      <c r="H243" s="126"/>
      <c r="I243" s="112"/>
      <c r="J243" s="112"/>
      <c r="K243" s="126"/>
    </row>
    <row r="244" spans="2:11">
      <c r="B244" s="119"/>
      <c r="C244" s="126"/>
      <c r="D244" s="126"/>
      <c r="E244" s="126"/>
      <c r="F244" s="126"/>
      <c r="G244" s="126"/>
      <c r="H244" s="126"/>
      <c r="I244" s="112"/>
      <c r="J244" s="112"/>
      <c r="K244" s="126"/>
    </row>
    <row r="245" spans="2:11">
      <c r="B245" s="119"/>
      <c r="C245" s="126"/>
      <c r="D245" s="126"/>
      <c r="E245" s="126"/>
      <c r="F245" s="126"/>
      <c r="G245" s="126"/>
      <c r="H245" s="126"/>
      <c r="I245" s="112"/>
      <c r="J245" s="112"/>
      <c r="K245" s="126"/>
    </row>
    <row r="246" spans="2:11">
      <c r="B246" s="119"/>
      <c r="C246" s="126"/>
      <c r="D246" s="126"/>
      <c r="E246" s="126"/>
      <c r="F246" s="126"/>
      <c r="G246" s="126"/>
      <c r="H246" s="126"/>
      <c r="I246" s="112"/>
      <c r="J246" s="112"/>
      <c r="K246" s="126"/>
    </row>
    <row r="247" spans="2:11">
      <c r="B247" s="119"/>
      <c r="C247" s="126"/>
      <c r="D247" s="126"/>
      <c r="E247" s="126"/>
      <c r="F247" s="126"/>
      <c r="G247" s="126"/>
      <c r="H247" s="126"/>
      <c r="I247" s="112"/>
      <c r="J247" s="112"/>
      <c r="K247" s="126"/>
    </row>
    <row r="248" spans="2:11">
      <c r="B248" s="119"/>
      <c r="C248" s="126"/>
      <c r="D248" s="126"/>
      <c r="E248" s="126"/>
      <c r="F248" s="126"/>
      <c r="G248" s="126"/>
      <c r="H248" s="126"/>
      <c r="I248" s="112"/>
      <c r="J248" s="112"/>
      <c r="K248" s="126"/>
    </row>
    <row r="249" spans="2:11">
      <c r="B249" s="119"/>
      <c r="C249" s="126"/>
      <c r="D249" s="126"/>
      <c r="E249" s="126"/>
      <c r="F249" s="126"/>
      <c r="G249" s="126"/>
      <c r="H249" s="126"/>
      <c r="I249" s="112"/>
      <c r="J249" s="112"/>
      <c r="K249" s="126"/>
    </row>
    <row r="250" spans="2:11">
      <c r="B250" s="119"/>
      <c r="C250" s="126"/>
      <c r="D250" s="126"/>
      <c r="E250" s="126"/>
      <c r="F250" s="126"/>
      <c r="G250" s="126"/>
      <c r="H250" s="126"/>
      <c r="I250" s="112"/>
      <c r="J250" s="112"/>
      <c r="K250" s="126"/>
    </row>
    <row r="251" spans="2:11">
      <c r="B251" s="119"/>
      <c r="C251" s="126"/>
      <c r="D251" s="126"/>
      <c r="E251" s="126"/>
      <c r="F251" s="126"/>
      <c r="G251" s="126"/>
      <c r="H251" s="126"/>
      <c r="I251" s="112"/>
      <c r="J251" s="112"/>
      <c r="K251" s="126"/>
    </row>
    <row r="252" spans="2:11">
      <c r="B252" s="119"/>
      <c r="C252" s="126"/>
      <c r="D252" s="126"/>
      <c r="E252" s="126"/>
      <c r="F252" s="126"/>
      <c r="G252" s="126"/>
      <c r="H252" s="126"/>
      <c r="I252" s="112"/>
      <c r="J252" s="112"/>
      <c r="K252" s="126"/>
    </row>
    <row r="253" spans="2:11">
      <c r="B253" s="119"/>
      <c r="C253" s="126"/>
      <c r="D253" s="126"/>
      <c r="E253" s="126"/>
      <c r="F253" s="126"/>
      <c r="G253" s="126"/>
      <c r="H253" s="126"/>
      <c r="I253" s="112"/>
      <c r="J253" s="112"/>
      <c r="K253" s="126"/>
    </row>
    <row r="254" spans="2:11">
      <c r="B254" s="119"/>
      <c r="C254" s="126"/>
      <c r="D254" s="126"/>
      <c r="E254" s="126"/>
      <c r="F254" s="126"/>
      <c r="G254" s="126"/>
      <c r="H254" s="126"/>
      <c r="I254" s="112"/>
      <c r="J254" s="112"/>
      <c r="K254" s="126"/>
    </row>
    <row r="255" spans="2:11">
      <c r="B255" s="119"/>
      <c r="C255" s="126"/>
      <c r="D255" s="126"/>
      <c r="E255" s="126"/>
      <c r="F255" s="126"/>
      <c r="G255" s="126"/>
      <c r="H255" s="126"/>
      <c r="I255" s="112"/>
      <c r="J255" s="112"/>
      <c r="K255" s="126"/>
    </row>
    <row r="256" spans="2:11">
      <c r="B256" s="119"/>
      <c r="C256" s="126"/>
      <c r="D256" s="126"/>
      <c r="E256" s="126"/>
      <c r="F256" s="126"/>
      <c r="G256" s="126"/>
      <c r="H256" s="126"/>
      <c r="I256" s="112"/>
      <c r="J256" s="112"/>
      <c r="K256" s="126"/>
    </row>
    <row r="257" spans="2:11">
      <c r="B257" s="119"/>
      <c r="C257" s="126"/>
      <c r="D257" s="126"/>
      <c r="E257" s="126"/>
      <c r="F257" s="126"/>
      <c r="G257" s="126"/>
      <c r="H257" s="126"/>
      <c r="I257" s="112"/>
      <c r="J257" s="112"/>
      <c r="K257" s="126"/>
    </row>
    <row r="258" spans="2:11">
      <c r="B258" s="119"/>
      <c r="C258" s="126"/>
      <c r="D258" s="126"/>
      <c r="E258" s="126"/>
      <c r="F258" s="126"/>
      <c r="G258" s="126"/>
      <c r="H258" s="126"/>
      <c r="I258" s="112"/>
      <c r="J258" s="112"/>
      <c r="K258" s="126"/>
    </row>
    <row r="259" spans="2:11">
      <c r="B259" s="119"/>
      <c r="C259" s="126"/>
      <c r="D259" s="126"/>
      <c r="E259" s="126"/>
      <c r="F259" s="126"/>
      <c r="G259" s="126"/>
      <c r="H259" s="126"/>
      <c r="I259" s="112"/>
      <c r="J259" s="112"/>
      <c r="K259" s="126"/>
    </row>
    <row r="260" spans="2:11">
      <c r="B260" s="119"/>
      <c r="C260" s="126"/>
      <c r="D260" s="126"/>
      <c r="E260" s="126"/>
      <c r="F260" s="126"/>
      <c r="G260" s="126"/>
      <c r="H260" s="126"/>
      <c r="I260" s="112"/>
      <c r="J260" s="112"/>
      <c r="K260" s="126"/>
    </row>
    <row r="261" spans="2:11">
      <c r="B261" s="119"/>
      <c r="C261" s="126"/>
      <c r="D261" s="126"/>
      <c r="E261" s="126"/>
      <c r="F261" s="126"/>
      <c r="G261" s="126"/>
      <c r="H261" s="126"/>
      <c r="I261" s="112"/>
      <c r="J261" s="112"/>
      <c r="K261" s="126"/>
    </row>
    <row r="262" spans="2:11">
      <c r="B262" s="119"/>
      <c r="C262" s="126"/>
      <c r="D262" s="126"/>
      <c r="E262" s="126"/>
      <c r="F262" s="126"/>
      <c r="G262" s="126"/>
      <c r="H262" s="126"/>
      <c r="I262" s="112"/>
      <c r="J262" s="112"/>
      <c r="K262" s="126"/>
    </row>
    <row r="263" spans="2:11">
      <c r="B263" s="119"/>
      <c r="C263" s="126"/>
      <c r="D263" s="126"/>
      <c r="E263" s="126"/>
      <c r="F263" s="126"/>
      <c r="G263" s="126"/>
      <c r="H263" s="126"/>
      <c r="I263" s="112"/>
      <c r="J263" s="112"/>
      <c r="K263" s="126"/>
    </row>
    <row r="264" spans="2:11">
      <c r="B264" s="119"/>
      <c r="C264" s="126"/>
      <c r="D264" s="126"/>
      <c r="E264" s="126"/>
      <c r="F264" s="126"/>
      <c r="G264" s="126"/>
      <c r="H264" s="126"/>
      <c r="I264" s="112"/>
      <c r="J264" s="112"/>
      <c r="K264" s="126"/>
    </row>
    <row r="265" spans="2:11">
      <c r="B265" s="119"/>
      <c r="C265" s="126"/>
      <c r="D265" s="126"/>
      <c r="E265" s="126"/>
      <c r="F265" s="126"/>
      <c r="G265" s="126"/>
      <c r="H265" s="126"/>
      <c r="I265" s="112"/>
      <c r="J265" s="112"/>
      <c r="K265" s="126"/>
    </row>
    <row r="266" spans="2:11">
      <c r="B266" s="119"/>
      <c r="C266" s="126"/>
      <c r="D266" s="126"/>
      <c r="E266" s="126"/>
      <c r="F266" s="126"/>
      <c r="G266" s="126"/>
      <c r="H266" s="126"/>
      <c r="I266" s="112"/>
      <c r="J266" s="112"/>
      <c r="K266" s="126"/>
    </row>
    <row r="267" spans="2:11">
      <c r="B267" s="119"/>
      <c r="C267" s="126"/>
      <c r="D267" s="126"/>
      <c r="E267" s="126"/>
      <c r="F267" s="126"/>
      <c r="G267" s="126"/>
      <c r="H267" s="126"/>
      <c r="I267" s="112"/>
      <c r="J267" s="112"/>
      <c r="K267" s="126"/>
    </row>
    <row r="268" spans="2:11">
      <c r="B268" s="119"/>
      <c r="C268" s="126"/>
      <c r="D268" s="126"/>
      <c r="E268" s="126"/>
      <c r="F268" s="126"/>
      <c r="G268" s="126"/>
      <c r="H268" s="126"/>
      <c r="I268" s="112"/>
      <c r="J268" s="112"/>
      <c r="K268" s="126"/>
    </row>
    <row r="269" spans="2:11">
      <c r="B269" s="119"/>
      <c r="C269" s="126"/>
      <c r="D269" s="126"/>
      <c r="E269" s="126"/>
      <c r="F269" s="126"/>
      <c r="G269" s="126"/>
      <c r="H269" s="126"/>
      <c r="I269" s="112"/>
      <c r="J269" s="112"/>
      <c r="K269" s="126"/>
    </row>
    <row r="270" spans="2:11">
      <c r="B270" s="119"/>
      <c r="C270" s="126"/>
      <c r="D270" s="126"/>
      <c r="E270" s="126"/>
      <c r="F270" s="126"/>
      <c r="G270" s="126"/>
      <c r="H270" s="126"/>
      <c r="I270" s="112"/>
      <c r="J270" s="112"/>
      <c r="K270" s="126"/>
    </row>
    <row r="271" spans="2:11">
      <c r="B271" s="119"/>
      <c r="C271" s="126"/>
      <c r="D271" s="126"/>
      <c r="E271" s="126"/>
      <c r="F271" s="126"/>
      <c r="G271" s="126"/>
      <c r="H271" s="126"/>
      <c r="I271" s="112"/>
      <c r="J271" s="112"/>
      <c r="K271" s="126"/>
    </row>
    <row r="272" spans="2:11">
      <c r="B272" s="119"/>
      <c r="C272" s="126"/>
      <c r="D272" s="126"/>
      <c r="E272" s="126"/>
      <c r="F272" s="126"/>
      <c r="G272" s="126"/>
      <c r="H272" s="126"/>
      <c r="I272" s="112"/>
      <c r="J272" s="112"/>
      <c r="K272" s="126"/>
    </row>
    <row r="273" spans="2:11">
      <c r="B273" s="119"/>
      <c r="C273" s="126"/>
      <c r="D273" s="126"/>
      <c r="E273" s="126"/>
      <c r="F273" s="126"/>
      <c r="G273" s="126"/>
      <c r="H273" s="126"/>
      <c r="I273" s="112"/>
      <c r="J273" s="112"/>
      <c r="K273" s="126"/>
    </row>
    <row r="274" spans="2:11">
      <c r="B274" s="119"/>
      <c r="C274" s="126"/>
      <c r="D274" s="126"/>
      <c r="E274" s="126"/>
      <c r="F274" s="126"/>
      <c r="G274" s="126"/>
      <c r="H274" s="126"/>
      <c r="I274" s="112"/>
      <c r="J274" s="112"/>
      <c r="K274" s="126"/>
    </row>
    <row r="275" spans="2:11">
      <c r="B275" s="119"/>
      <c r="C275" s="126"/>
      <c r="D275" s="126"/>
      <c r="E275" s="126"/>
      <c r="F275" s="126"/>
      <c r="G275" s="126"/>
      <c r="H275" s="126"/>
      <c r="I275" s="112"/>
      <c r="J275" s="112"/>
      <c r="K275" s="126"/>
    </row>
    <row r="276" spans="2:11">
      <c r="B276" s="119"/>
      <c r="C276" s="126"/>
      <c r="D276" s="126"/>
      <c r="E276" s="126"/>
      <c r="F276" s="126"/>
      <c r="G276" s="126"/>
      <c r="H276" s="126"/>
      <c r="I276" s="112"/>
      <c r="J276" s="112"/>
      <c r="K276" s="126"/>
    </row>
    <row r="277" spans="2:11">
      <c r="B277" s="119"/>
      <c r="C277" s="126"/>
      <c r="D277" s="126"/>
      <c r="E277" s="126"/>
      <c r="F277" s="126"/>
      <c r="G277" s="126"/>
      <c r="H277" s="126"/>
      <c r="I277" s="112"/>
      <c r="J277" s="112"/>
      <c r="K277" s="126"/>
    </row>
    <row r="278" spans="2:11">
      <c r="B278" s="119"/>
      <c r="C278" s="126"/>
      <c r="D278" s="126"/>
      <c r="E278" s="126"/>
      <c r="F278" s="126"/>
      <c r="G278" s="126"/>
      <c r="H278" s="126"/>
      <c r="I278" s="112"/>
      <c r="J278" s="112"/>
      <c r="K278" s="126"/>
    </row>
    <row r="279" spans="2:11">
      <c r="B279" s="119"/>
      <c r="C279" s="126"/>
      <c r="D279" s="126"/>
      <c r="E279" s="126"/>
      <c r="F279" s="126"/>
      <c r="G279" s="126"/>
      <c r="H279" s="126"/>
      <c r="I279" s="112"/>
      <c r="J279" s="112"/>
      <c r="K279" s="126"/>
    </row>
    <row r="280" spans="2:11">
      <c r="B280" s="119"/>
      <c r="C280" s="126"/>
      <c r="D280" s="126"/>
      <c r="E280" s="126"/>
      <c r="F280" s="126"/>
      <c r="G280" s="126"/>
      <c r="H280" s="126"/>
      <c r="I280" s="112"/>
      <c r="J280" s="112"/>
      <c r="K280" s="126"/>
    </row>
    <row r="281" spans="2:11">
      <c r="B281" s="119"/>
      <c r="C281" s="126"/>
      <c r="D281" s="126"/>
      <c r="E281" s="126"/>
      <c r="F281" s="126"/>
      <c r="G281" s="126"/>
      <c r="H281" s="126"/>
      <c r="I281" s="112"/>
      <c r="J281" s="112"/>
      <c r="K281" s="126"/>
    </row>
    <row r="282" spans="2:11">
      <c r="B282" s="119"/>
      <c r="C282" s="126"/>
      <c r="D282" s="126"/>
      <c r="E282" s="126"/>
      <c r="F282" s="126"/>
      <c r="G282" s="126"/>
      <c r="H282" s="126"/>
      <c r="I282" s="112"/>
      <c r="J282" s="112"/>
      <c r="K282" s="126"/>
    </row>
    <row r="283" spans="2:11">
      <c r="B283" s="119"/>
      <c r="C283" s="126"/>
      <c r="D283" s="126"/>
      <c r="E283" s="126"/>
      <c r="F283" s="126"/>
      <c r="G283" s="126"/>
      <c r="H283" s="126"/>
      <c r="I283" s="112"/>
      <c r="J283" s="112"/>
      <c r="K283" s="126"/>
    </row>
    <row r="284" spans="2:11">
      <c r="B284" s="119"/>
      <c r="C284" s="126"/>
      <c r="D284" s="126"/>
      <c r="E284" s="126"/>
      <c r="F284" s="126"/>
      <c r="G284" s="126"/>
      <c r="H284" s="126"/>
      <c r="I284" s="112"/>
      <c r="J284" s="112"/>
      <c r="K284" s="126"/>
    </row>
    <row r="285" spans="2:11">
      <c r="B285" s="119"/>
      <c r="C285" s="126"/>
      <c r="D285" s="126"/>
      <c r="E285" s="126"/>
      <c r="F285" s="126"/>
      <c r="G285" s="126"/>
      <c r="H285" s="126"/>
      <c r="I285" s="112"/>
      <c r="J285" s="112"/>
      <c r="K285" s="126"/>
    </row>
    <row r="286" spans="2:11">
      <c r="B286" s="119"/>
      <c r="C286" s="126"/>
      <c r="D286" s="126"/>
      <c r="E286" s="126"/>
      <c r="F286" s="126"/>
      <c r="G286" s="126"/>
      <c r="H286" s="126"/>
      <c r="I286" s="112"/>
      <c r="J286" s="112"/>
      <c r="K286" s="126"/>
    </row>
    <row r="287" spans="2:11">
      <c r="B287" s="119"/>
      <c r="C287" s="126"/>
      <c r="D287" s="126"/>
      <c r="E287" s="126"/>
      <c r="F287" s="126"/>
      <c r="G287" s="126"/>
      <c r="H287" s="126"/>
      <c r="I287" s="112"/>
      <c r="J287" s="112"/>
      <c r="K287" s="126"/>
    </row>
    <row r="288" spans="2:11">
      <c r="B288" s="119"/>
      <c r="C288" s="126"/>
      <c r="D288" s="126"/>
      <c r="E288" s="126"/>
      <c r="F288" s="126"/>
      <c r="G288" s="126"/>
      <c r="H288" s="126"/>
      <c r="I288" s="112"/>
      <c r="J288" s="112"/>
      <c r="K288" s="126"/>
    </row>
    <row r="289" spans="2:11">
      <c r="B289" s="119"/>
      <c r="C289" s="126"/>
      <c r="D289" s="126"/>
      <c r="E289" s="126"/>
      <c r="F289" s="126"/>
      <c r="G289" s="126"/>
      <c r="H289" s="126"/>
      <c r="I289" s="112"/>
      <c r="J289" s="112"/>
      <c r="K289" s="126"/>
    </row>
    <row r="290" spans="2:11">
      <c r="B290" s="119"/>
      <c r="C290" s="126"/>
      <c r="D290" s="126"/>
      <c r="E290" s="126"/>
      <c r="F290" s="126"/>
      <c r="G290" s="126"/>
      <c r="H290" s="126"/>
      <c r="I290" s="112"/>
      <c r="J290" s="112"/>
      <c r="K290" s="126"/>
    </row>
    <row r="291" spans="2:11">
      <c r="B291" s="119"/>
      <c r="C291" s="126"/>
      <c r="D291" s="126"/>
      <c r="E291" s="126"/>
      <c r="F291" s="126"/>
      <c r="G291" s="126"/>
      <c r="H291" s="126"/>
      <c r="I291" s="112"/>
      <c r="J291" s="112"/>
      <c r="K291" s="126"/>
    </row>
    <row r="292" spans="2:11">
      <c r="B292" s="119"/>
      <c r="C292" s="126"/>
      <c r="D292" s="126"/>
      <c r="E292" s="126"/>
      <c r="F292" s="126"/>
      <c r="G292" s="126"/>
      <c r="H292" s="126"/>
      <c r="I292" s="112"/>
      <c r="J292" s="112"/>
      <c r="K292" s="126"/>
    </row>
    <row r="293" spans="2:11">
      <c r="B293" s="119"/>
      <c r="C293" s="126"/>
      <c r="D293" s="126"/>
      <c r="E293" s="126"/>
      <c r="F293" s="126"/>
      <c r="G293" s="126"/>
      <c r="H293" s="126"/>
      <c r="I293" s="112"/>
      <c r="J293" s="112"/>
      <c r="K293" s="126"/>
    </row>
    <row r="294" spans="2:11">
      <c r="B294" s="119"/>
      <c r="C294" s="126"/>
      <c r="D294" s="126"/>
      <c r="E294" s="126"/>
      <c r="F294" s="126"/>
      <c r="G294" s="126"/>
      <c r="H294" s="126"/>
      <c r="I294" s="112"/>
      <c r="J294" s="112"/>
      <c r="K294" s="126"/>
    </row>
    <row r="295" spans="2:11">
      <c r="B295" s="119"/>
      <c r="C295" s="126"/>
      <c r="D295" s="126"/>
      <c r="E295" s="126"/>
      <c r="F295" s="126"/>
      <c r="G295" s="126"/>
      <c r="H295" s="126"/>
      <c r="I295" s="112"/>
      <c r="J295" s="112"/>
      <c r="K295" s="126"/>
    </row>
    <row r="296" spans="2:11">
      <c r="B296" s="119"/>
      <c r="C296" s="126"/>
      <c r="D296" s="126"/>
      <c r="E296" s="126"/>
      <c r="F296" s="126"/>
      <c r="G296" s="126"/>
      <c r="H296" s="126"/>
      <c r="I296" s="112"/>
      <c r="J296" s="112"/>
      <c r="K296" s="126"/>
    </row>
    <row r="297" spans="2:11">
      <c r="B297" s="119"/>
      <c r="C297" s="126"/>
      <c r="D297" s="126"/>
      <c r="E297" s="126"/>
      <c r="F297" s="126"/>
      <c r="G297" s="126"/>
      <c r="H297" s="126"/>
      <c r="I297" s="112"/>
      <c r="J297" s="112"/>
      <c r="K297" s="126"/>
    </row>
    <row r="298" spans="2:11">
      <c r="B298" s="119"/>
      <c r="C298" s="126"/>
      <c r="D298" s="126"/>
      <c r="E298" s="126"/>
      <c r="F298" s="126"/>
      <c r="G298" s="126"/>
      <c r="H298" s="126"/>
      <c r="I298" s="112"/>
      <c r="J298" s="112"/>
      <c r="K298" s="126"/>
    </row>
    <row r="299" spans="2:11">
      <c r="B299" s="119"/>
      <c r="C299" s="126"/>
      <c r="D299" s="126"/>
      <c r="E299" s="126"/>
      <c r="F299" s="126"/>
      <c r="G299" s="126"/>
      <c r="H299" s="126"/>
      <c r="I299" s="112"/>
      <c r="J299" s="112"/>
      <c r="K299" s="126"/>
    </row>
    <row r="300" spans="2:11">
      <c r="B300" s="119"/>
      <c r="C300" s="126"/>
      <c r="D300" s="126"/>
      <c r="E300" s="126"/>
      <c r="F300" s="126"/>
      <c r="G300" s="126"/>
      <c r="H300" s="126"/>
      <c r="I300" s="112"/>
      <c r="J300" s="112"/>
      <c r="K300" s="126"/>
    </row>
    <row r="301" spans="2:11">
      <c r="B301" s="119"/>
      <c r="C301" s="126"/>
      <c r="D301" s="126"/>
      <c r="E301" s="126"/>
      <c r="F301" s="126"/>
      <c r="G301" s="126"/>
      <c r="H301" s="126"/>
      <c r="I301" s="112"/>
      <c r="J301" s="112"/>
      <c r="K301" s="126"/>
    </row>
    <row r="302" spans="2:11">
      <c r="B302" s="119"/>
      <c r="C302" s="126"/>
      <c r="D302" s="126"/>
      <c r="E302" s="126"/>
      <c r="F302" s="126"/>
      <c r="G302" s="126"/>
      <c r="H302" s="126"/>
      <c r="I302" s="112"/>
      <c r="J302" s="112"/>
      <c r="K302" s="126"/>
    </row>
    <row r="303" spans="2:11">
      <c r="B303" s="119"/>
      <c r="C303" s="126"/>
      <c r="D303" s="126"/>
      <c r="E303" s="126"/>
      <c r="F303" s="126"/>
      <c r="G303" s="126"/>
      <c r="H303" s="126"/>
      <c r="I303" s="112"/>
      <c r="J303" s="112"/>
      <c r="K303" s="126"/>
    </row>
    <row r="304" spans="2:11">
      <c r="B304" s="119"/>
      <c r="C304" s="126"/>
      <c r="D304" s="126"/>
      <c r="E304" s="126"/>
      <c r="F304" s="126"/>
      <c r="G304" s="126"/>
      <c r="H304" s="126"/>
      <c r="I304" s="112"/>
      <c r="J304" s="112"/>
      <c r="K304" s="126"/>
    </row>
    <row r="305" spans="2:11">
      <c r="B305" s="119"/>
      <c r="C305" s="126"/>
      <c r="D305" s="126"/>
      <c r="E305" s="126"/>
      <c r="F305" s="126"/>
      <c r="G305" s="126"/>
      <c r="H305" s="126"/>
      <c r="I305" s="112"/>
      <c r="J305" s="112"/>
      <c r="K305" s="126"/>
    </row>
    <row r="306" spans="2:11">
      <c r="B306" s="119"/>
      <c r="C306" s="126"/>
      <c r="D306" s="126"/>
      <c r="E306" s="126"/>
      <c r="F306" s="126"/>
      <c r="G306" s="126"/>
      <c r="H306" s="126"/>
      <c r="I306" s="112"/>
      <c r="J306" s="112"/>
      <c r="K306" s="126"/>
    </row>
    <row r="307" spans="2:11">
      <c r="B307" s="119"/>
      <c r="C307" s="126"/>
      <c r="D307" s="126"/>
      <c r="E307" s="126"/>
      <c r="F307" s="126"/>
      <c r="G307" s="126"/>
      <c r="H307" s="126"/>
      <c r="I307" s="112"/>
      <c r="J307" s="112"/>
      <c r="K307" s="126"/>
    </row>
    <row r="308" spans="2:11">
      <c r="B308" s="119"/>
      <c r="C308" s="126"/>
      <c r="D308" s="126"/>
      <c r="E308" s="126"/>
      <c r="F308" s="126"/>
      <c r="G308" s="126"/>
      <c r="H308" s="126"/>
      <c r="I308" s="112"/>
      <c r="J308" s="112"/>
      <c r="K308" s="126"/>
    </row>
    <row r="309" spans="2:11">
      <c r="B309" s="119"/>
      <c r="C309" s="126"/>
      <c r="D309" s="126"/>
      <c r="E309" s="126"/>
      <c r="F309" s="126"/>
      <c r="G309" s="126"/>
      <c r="H309" s="126"/>
      <c r="I309" s="112"/>
      <c r="J309" s="112"/>
      <c r="K309" s="126"/>
    </row>
    <row r="310" spans="2:11">
      <c r="B310" s="119"/>
      <c r="C310" s="126"/>
      <c r="D310" s="126"/>
      <c r="E310" s="126"/>
      <c r="F310" s="126"/>
      <c r="G310" s="126"/>
      <c r="H310" s="126"/>
      <c r="I310" s="112"/>
      <c r="J310" s="112"/>
      <c r="K310" s="126"/>
    </row>
    <row r="311" spans="2:11">
      <c r="B311" s="119"/>
      <c r="C311" s="126"/>
      <c r="D311" s="126"/>
      <c r="E311" s="126"/>
      <c r="F311" s="126"/>
      <c r="G311" s="126"/>
      <c r="H311" s="126"/>
      <c r="I311" s="112"/>
      <c r="J311" s="112"/>
      <c r="K311" s="126"/>
    </row>
    <row r="312" spans="2:11">
      <c r="B312" s="119"/>
      <c r="C312" s="126"/>
      <c r="D312" s="126"/>
      <c r="E312" s="126"/>
      <c r="F312" s="126"/>
      <c r="G312" s="126"/>
      <c r="H312" s="126"/>
      <c r="I312" s="112"/>
      <c r="J312" s="112"/>
      <c r="K312" s="126"/>
    </row>
    <row r="313" spans="2:11">
      <c r="B313" s="119"/>
      <c r="C313" s="126"/>
      <c r="D313" s="126"/>
      <c r="E313" s="126"/>
      <c r="F313" s="126"/>
      <c r="G313" s="126"/>
      <c r="H313" s="126"/>
      <c r="I313" s="112"/>
      <c r="J313" s="112"/>
      <c r="K313" s="126"/>
    </row>
    <row r="314" spans="2:11">
      <c r="B314" s="119"/>
      <c r="C314" s="126"/>
      <c r="D314" s="126"/>
      <c r="E314" s="126"/>
      <c r="F314" s="126"/>
      <c r="G314" s="126"/>
      <c r="H314" s="126"/>
      <c r="I314" s="112"/>
      <c r="J314" s="112"/>
      <c r="K314" s="126"/>
    </row>
    <row r="315" spans="2:11">
      <c r="B315" s="119"/>
      <c r="C315" s="126"/>
      <c r="D315" s="126"/>
      <c r="E315" s="126"/>
      <c r="F315" s="126"/>
      <c r="G315" s="126"/>
      <c r="H315" s="126"/>
      <c r="I315" s="112"/>
      <c r="J315" s="112"/>
      <c r="K315" s="126"/>
    </row>
    <row r="316" spans="2:11">
      <c r="B316" s="119"/>
      <c r="C316" s="126"/>
      <c r="D316" s="126"/>
      <c r="E316" s="126"/>
      <c r="F316" s="126"/>
      <c r="G316" s="126"/>
      <c r="H316" s="126"/>
      <c r="I316" s="112"/>
      <c r="J316" s="112"/>
      <c r="K316" s="126"/>
    </row>
    <row r="317" spans="2:11">
      <c r="B317" s="119"/>
      <c r="C317" s="126"/>
      <c r="D317" s="126"/>
      <c r="E317" s="126"/>
      <c r="F317" s="126"/>
      <c r="G317" s="126"/>
      <c r="H317" s="126"/>
      <c r="I317" s="112"/>
      <c r="J317" s="112"/>
      <c r="K317" s="126"/>
    </row>
    <row r="318" spans="2:11">
      <c r="B318" s="119"/>
      <c r="C318" s="126"/>
      <c r="D318" s="126"/>
      <c r="E318" s="126"/>
      <c r="F318" s="126"/>
      <c r="G318" s="126"/>
      <c r="H318" s="126"/>
      <c r="I318" s="112"/>
      <c r="J318" s="112"/>
      <c r="K318" s="126"/>
    </row>
    <row r="319" spans="2:11">
      <c r="B319" s="119"/>
      <c r="C319" s="126"/>
      <c r="D319" s="126"/>
      <c r="E319" s="126"/>
      <c r="F319" s="126"/>
      <c r="G319" s="126"/>
      <c r="H319" s="126"/>
      <c r="I319" s="112"/>
      <c r="J319" s="112"/>
      <c r="K319" s="126"/>
    </row>
    <row r="320" spans="2:11">
      <c r="B320" s="119"/>
      <c r="C320" s="126"/>
      <c r="D320" s="126"/>
      <c r="E320" s="126"/>
      <c r="F320" s="126"/>
      <c r="G320" s="126"/>
      <c r="H320" s="126"/>
      <c r="I320" s="112"/>
      <c r="J320" s="112"/>
      <c r="K320" s="126"/>
    </row>
    <row r="321" spans="2:11">
      <c r="B321" s="119"/>
      <c r="C321" s="126"/>
      <c r="D321" s="126"/>
      <c r="E321" s="126"/>
      <c r="F321" s="126"/>
      <c r="G321" s="126"/>
      <c r="H321" s="126"/>
      <c r="I321" s="112"/>
      <c r="J321" s="112"/>
      <c r="K321" s="126"/>
    </row>
    <row r="322" spans="2:11">
      <c r="B322" s="119"/>
      <c r="C322" s="126"/>
      <c r="D322" s="126"/>
      <c r="E322" s="126"/>
      <c r="F322" s="126"/>
      <c r="G322" s="126"/>
      <c r="H322" s="126"/>
      <c r="I322" s="112"/>
      <c r="J322" s="112"/>
      <c r="K322" s="126"/>
    </row>
    <row r="323" spans="2:11">
      <c r="B323" s="119"/>
      <c r="C323" s="126"/>
      <c r="D323" s="126"/>
      <c r="E323" s="126"/>
      <c r="F323" s="126"/>
      <c r="G323" s="126"/>
      <c r="H323" s="126"/>
      <c r="I323" s="112"/>
      <c r="J323" s="112"/>
      <c r="K323" s="126"/>
    </row>
    <row r="324" spans="2:11">
      <c r="B324" s="119"/>
      <c r="C324" s="126"/>
      <c r="D324" s="126"/>
      <c r="E324" s="126"/>
      <c r="F324" s="126"/>
      <c r="G324" s="126"/>
      <c r="H324" s="126"/>
      <c r="I324" s="112"/>
      <c r="J324" s="112"/>
      <c r="K324" s="126"/>
    </row>
    <row r="325" spans="2:11">
      <c r="B325" s="119"/>
      <c r="C325" s="126"/>
      <c r="D325" s="126"/>
      <c r="E325" s="126"/>
      <c r="F325" s="126"/>
      <c r="G325" s="126"/>
      <c r="H325" s="126"/>
      <c r="I325" s="112"/>
      <c r="J325" s="112"/>
      <c r="K325" s="126"/>
    </row>
    <row r="326" spans="2:11">
      <c r="B326" s="119"/>
      <c r="C326" s="126"/>
      <c r="D326" s="126"/>
      <c r="E326" s="126"/>
      <c r="F326" s="126"/>
      <c r="G326" s="126"/>
      <c r="H326" s="126"/>
      <c r="I326" s="112"/>
      <c r="J326" s="112"/>
      <c r="K326" s="126"/>
    </row>
    <row r="327" spans="2:11">
      <c r="B327" s="119"/>
      <c r="C327" s="126"/>
      <c r="D327" s="126"/>
      <c r="E327" s="126"/>
      <c r="F327" s="126"/>
      <c r="G327" s="126"/>
      <c r="H327" s="126"/>
      <c r="I327" s="112"/>
      <c r="J327" s="112"/>
      <c r="K327" s="126"/>
    </row>
    <row r="328" spans="2:11">
      <c r="B328" s="119"/>
      <c r="C328" s="126"/>
      <c r="D328" s="126"/>
      <c r="E328" s="126"/>
      <c r="F328" s="126"/>
      <c r="G328" s="126"/>
      <c r="H328" s="126"/>
      <c r="I328" s="112"/>
      <c r="J328" s="112"/>
      <c r="K328" s="126"/>
    </row>
    <row r="329" spans="2:11">
      <c r="B329" s="119"/>
      <c r="C329" s="126"/>
      <c r="D329" s="126"/>
      <c r="E329" s="126"/>
      <c r="F329" s="126"/>
      <c r="G329" s="126"/>
      <c r="H329" s="126"/>
      <c r="I329" s="112"/>
      <c r="J329" s="112"/>
      <c r="K329" s="126"/>
    </row>
    <row r="330" spans="2:11">
      <c r="B330" s="119"/>
      <c r="C330" s="126"/>
      <c r="D330" s="126"/>
      <c r="E330" s="126"/>
      <c r="F330" s="126"/>
      <c r="G330" s="126"/>
      <c r="H330" s="126"/>
      <c r="I330" s="112"/>
      <c r="J330" s="112"/>
      <c r="K330" s="126"/>
    </row>
    <row r="331" spans="2:11">
      <c r="B331" s="119"/>
      <c r="C331" s="126"/>
      <c r="D331" s="126"/>
      <c r="E331" s="126"/>
      <c r="F331" s="126"/>
      <c r="G331" s="126"/>
      <c r="H331" s="126"/>
      <c r="I331" s="112"/>
      <c r="J331" s="112"/>
      <c r="K331" s="126"/>
    </row>
    <row r="332" spans="2:11">
      <c r="B332" s="119"/>
      <c r="C332" s="126"/>
      <c r="D332" s="126"/>
      <c r="E332" s="126"/>
      <c r="F332" s="126"/>
      <c r="G332" s="126"/>
      <c r="H332" s="126"/>
      <c r="I332" s="112"/>
      <c r="J332" s="112"/>
      <c r="K332" s="126"/>
    </row>
    <row r="333" spans="2:11">
      <c r="B333" s="119"/>
      <c r="C333" s="126"/>
      <c r="D333" s="126"/>
      <c r="E333" s="126"/>
      <c r="F333" s="126"/>
      <c r="G333" s="126"/>
      <c r="H333" s="126"/>
      <c r="I333" s="112"/>
      <c r="J333" s="112"/>
      <c r="K333" s="126"/>
    </row>
    <row r="334" spans="2:11">
      <c r="B334" s="119"/>
      <c r="C334" s="126"/>
      <c r="D334" s="126"/>
      <c r="E334" s="126"/>
      <c r="F334" s="126"/>
      <c r="G334" s="126"/>
      <c r="H334" s="126"/>
      <c r="I334" s="112"/>
      <c r="J334" s="112"/>
      <c r="K334" s="126"/>
    </row>
    <row r="335" spans="2:11">
      <c r="B335" s="119"/>
      <c r="C335" s="126"/>
      <c r="D335" s="126"/>
      <c r="E335" s="126"/>
      <c r="F335" s="126"/>
      <c r="G335" s="126"/>
      <c r="H335" s="126"/>
      <c r="I335" s="112"/>
      <c r="J335" s="112"/>
      <c r="K335" s="126"/>
    </row>
    <row r="336" spans="2:11">
      <c r="B336" s="119"/>
      <c r="C336" s="126"/>
      <c r="D336" s="126"/>
      <c r="E336" s="126"/>
      <c r="F336" s="126"/>
      <c r="G336" s="126"/>
      <c r="H336" s="126"/>
      <c r="I336" s="112"/>
      <c r="J336" s="112"/>
      <c r="K336" s="126"/>
    </row>
    <row r="337" spans="2:11">
      <c r="B337" s="119"/>
      <c r="C337" s="126"/>
      <c r="D337" s="126"/>
      <c r="E337" s="126"/>
      <c r="F337" s="126"/>
      <c r="G337" s="126"/>
      <c r="H337" s="126"/>
      <c r="I337" s="112"/>
      <c r="J337" s="112"/>
      <c r="K337" s="126"/>
    </row>
    <row r="338" spans="2:11">
      <c r="B338" s="119"/>
      <c r="C338" s="126"/>
      <c r="D338" s="126"/>
      <c r="E338" s="126"/>
      <c r="F338" s="126"/>
      <c r="G338" s="126"/>
      <c r="H338" s="126"/>
      <c r="I338" s="112"/>
      <c r="J338" s="112"/>
      <c r="K338" s="126"/>
    </row>
    <row r="339" spans="2:11">
      <c r="B339" s="119"/>
      <c r="C339" s="126"/>
      <c r="D339" s="126"/>
      <c r="E339" s="126"/>
      <c r="F339" s="126"/>
      <c r="G339" s="126"/>
      <c r="H339" s="126"/>
      <c r="I339" s="112"/>
      <c r="J339" s="112"/>
      <c r="K339" s="126"/>
    </row>
    <row r="340" spans="2:11">
      <c r="B340" s="119"/>
      <c r="C340" s="126"/>
      <c r="D340" s="126"/>
      <c r="E340" s="126"/>
      <c r="F340" s="126"/>
      <c r="G340" s="126"/>
      <c r="H340" s="126"/>
      <c r="I340" s="112"/>
      <c r="J340" s="112"/>
      <c r="K340" s="126"/>
    </row>
    <row r="341" spans="2:11">
      <c r="B341" s="119"/>
      <c r="C341" s="126"/>
      <c r="D341" s="126"/>
      <c r="E341" s="126"/>
      <c r="F341" s="126"/>
      <c r="G341" s="126"/>
      <c r="H341" s="126"/>
      <c r="I341" s="112"/>
      <c r="J341" s="112"/>
      <c r="K341" s="126"/>
    </row>
    <row r="342" spans="2:11">
      <c r="B342" s="119"/>
      <c r="C342" s="126"/>
      <c r="D342" s="126"/>
      <c r="E342" s="126"/>
      <c r="F342" s="126"/>
      <c r="G342" s="126"/>
      <c r="H342" s="126"/>
      <c r="I342" s="112"/>
      <c r="J342" s="112"/>
      <c r="K342" s="126"/>
    </row>
    <row r="343" spans="2:11">
      <c r="B343" s="119"/>
      <c r="C343" s="126"/>
      <c r="D343" s="126"/>
      <c r="E343" s="126"/>
      <c r="F343" s="126"/>
      <c r="G343" s="126"/>
      <c r="H343" s="126"/>
      <c r="I343" s="112"/>
      <c r="J343" s="112"/>
      <c r="K343" s="126"/>
    </row>
    <row r="344" spans="2:11">
      <c r="B344" s="119"/>
      <c r="C344" s="126"/>
      <c r="D344" s="126"/>
      <c r="E344" s="126"/>
      <c r="F344" s="126"/>
      <c r="G344" s="126"/>
      <c r="H344" s="126"/>
      <c r="I344" s="112"/>
      <c r="J344" s="112"/>
      <c r="K344" s="126"/>
    </row>
    <row r="345" spans="2:11">
      <c r="B345" s="119"/>
      <c r="C345" s="126"/>
      <c r="D345" s="126"/>
      <c r="E345" s="126"/>
      <c r="F345" s="126"/>
      <c r="G345" s="126"/>
      <c r="H345" s="126"/>
      <c r="I345" s="112"/>
      <c r="J345" s="112"/>
      <c r="K345" s="126"/>
    </row>
    <row r="346" spans="2:11">
      <c r="B346" s="119"/>
      <c r="C346" s="126"/>
      <c r="D346" s="126"/>
      <c r="E346" s="126"/>
      <c r="F346" s="126"/>
      <c r="G346" s="126"/>
      <c r="H346" s="126"/>
      <c r="I346" s="112"/>
      <c r="J346" s="112"/>
      <c r="K346" s="126"/>
    </row>
    <row r="347" spans="2:11">
      <c r="B347" s="119"/>
      <c r="C347" s="126"/>
      <c r="D347" s="126"/>
      <c r="E347" s="126"/>
      <c r="F347" s="126"/>
      <c r="G347" s="126"/>
      <c r="H347" s="126"/>
      <c r="I347" s="112"/>
      <c r="J347" s="112"/>
      <c r="K347" s="126"/>
    </row>
    <row r="348" spans="2:11">
      <c r="B348" s="119"/>
      <c r="C348" s="126"/>
      <c r="D348" s="126"/>
      <c r="E348" s="126"/>
      <c r="F348" s="126"/>
      <c r="G348" s="126"/>
      <c r="H348" s="126"/>
      <c r="I348" s="112"/>
      <c r="J348" s="112"/>
      <c r="K348" s="126"/>
    </row>
    <row r="349" spans="2:11">
      <c r="B349" s="119"/>
      <c r="C349" s="126"/>
      <c r="D349" s="126"/>
      <c r="E349" s="126"/>
      <c r="F349" s="126"/>
      <c r="G349" s="126"/>
      <c r="H349" s="126"/>
      <c r="I349" s="112"/>
      <c r="J349" s="112"/>
      <c r="K349" s="126"/>
    </row>
    <row r="350" spans="2:11">
      <c r="B350" s="119"/>
      <c r="C350" s="126"/>
      <c r="D350" s="126"/>
      <c r="E350" s="126"/>
      <c r="F350" s="126"/>
      <c r="G350" s="126"/>
      <c r="H350" s="126"/>
      <c r="I350" s="112"/>
      <c r="J350" s="112"/>
      <c r="K350" s="126"/>
    </row>
    <row r="351" spans="2:11">
      <c r="B351" s="119"/>
      <c r="C351" s="126"/>
      <c r="D351" s="126"/>
      <c r="E351" s="126"/>
      <c r="F351" s="126"/>
      <c r="G351" s="126"/>
      <c r="H351" s="126"/>
      <c r="I351" s="112"/>
      <c r="J351" s="112"/>
      <c r="K351" s="126"/>
    </row>
    <row r="352" spans="2:11">
      <c r="B352" s="119"/>
      <c r="C352" s="126"/>
      <c r="D352" s="126"/>
      <c r="E352" s="126"/>
      <c r="F352" s="126"/>
      <c r="G352" s="126"/>
      <c r="H352" s="126"/>
      <c r="I352" s="112"/>
      <c r="J352" s="112"/>
      <c r="K352" s="126"/>
    </row>
    <row r="353" spans="2:11">
      <c r="B353" s="119"/>
      <c r="C353" s="126"/>
      <c r="D353" s="126"/>
      <c r="E353" s="126"/>
      <c r="F353" s="126"/>
      <c r="G353" s="126"/>
      <c r="H353" s="126"/>
      <c r="I353" s="112"/>
      <c r="J353" s="112"/>
      <c r="K353" s="126"/>
    </row>
    <row r="354" spans="2:11">
      <c r="B354" s="119"/>
      <c r="C354" s="126"/>
      <c r="D354" s="126"/>
      <c r="E354" s="126"/>
      <c r="F354" s="126"/>
      <c r="G354" s="126"/>
      <c r="H354" s="126"/>
      <c r="I354" s="112"/>
      <c r="J354" s="112"/>
      <c r="K354" s="126"/>
    </row>
    <row r="355" spans="2:11">
      <c r="B355" s="119"/>
      <c r="C355" s="126"/>
      <c r="D355" s="126"/>
      <c r="E355" s="126"/>
      <c r="F355" s="126"/>
      <c r="G355" s="126"/>
      <c r="H355" s="126"/>
      <c r="I355" s="112"/>
      <c r="J355" s="112"/>
      <c r="K355" s="126"/>
    </row>
    <row r="356" spans="2:11">
      <c r="B356" s="119"/>
      <c r="C356" s="126"/>
      <c r="D356" s="126"/>
      <c r="E356" s="126"/>
      <c r="F356" s="126"/>
      <c r="G356" s="126"/>
      <c r="H356" s="126"/>
      <c r="I356" s="112"/>
      <c r="J356" s="112"/>
      <c r="K356" s="126"/>
    </row>
    <row r="357" spans="2:11">
      <c r="B357" s="119"/>
      <c r="C357" s="126"/>
      <c r="D357" s="126"/>
      <c r="E357" s="126"/>
      <c r="F357" s="126"/>
      <c r="G357" s="126"/>
      <c r="H357" s="126"/>
      <c r="I357" s="112"/>
      <c r="J357" s="112"/>
      <c r="K357" s="126"/>
    </row>
    <row r="358" spans="2:11">
      <c r="B358" s="119"/>
      <c r="C358" s="126"/>
      <c r="D358" s="126"/>
      <c r="E358" s="126"/>
      <c r="F358" s="126"/>
      <c r="G358" s="126"/>
      <c r="H358" s="126"/>
      <c r="I358" s="112"/>
      <c r="J358" s="112"/>
      <c r="K358" s="126"/>
    </row>
    <row r="359" spans="2:11">
      <c r="B359" s="119"/>
      <c r="C359" s="126"/>
      <c r="D359" s="126"/>
      <c r="E359" s="126"/>
      <c r="F359" s="126"/>
      <c r="G359" s="126"/>
      <c r="H359" s="126"/>
      <c r="I359" s="112"/>
      <c r="J359" s="112"/>
      <c r="K359" s="126"/>
    </row>
    <row r="360" spans="2:11">
      <c r="B360" s="119"/>
      <c r="C360" s="126"/>
      <c r="D360" s="126"/>
      <c r="E360" s="126"/>
      <c r="F360" s="126"/>
      <c r="G360" s="126"/>
      <c r="H360" s="126"/>
      <c r="I360" s="112"/>
      <c r="J360" s="112"/>
      <c r="K360" s="126"/>
    </row>
    <row r="361" spans="2:11">
      <c r="B361" s="119"/>
      <c r="C361" s="126"/>
      <c r="D361" s="126"/>
      <c r="E361" s="126"/>
      <c r="F361" s="126"/>
      <c r="G361" s="126"/>
      <c r="H361" s="126"/>
      <c r="I361" s="112"/>
      <c r="J361" s="112"/>
      <c r="K361" s="126"/>
    </row>
    <row r="362" spans="2:11">
      <c r="B362" s="119"/>
      <c r="C362" s="126"/>
      <c r="D362" s="126"/>
      <c r="E362" s="126"/>
      <c r="F362" s="126"/>
      <c r="G362" s="126"/>
      <c r="H362" s="126"/>
      <c r="I362" s="112"/>
      <c r="J362" s="112"/>
      <c r="K362" s="126"/>
    </row>
    <row r="363" spans="2:11">
      <c r="B363" s="119"/>
      <c r="C363" s="126"/>
      <c r="D363" s="126"/>
      <c r="E363" s="126"/>
      <c r="F363" s="126"/>
      <c r="G363" s="126"/>
      <c r="H363" s="126"/>
      <c r="I363" s="112"/>
      <c r="J363" s="112"/>
      <c r="K363" s="126"/>
    </row>
    <row r="364" spans="2:11">
      <c r="B364" s="119"/>
      <c r="C364" s="126"/>
      <c r="D364" s="126"/>
      <c r="E364" s="126"/>
      <c r="F364" s="126"/>
      <c r="G364" s="126"/>
      <c r="H364" s="126"/>
      <c r="I364" s="112"/>
      <c r="J364" s="112"/>
      <c r="K364" s="126"/>
    </row>
    <row r="365" spans="2:11">
      <c r="B365" s="119"/>
      <c r="C365" s="126"/>
      <c r="D365" s="126"/>
      <c r="E365" s="126"/>
      <c r="F365" s="126"/>
      <c r="G365" s="126"/>
      <c r="H365" s="126"/>
      <c r="I365" s="112"/>
      <c r="J365" s="112"/>
      <c r="K365" s="126"/>
    </row>
    <row r="366" spans="2:11">
      <c r="B366" s="119"/>
      <c r="C366" s="126"/>
      <c r="D366" s="126"/>
      <c r="E366" s="126"/>
      <c r="F366" s="126"/>
      <c r="G366" s="126"/>
      <c r="H366" s="126"/>
      <c r="I366" s="112"/>
      <c r="J366" s="112"/>
      <c r="K366" s="126"/>
    </row>
    <row r="367" spans="2:11">
      <c r="B367" s="119"/>
      <c r="C367" s="126"/>
      <c r="D367" s="126"/>
      <c r="E367" s="126"/>
      <c r="F367" s="126"/>
      <c r="G367" s="126"/>
      <c r="H367" s="126"/>
      <c r="I367" s="112"/>
      <c r="J367" s="112"/>
      <c r="K367" s="126"/>
    </row>
    <row r="368" spans="2:11">
      <c r="B368" s="119"/>
      <c r="C368" s="126"/>
      <c r="D368" s="126"/>
      <c r="E368" s="126"/>
      <c r="F368" s="126"/>
      <c r="G368" s="126"/>
      <c r="H368" s="126"/>
      <c r="I368" s="112"/>
      <c r="J368" s="112"/>
      <c r="K368" s="126"/>
    </row>
    <row r="369" spans="2:11">
      <c r="B369" s="119"/>
      <c r="C369" s="126"/>
      <c r="D369" s="126"/>
      <c r="E369" s="126"/>
      <c r="F369" s="126"/>
      <c r="G369" s="126"/>
      <c r="H369" s="126"/>
      <c r="I369" s="112"/>
      <c r="J369" s="112"/>
      <c r="K369" s="126"/>
    </row>
    <row r="370" spans="2:11">
      <c r="B370" s="119"/>
      <c r="C370" s="126"/>
      <c r="D370" s="126"/>
      <c r="E370" s="126"/>
      <c r="F370" s="126"/>
      <c r="G370" s="126"/>
      <c r="H370" s="126"/>
      <c r="I370" s="112"/>
      <c r="J370" s="112"/>
      <c r="K370" s="126"/>
    </row>
    <row r="371" spans="2:11">
      <c r="B371" s="119"/>
      <c r="C371" s="126"/>
      <c r="D371" s="126"/>
      <c r="E371" s="126"/>
      <c r="F371" s="126"/>
      <c r="G371" s="126"/>
      <c r="H371" s="126"/>
      <c r="I371" s="112"/>
      <c r="J371" s="112"/>
      <c r="K371" s="126"/>
    </row>
    <row r="372" spans="2:11">
      <c r="B372" s="119"/>
      <c r="C372" s="126"/>
      <c r="D372" s="126"/>
      <c r="E372" s="126"/>
      <c r="F372" s="126"/>
      <c r="G372" s="126"/>
      <c r="H372" s="126"/>
      <c r="I372" s="112"/>
      <c r="J372" s="112"/>
      <c r="K372" s="126"/>
    </row>
    <row r="373" spans="2:11">
      <c r="B373" s="119"/>
      <c r="C373" s="126"/>
      <c r="D373" s="126"/>
      <c r="E373" s="126"/>
      <c r="F373" s="126"/>
      <c r="G373" s="126"/>
      <c r="H373" s="126"/>
      <c r="I373" s="112"/>
      <c r="J373" s="112"/>
      <c r="K373" s="126"/>
    </row>
    <row r="374" spans="2:11">
      <c r="B374" s="119"/>
      <c r="C374" s="126"/>
      <c r="D374" s="126"/>
      <c r="E374" s="126"/>
      <c r="F374" s="126"/>
      <c r="G374" s="126"/>
      <c r="H374" s="126"/>
      <c r="I374" s="112"/>
      <c r="J374" s="112"/>
      <c r="K374" s="126"/>
    </row>
    <row r="375" spans="2:11">
      <c r="B375" s="119"/>
      <c r="C375" s="126"/>
      <c r="D375" s="126"/>
      <c r="E375" s="126"/>
      <c r="F375" s="126"/>
      <c r="G375" s="126"/>
      <c r="H375" s="126"/>
      <c r="I375" s="112"/>
      <c r="J375" s="112"/>
      <c r="K375" s="126"/>
    </row>
    <row r="376" spans="2:11">
      <c r="B376" s="119"/>
      <c r="C376" s="126"/>
      <c r="D376" s="126"/>
      <c r="E376" s="126"/>
      <c r="F376" s="126"/>
      <c r="G376" s="126"/>
      <c r="H376" s="126"/>
      <c r="I376" s="112"/>
      <c r="J376" s="112"/>
      <c r="K376" s="126"/>
    </row>
    <row r="377" spans="2:11">
      <c r="B377" s="119"/>
      <c r="C377" s="126"/>
      <c r="D377" s="126"/>
      <c r="E377" s="126"/>
      <c r="F377" s="126"/>
      <c r="G377" s="126"/>
      <c r="H377" s="126"/>
      <c r="I377" s="112"/>
      <c r="J377" s="112"/>
      <c r="K377" s="126"/>
    </row>
    <row r="378" spans="2:11">
      <c r="B378" s="119"/>
      <c r="C378" s="126"/>
      <c r="D378" s="126"/>
      <c r="E378" s="126"/>
      <c r="F378" s="126"/>
      <c r="G378" s="126"/>
      <c r="H378" s="126"/>
      <c r="I378" s="112"/>
      <c r="J378" s="112"/>
      <c r="K378" s="126"/>
    </row>
    <row r="379" spans="2:11">
      <c r="B379" s="119"/>
      <c r="C379" s="126"/>
      <c r="D379" s="126"/>
      <c r="E379" s="126"/>
      <c r="F379" s="126"/>
      <c r="G379" s="126"/>
      <c r="H379" s="126"/>
      <c r="I379" s="112"/>
      <c r="J379" s="112"/>
      <c r="K379" s="126"/>
    </row>
    <row r="380" spans="2:11">
      <c r="B380" s="119"/>
      <c r="C380" s="126"/>
      <c r="D380" s="126"/>
      <c r="E380" s="126"/>
      <c r="F380" s="126"/>
      <c r="G380" s="126"/>
      <c r="H380" s="126"/>
      <c r="I380" s="112"/>
      <c r="J380" s="112"/>
      <c r="K380" s="126"/>
    </row>
    <row r="381" spans="2:11">
      <c r="B381" s="119"/>
      <c r="C381" s="126"/>
      <c r="D381" s="126"/>
      <c r="E381" s="126"/>
      <c r="F381" s="126"/>
      <c r="G381" s="126"/>
      <c r="H381" s="126"/>
      <c r="I381" s="112"/>
      <c r="J381" s="112"/>
      <c r="K381" s="126"/>
    </row>
    <row r="382" spans="2:11">
      <c r="B382" s="119"/>
      <c r="C382" s="126"/>
      <c r="D382" s="126"/>
      <c r="E382" s="126"/>
      <c r="F382" s="126"/>
      <c r="G382" s="126"/>
      <c r="H382" s="126"/>
      <c r="I382" s="112"/>
      <c r="J382" s="112"/>
      <c r="K382" s="126"/>
    </row>
    <row r="383" spans="2:11">
      <c r="B383" s="119"/>
      <c r="C383" s="126"/>
      <c r="D383" s="126"/>
      <c r="E383" s="126"/>
      <c r="F383" s="126"/>
      <c r="G383" s="126"/>
      <c r="H383" s="126"/>
      <c r="I383" s="112"/>
      <c r="J383" s="112"/>
      <c r="K383" s="126"/>
    </row>
    <row r="384" spans="2:11">
      <c r="B384" s="119"/>
      <c r="C384" s="126"/>
      <c r="D384" s="126"/>
      <c r="E384" s="126"/>
      <c r="F384" s="126"/>
      <c r="G384" s="126"/>
      <c r="H384" s="126"/>
      <c r="I384" s="112"/>
      <c r="J384" s="112"/>
      <c r="K384" s="126"/>
    </row>
    <row r="385" spans="2:11">
      <c r="B385" s="119"/>
      <c r="C385" s="126"/>
      <c r="D385" s="126"/>
      <c r="E385" s="126"/>
      <c r="F385" s="126"/>
      <c r="G385" s="126"/>
      <c r="H385" s="126"/>
      <c r="I385" s="112"/>
      <c r="J385" s="112"/>
      <c r="K385" s="126"/>
    </row>
    <row r="386" spans="2:11">
      <c r="B386" s="119"/>
      <c r="C386" s="126"/>
      <c r="D386" s="126"/>
      <c r="E386" s="126"/>
      <c r="F386" s="126"/>
      <c r="G386" s="126"/>
      <c r="H386" s="126"/>
      <c r="I386" s="112"/>
      <c r="J386" s="112"/>
      <c r="K386" s="126"/>
    </row>
    <row r="387" spans="2:11">
      <c r="B387" s="119"/>
      <c r="C387" s="126"/>
      <c r="D387" s="126"/>
      <c r="E387" s="126"/>
      <c r="F387" s="126"/>
      <c r="G387" s="126"/>
      <c r="H387" s="126"/>
      <c r="I387" s="112"/>
      <c r="J387" s="112"/>
      <c r="K387" s="126"/>
    </row>
    <row r="388" spans="2:11">
      <c r="B388" s="119"/>
      <c r="C388" s="126"/>
      <c r="D388" s="126"/>
      <c r="E388" s="126"/>
      <c r="F388" s="126"/>
      <c r="G388" s="126"/>
      <c r="H388" s="126"/>
      <c r="I388" s="112"/>
      <c r="J388" s="112"/>
      <c r="K388" s="126"/>
    </row>
    <row r="389" spans="2:11">
      <c r="B389" s="119"/>
      <c r="C389" s="126"/>
      <c r="D389" s="126"/>
      <c r="E389" s="126"/>
      <c r="F389" s="126"/>
      <c r="G389" s="126"/>
      <c r="H389" s="126"/>
      <c r="I389" s="112"/>
      <c r="J389" s="112"/>
      <c r="K389" s="126"/>
    </row>
    <row r="390" spans="2:11">
      <c r="B390" s="119"/>
      <c r="C390" s="126"/>
      <c r="D390" s="126"/>
      <c r="E390" s="126"/>
      <c r="F390" s="126"/>
      <c r="G390" s="126"/>
      <c r="H390" s="126"/>
      <c r="I390" s="112"/>
      <c r="J390" s="112"/>
      <c r="K390" s="126"/>
    </row>
    <row r="391" spans="2:11">
      <c r="B391" s="119"/>
      <c r="C391" s="126"/>
      <c r="D391" s="126"/>
      <c r="E391" s="126"/>
      <c r="F391" s="126"/>
      <c r="G391" s="126"/>
      <c r="H391" s="126"/>
      <c r="I391" s="112"/>
      <c r="J391" s="112"/>
      <c r="K391" s="126"/>
    </row>
    <row r="392" spans="2:11">
      <c r="B392" s="119"/>
      <c r="C392" s="126"/>
      <c r="D392" s="126"/>
      <c r="E392" s="126"/>
      <c r="F392" s="126"/>
      <c r="G392" s="126"/>
      <c r="H392" s="126"/>
      <c r="I392" s="112"/>
      <c r="J392" s="112"/>
      <c r="K392" s="126"/>
    </row>
    <row r="393" spans="2:11">
      <c r="B393" s="119"/>
      <c r="C393" s="126"/>
      <c r="D393" s="126"/>
      <c r="E393" s="126"/>
      <c r="F393" s="126"/>
      <c r="G393" s="126"/>
      <c r="H393" s="126"/>
      <c r="I393" s="112"/>
      <c r="J393" s="112"/>
      <c r="K393" s="126"/>
    </row>
    <row r="394" spans="2:11">
      <c r="B394" s="119"/>
      <c r="C394" s="126"/>
      <c r="D394" s="126"/>
      <c r="E394" s="126"/>
      <c r="F394" s="126"/>
      <c r="G394" s="126"/>
      <c r="H394" s="126"/>
      <c r="I394" s="112"/>
      <c r="J394" s="112"/>
      <c r="K394" s="126"/>
    </row>
    <row r="395" spans="2:11">
      <c r="B395" s="119"/>
      <c r="C395" s="126"/>
      <c r="D395" s="126"/>
      <c r="E395" s="126"/>
      <c r="F395" s="126"/>
      <c r="G395" s="126"/>
      <c r="H395" s="126"/>
      <c r="I395" s="112"/>
      <c r="J395" s="112"/>
      <c r="K395" s="126"/>
    </row>
    <row r="396" spans="2:11">
      <c r="B396" s="119"/>
      <c r="C396" s="126"/>
      <c r="D396" s="126"/>
      <c r="E396" s="126"/>
      <c r="F396" s="126"/>
      <c r="G396" s="126"/>
      <c r="H396" s="126"/>
      <c r="I396" s="112"/>
      <c r="J396" s="112"/>
      <c r="K396" s="126"/>
    </row>
    <row r="397" spans="2:11">
      <c r="B397" s="119"/>
      <c r="C397" s="126"/>
      <c r="D397" s="126"/>
      <c r="E397" s="126"/>
      <c r="F397" s="126"/>
      <c r="G397" s="126"/>
      <c r="H397" s="126"/>
      <c r="I397" s="112"/>
      <c r="J397" s="112"/>
      <c r="K397" s="126"/>
    </row>
    <row r="398" spans="2:11">
      <c r="B398" s="119"/>
      <c r="C398" s="126"/>
      <c r="D398" s="126"/>
      <c r="E398" s="126"/>
      <c r="F398" s="126"/>
      <c r="G398" s="126"/>
      <c r="H398" s="126"/>
      <c r="I398" s="112"/>
      <c r="J398" s="112"/>
      <c r="K398" s="126"/>
    </row>
    <row r="399" spans="2:11">
      <c r="B399" s="119"/>
      <c r="C399" s="126"/>
      <c r="D399" s="126"/>
      <c r="E399" s="126"/>
      <c r="F399" s="126"/>
      <c r="G399" s="126"/>
      <c r="H399" s="126"/>
      <c r="I399" s="112"/>
      <c r="J399" s="112"/>
      <c r="K399" s="126"/>
    </row>
    <row r="400" spans="2:11">
      <c r="B400" s="119"/>
      <c r="C400" s="126"/>
      <c r="D400" s="126"/>
      <c r="E400" s="126"/>
      <c r="F400" s="126"/>
      <c r="G400" s="126"/>
      <c r="H400" s="126"/>
      <c r="I400" s="112"/>
      <c r="J400" s="112"/>
      <c r="K400" s="126"/>
    </row>
    <row r="401" spans="2:11">
      <c r="B401" s="119"/>
      <c r="C401" s="126"/>
      <c r="D401" s="126"/>
      <c r="E401" s="126"/>
      <c r="F401" s="126"/>
      <c r="G401" s="126"/>
      <c r="H401" s="126"/>
      <c r="I401" s="112"/>
      <c r="J401" s="112"/>
      <c r="K401" s="126"/>
    </row>
    <row r="402" spans="2:11">
      <c r="B402" s="119"/>
      <c r="C402" s="126"/>
      <c r="D402" s="126"/>
      <c r="E402" s="126"/>
      <c r="F402" s="126"/>
      <c r="G402" s="126"/>
      <c r="H402" s="126"/>
      <c r="I402" s="112"/>
      <c r="J402" s="112"/>
      <c r="K402" s="126"/>
    </row>
    <row r="403" spans="2:11">
      <c r="B403" s="119"/>
      <c r="C403" s="126"/>
      <c r="D403" s="126"/>
      <c r="E403" s="126"/>
      <c r="F403" s="126"/>
      <c r="G403" s="126"/>
      <c r="H403" s="126"/>
      <c r="I403" s="112"/>
      <c r="J403" s="112"/>
      <c r="K403" s="126"/>
    </row>
    <row r="404" spans="2:11">
      <c r="B404" s="119"/>
      <c r="C404" s="126"/>
      <c r="D404" s="126"/>
      <c r="E404" s="126"/>
      <c r="F404" s="126"/>
      <c r="G404" s="126"/>
      <c r="H404" s="126"/>
      <c r="I404" s="112"/>
      <c r="J404" s="112"/>
      <c r="K404" s="126"/>
    </row>
    <row r="405" spans="2:11">
      <c r="B405" s="119"/>
      <c r="C405" s="126"/>
      <c r="D405" s="126"/>
      <c r="E405" s="126"/>
      <c r="F405" s="126"/>
      <c r="G405" s="126"/>
      <c r="H405" s="126"/>
      <c r="I405" s="112"/>
      <c r="J405" s="112"/>
      <c r="K405" s="126"/>
    </row>
    <row r="406" spans="2:11">
      <c r="B406" s="119"/>
      <c r="C406" s="126"/>
      <c r="D406" s="126"/>
      <c r="E406" s="126"/>
      <c r="F406" s="126"/>
      <c r="G406" s="126"/>
      <c r="H406" s="126"/>
      <c r="I406" s="112"/>
      <c r="J406" s="112"/>
      <c r="K406" s="126"/>
    </row>
    <row r="407" spans="2:11">
      <c r="B407" s="119"/>
      <c r="C407" s="126"/>
      <c r="D407" s="126"/>
      <c r="E407" s="126"/>
      <c r="F407" s="126"/>
      <c r="G407" s="126"/>
      <c r="H407" s="126"/>
      <c r="I407" s="112"/>
      <c r="J407" s="112"/>
      <c r="K407" s="126"/>
    </row>
    <row r="408" spans="2:11">
      <c r="B408" s="119"/>
      <c r="C408" s="126"/>
      <c r="D408" s="126"/>
      <c r="E408" s="126"/>
      <c r="F408" s="126"/>
      <c r="G408" s="126"/>
      <c r="H408" s="126"/>
      <c r="I408" s="112"/>
      <c r="J408" s="112"/>
      <c r="K408" s="126"/>
    </row>
    <row r="409" spans="2:11">
      <c r="B409" s="119"/>
      <c r="C409" s="126"/>
      <c r="D409" s="126"/>
      <c r="E409" s="126"/>
      <c r="F409" s="126"/>
      <c r="G409" s="126"/>
      <c r="H409" s="126"/>
      <c r="I409" s="112"/>
      <c r="J409" s="112"/>
      <c r="K409" s="126"/>
    </row>
    <row r="410" spans="2:11">
      <c r="B410" s="119"/>
      <c r="C410" s="126"/>
      <c r="D410" s="126"/>
      <c r="E410" s="126"/>
      <c r="F410" s="126"/>
      <c r="G410" s="126"/>
      <c r="H410" s="126"/>
      <c r="I410" s="112"/>
      <c r="J410" s="112"/>
      <c r="K410" s="126"/>
    </row>
    <row r="411" spans="2:11">
      <c r="B411" s="119"/>
      <c r="C411" s="126"/>
      <c r="D411" s="126"/>
      <c r="E411" s="126"/>
      <c r="F411" s="126"/>
      <c r="G411" s="126"/>
      <c r="H411" s="126"/>
      <c r="I411" s="112"/>
      <c r="J411" s="112"/>
      <c r="K411" s="126"/>
    </row>
    <row r="412" spans="2:11">
      <c r="B412" s="119"/>
      <c r="C412" s="126"/>
      <c r="D412" s="126"/>
      <c r="E412" s="126"/>
      <c r="F412" s="126"/>
      <c r="G412" s="126"/>
      <c r="H412" s="126"/>
      <c r="I412" s="112"/>
      <c r="J412" s="112"/>
      <c r="K412" s="126"/>
    </row>
    <row r="413" spans="2:11">
      <c r="B413" s="119"/>
      <c r="C413" s="126"/>
      <c r="D413" s="126"/>
      <c r="E413" s="126"/>
      <c r="F413" s="126"/>
      <c r="G413" s="126"/>
      <c r="H413" s="126"/>
      <c r="I413" s="112"/>
      <c r="J413" s="112"/>
      <c r="K413" s="126"/>
    </row>
    <row r="414" spans="2:11">
      <c r="B414" s="119"/>
      <c r="C414" s="126"/>
      <c r="D414" s="126"/>
      <c r="E414" s="126"/>
      <c r="F414" s="126"/>
      <c r="G414" s="126"/>
      <c r="H414" s="126"/>
      <c r="I414" s="112"/>
      <c r="J414" s="112"/>
      <c r="K414" s="126"/>
    </row>
    <row r="415" spans="2:11">
      <c r="B415" s="119"/>
      <c r="C415" s="126"/>
      <c r="D415" s="126"/>
      <c r="E415" s="126"/>
      <c r="F415" s="126"/>
      <c r="G415" s="126"/>
      <c r="H415" s="126"/>
      <c r="I415" s="112"/>
      <c r="J415" s="112"/>
      <c r="K415" s="126"/>
    </row>
    <row r="416" spans="2:11">
      <c r="B416" s="119"/>
      <c r="C416" s="126"/>
      <c r="D416" s="126"/>
      <c r="E416" s="126"/>
      <c r="F416" s="126"/>
      <c r="G416" s="126"/>
      <c r="H416" s="126"/>
      <c r="I416" s="112"/>
      <c r="J416" s="112"/>
      <c r="K416" s="126"/>
    </row>
    <row r="417" spans="2:11">
      <c r="B417" s="119"/>
      <c r="C417" s="126"/>
      <c r="D417" s="126"/>
      <c r="E417" s="126"/>
      <c r="F417" s="126"/>
      <c r="G417" s="126"/>
      <c r="H417" s="126"/>
      <c r="I417" s="112"/>
      <c r="J417" s="112"/>
      <c r="K417" s="126"/>
    </row>
    <row r="418" spans="2:11">
      <c r="B418" s="119"/>
      <c r="C418" s="126"/>
      <c r="D418" s="126"/>
      <c r="E418" s="126"/>
      <c r="F418" s="126"/>
      <c r="G418" s="126"/>
      <c r="H418" s="126"/>
      <c r="I418" s="112"/>
      <c r="J418" s="112"/>
      <c r="K418" s="126"/>
    </row>
    <row r="419" spans="2:11">
      <c r="B419" s="119"/>
      <c r="C419" s="126"/>
      <c r="D419" s="126"/>
      <c r="E419" s="126"/>
      <c r="F419" s="126"/>
      <c r="G419" s="126"/>
      <c r="H419" s="126"/>
      <c r="I419" s="112"/>
      <c r="J419" s="112"/>
      <c r="K419" s="126"/>
    </row>
    <row r="420" spans="2:11">
      <c r="B420" s="119"/>
      <c r="C420" s="126"/>
      <c r="D420" s="126"/>
      <c r="E420" s="126"/>
      <c r="F420" s="126"/>
      <c r="G420" s="126"/>
      <c r="H420" s="126"/>
      <c r="I420" s="112"/>
      <c r="J420" s="112"/>
      <c r="K420" s="126"/>
    </row>
    <row r="421" spans="2:11">
      <c r="B421" s="119"/>
      <c r="C421" s="126"/>
      <c r="D421" s="126"/>
      <c r="E421" s="126"/>
      <c r="F421" s="126"/>
      <c r="G421" s="126"/>
      <c r="H421" s="126"/>
      <c r="I421" s="112"/>
      <c r="J421" s="112"/>
      <c r="K421" s="126"/>
    </row>
    <row r="422" spans="2:11">
      <c r="B422" s="119"/>
      <c r="C422" s="126"/>
      <c r="D422" s="126"/>
      <c r="E422" s="126"/>
      <c r="F422" s="126"/>
      <c r="G422" s="126"/>
      <c r="H422" s="126"/>
      <c r="I422" s="112"/>
      <c r="J422" s="112"/>
      <c r="K422" s="126"/>
    </row>
    <row r="423" spans="2:11">
      <c r="B423" s="119"/>
      <c r="C423" s="126"/>
      <c r="D423" s="126"/>
      <c r="E423" s="126"/>
      <c r="F423" s="126"/>
      <c r="G423" s="126"/>
      <c r="H423" s="126"/>
      <c r="I423" s="112"/>
      <c r="J423" s="112"/>
      <c r="K423" s="126"/>
    </row>
    <row r="424" spans="2:11">
      <c r="B424" s="119"/>
      <c r="C424" s="126"/>
      <c r="D424" s="126"/>
      <c r="E424" s="126"/>
      <c r="F424" s="126"/>
      <c r="G424" s="126"/>
      <c r="H424" s="126"/>
      <c r="I424" s="112"/>
      <c r="J424" s="112"/>
      <c r="K424" s="126"/>
    </row>
    <row r="425" spans="2:11">
      <c r="B425" s="119"/>
      <c r="C425" s="126"/>
      <c r="D425" s="126"/>
      <c r="E425" s="126"/>
      <c r="F425" s="126"/>
      <c r="G425" s="126"/>
      <c r="H425" s="126"/>
      <c r="I425" s="112"/>
      <c r="J425" s="112"/>
      <c r="K425" s="126"/>
    </row>
    <row r="426" spans="2:11">
      <c r="B426" s="119"/>
      <c r="C426" s="126"/>
      <c r="D426" s="126"/>
      <c r="E426" s="126"/>
      <c r="F426" s="126"/>
      <c r="G426" s="126"/>
      <c r="H426" s="126"/>
      <c r="I426" s="112"/>
      <c r="J426" s="112"/>
      <c r="K426" s="126"/>
    </row>
    <row r="427" spans="2:11">
      <c r="B427" s="119"/>
      <c r="C427" s="126"/>
      <c r="D427" s="126"/>
      <c r="E427" s="126"/>
      <c r="F427" s="126"/>
      <c r="G427" s="126"/>
      <c r="H427" s="126"/>
      <c r="I427" s="112"/>
      <c r="J427" s="112"/>
      <c r="K427" s="126"/>
    </row>
    <row r="428" spans="2:11">
      <c r="B428" s="119"/>
      <c r="C428" s="126"/>
      <c r="D428" s="126"/>
      <c r="E428" s="126"/>
      <c r="F428" s="126"/>
      <c r="G428" s="126"/>
      <c r="H428" s="126"/>
      <c r="I428" s="112"/>
      <c r="J428" s="112"/>
      <c r="K428" s="126"/>
    </row>
    <row r="429" spans="2:11">
      <c r="B429" s="119"/>
      <c r="C429" s="126"/>
      <c r="D429" s="126"/>
      <c r="E429" s="126"/>
      <c r="F429" s="126"/>
      <c r="G429" s="126"/>
      <c r="H429" s="126"/>
      <c r="I429" s="112"/>
      <c r="J429" s="112"/>
      <c r="K429" s="126"/>
    </row>
    <row r="430" spans="2:11">
      <c r="B430" s="119"/>
      <c r="C430" s="126"/>
      <c r="D430" s="126"/>
      <c r="E430" s="126"/>
      <c r="F430" s="126"/>
      <c r="G430" s="126"/>
      <c r="H430" s="126"/>
      <c r="I430" s="112"/>
      <c r="J430" s="112"/>
      <c r="K430" s="126"/>
    </row>
    <row r="431" spans="2:11">
      <c r="B431" s="119"/>
      <c r="C431" s="126"/>
      <c r="D431" s="126"/>
      <c r="E431" s="126"/>
      <c r="F431" s="126"/>
      <c r="G431" s="126"/>
      <c r="H431" s="126"/>
      <c r="I431" s="112"/>
      <c r="J431" s="112"/>
      <c r="K431" s="126"/>
    </row>
    <row r="432" spans="2:11">
      <c r="B432" s="119"/>
      <c r="C432" s="126"/>
      <c r="D432" s="126"/>
      <c r="E432" s="126"/>
      <c r="F432" s="126"/>
      <c r="G432" s="126"/>
      <c r="H432" s="126"/>
      <c r="I432" s="112"/>
      <c r="J432" s="112"/>
      <c r="K432" s="126"/>
    </row>
    <row r="433" spans="2:11">
      <c r="B433" s="119"/>
      <c r="C433" s="126"/>
      <c r="D433" s="126"/>
      <c r="E433" s="126"/>
      <c r="F433" s="126"/>
      <c r="G433" s="126"/>
      <c r="H433" s="126"/>
      <c r="I433" s="112"/>
      <c r="J433" s="112"/>
      <c r="K433" s="126"/>
    </row>
    <row r="434" spans="2:11">
      <c r="B434" s="119"/>
      <c r="C434" s="126"/>
      <c r="D434" s="126"/>
      <c r="E434" s="126"/>
      <c r="F434" s="126"/>
      <c r="G434" s="126"/>
      <c r="H434" s="126"/>
      <c r="I434" s="112"/>
      <c r="J434" s="112"/>
      <c r="K434" s="126"/>
    </row>
    <row r="435" spans="2:11">
      <c r="B435" s="119"/>
      <c r="C435" s="126"/>
      <c r="D435" s="126"/>
      <c r="E435" s="126"/>
      <c r="F435" s="126"/>
      <c r="G435" s="126"/>
      <c r="H435" s="126"/>
      <c r="I435" s="112"/>
      <c r="J435" s="112"/>
      <c r="K435" s="126"/>
    </row>
    <row r="436" spans="2:11">
      <c r="B436" s="119"/>
      <c r="C436" s="126"/>
      <c r="D436" s="126"/>
      <c r="E436" s="126"/>
      <c r="F436" s="126"/>
      <c r="G436" s="126"/>
      <c r="H436" s="126"/>
      <c r="I436" s="112"/>
      <c r="J436" s="112"/>
      <c r="K436" s="126"/>
    </row>
    <row r="437" spans="2:11">
      <c r="B437" s="119"/>
      <c r="C437" s="126"/>
      <c r="D437" s="126"/>
      <c r="E437" s="126"/>
      <c r="F437" s="126"/>
      <c r="G437" s="126"/>
      <c r="H437" s="126"/>
      <c r="I437" s="112"/>
      <c r="J437" s="112"/>
      <c r="K437" s="126"/>
    </row>
    <row r="438" spans="2:11">
      <c r="B438" s="119"/>
      <c r="C438" s="126"/>
      <c r="D438" s="126"/>
      <c r="E438" s="126"/>
      <c r="F438" s="126"/>
      <c r="G438" s="126"/>
      <c r="H438" s="126"/>
      <c r="I438" s="112"/>
      <c r="J438" s="112"/>
      <c r="K438" s="126"/>
    </row>
    <row r="439" spans="2:11">
      <c r="B439" s="119"/>
      <c r="C439" s="126"/>
      <c r="D439" s="126"/>
      <c r="E439" s="126"/>
      <c r="F439" s="126"/>
      <c r="G439" s="126"/>
      <c r="H439" s="126"/>
      <c r="I439" s="112"/>
      <c r="J439" s="112"/>
      <c r="K439" s="126"/>
    </row>
    <row r="440" spans="2:11">
      <c r="B440" s="119"/>
      <c r="C440" s="126"/>
      <c r="D440" s="126"/>
      <c r="E440" s="126"/>
      <c r="F440" s="126"/>
      <c r="G440" s="126"/>
      <c r="H440" s="126"/>
      <c r="I440" s="112"/>
      <c r="J440" s="112"/>
      <c r="K440" s="126"/>
    </row>
    <row r="441" spans="2:11">
      <c r="B441" s="119"/>
      <c r="C441" s="126"/>
      <c r="D441" s="126"/>
      <c r="E441" s="126"/>
      <c r="F441" s="126"/>
      <c r="G441" s="126"/>
      <c r="H441" s="126"/>
      <c r="I441" s="112"/>
      <c r="J441" s="112"/>
      <c r="K441" s="126"/>
    </row>
    <row r="442" spans="2:11">
      <c r="B442" s="119"/>
      <c r="C442" s="126"/>
      <c r="D442" s="126"/>
      <c r="E442" s="126"/>
      <c r="F442" s="126"/>
      <c r="G442" s="126"/>
      <c r="H442" s="126"/>
      <c r="I442" s="112"/>
      <c r="J442" s="112"/>
      <c r="K442" s="126"/>
    </row>
    <row r="443" spans="2:11">
      <c r="B443" s="119"/>
      <c r="C443" s="126"/>
      <c r="D443" s="126"/>
      <c r="E443" s="126"/>
      <c r="F443" s="126"/>
      <c r="G443" s="126"/>
      <c r="H443" s="126"/>
      <c r="I443" s="112"/>
      <c r="J443" s="112"/>
      <c r="K443" s="126"/>
    </row>
    <row r="444" spans="2:11">
      <c r="B444" s="119"/>
      <c r="C444" s="126"/>
      <c r="D444" s="126"/>
      <c r="E444" s="126"/>
      <c r="F444" s="126"/>
      <c r="G444" s="126"/>
      <c r="H444" s="126"/>
      <c r="I444" s="112"/>
      <c r="J444" s="112"/>
      <c r="K444" s="126"/>
    </row>
    <row r="445" spans="2:11">
      <c r="B445" s="119"/>
      <c r="C445" s="126"/>
      <c r="D445" s="126"/>
      <c r="E445" s="126"/>
      <c r="F445" s="126"/>
      <c r="G445" s="126"/>
      <c r="H445" s="126"/>
      <c r="I445" s="112"/>
      <c r="J445" s="112"/>
      <c r="K445" s="126"/>
    </row>
    <row r="446" spans="2:11">
      <c r="B446" s="119"/>
      <c r="C446" s="126"/>
      <c r="D446" s="126"/>
      <c r="E446" s="126"/>
      <c r="F446" s="126"/>
      <c r="G446" s="126"/>
      <c r="H446" s="126"/>
      <c r="I446" s="112"/>
      <c r="J446" s="112"/>
      <c r="K446" s="126"/>
    </row>
    <row r="447" spans="2:11">
      <c r="B447" s="119"/>
      <c r="C447" s="126"/>
      <c r="D447" s="126"/>
      <c r="E447" s="126"/>
      <c r="F447" s="126"/>
      <c r="G447" s="126"/>
      <c r="H447" s="126"/>
      <c r="I447" s="112"/>
      <c r="J447" s="112"/>
      <c r="K447" s="126"/>
    </row>
    <row r="448" spans="2:11">
      <c r="B448" s="119"/>
      <c r="C448" s="126"/>
      <c r="D448" s="126"/>
      <c r="E448" s="126"/>
      <c r="F448" s="126"/>
      <c r="G448" s="126"/>
      <c r="H448" s="126"/>
      <c r="I448" s="112"/>
      <c r="J448" s="112"/>
      <c r="K448" s="126"/>
    </row>
    <row r="449" spans="2:11">
      <c r="B449" s="119"/>
      <c r="C449" s="126"/>
      <c r="D449" s="126"/>
      <c r="E449" s="126"/>
      <c r="F449" s="126"/>
      <c r="G449" s="126"/>
      <c r="H449" s="126"/>
      <c r="I449" s="112"/>
      <c r="J449" s="112"/>
      <c r="K449" s="126"/>
    </row>
    <row r="450" spans="2:11">
      <c r="B450" s="119"/>
      <c r="C450" s="126"/>
      <c r="D450" s="126"/>
      <c r="E450" s="126"/>
      <c r="F450" s="126"/>
      <c r="G450" s="126"/>
      <c r="H450" s="126"/>
      <c r="I450" s="112"/>
      <c r="J450" s="112"/>
      <c r="K450" s="126"/>
    </row>
    <row r="451" spans="2:11">
      <c r="B451" s="119"/>
      <c r="C451" s="126"/>
      <c r="D451" s="126"/>
      <c r="E451" s="126"/>
      <c r="F451" s="126"/>
      <c r="G451" s="126"/>
      <c r="H451" s="126"/>
      <c r="I451" s="112"/>
      <c r="J451" s="112"/>
      <c r="K451" s="126"/>
    </row>
    <row r="452" spans="2:11">
      <c r="B452" s="119"/>
      <c r="C452" s="126"/>
      <c r="D452" s="126"/>
      <c r="E452" s="126"/>
      <c r="F452" s="126"/>
      <c r="G452" s="126"/>
      <c r="H452" s="126"/>
      <c r="I452" s="112"/>
      <c r="J452" s="112"/>
      <c r="K452" s="126"/>
    </row>
    <row r="453" spans="2:11">
      <c r="B453" s="119"/>
      <c r="C453" s="126"/>
      <c r="D453" s="126"/>
      <c r="E453" s="126"/>
      <c r="F453" s="126"/>
      <c r="G453" s="126"/>
      <c r="H453" s="126"/>
      <c r="I453" s="112"/>
      <c r="J453" s="112"/>
      <c r="K453" s="126"/>
    </row>
    <row r="454" spans="2:11">
      <c r="B454" s="119"/>
      <c r="C454" s="126"/>
      <c r="D454" s="126"/>
      <c r="E454" s="126"/>
      <c r="F454" s="126"/>
      <c r="G454" s="126"/>
      <c r="H454" s="126"/>
      <c r="I454" s="112"/>
      <c r="J454" s="112"/>
      <c r="K454" s="126"/>
    </row>
    <row r="455" spans="2:11">
      <c r="B455" s="119"/>
      <c r="C455" s="126"/>
      <c r="D455" s="126"/>
      <c r="E455" s="126"/>
      <c r="F455" s="126"/>
      <c r="G455" s="126"/>
      <c r="H455" s="126"/>
      <c r="I455" s="112"/>
      <c r="J455" s="112"/>
      <c r="K455" s="126"/>
    </row>
    <row r="456" spans="2:11">
      <c r="B456" s="119"/>
      <c r="C456" s="126"/>
      <c r="D456" s="126"/>
      <c r="E456" s="126"/>
      <c r="F456" s="126"/>
      <c r="G456" s="126"/>
      <c r="H456" s="126"/>
      <c r="I456" s="112"/>
      <c r="J456" s="112"/>
      <c r="K456" s="126"/>
    </row>
    <row r="457" spans="2:11">
      <c r="B457" s="119"/>
      <c r="C457" s="126"/>
      <c r="D457" s="126"/>
      <c r="E457" s="126"/>
      <c r="F457" s="126"/>
      <c r="G457" s="126"/>
      <c r="H457" s="126"/>
      <c r="I457" s="112"/>
      <c r="J457" s="112"/>
      <c r="K457" s="126"/>
    </row>
    <row r="458" spans="2:11">
      <c r="B458" s="119"/>
      <c r="C458" s="126"/>
      <c r="D458" s="126"/>
      <c r="E458" s="126"/>
      <c r="F458" s="126"/>
      <c r="G458" s="126"/>
      <c r="H458" s="126"/>
      <c r="I458" s="112"/>
      <c r="J458" s="112"/>
      <c r="K458" s="126"/>
    </row>
    <row r="459" spans="2:11">
      <c r="B459" s="119"/>
      <c r="C459" s="126"/>
      <c r="D459" s="126"/>
      <c r="E459" s="126"/>
      <c r="F459" s="126"/>
      <c r="G459" s="126"/>
      <c r="H459" s="126"/>
      <c r="I459" s="112"/>
      <c r="J459" s="112"/>
      <c r="K459" s="126"/>
    </row>
    <row r="460" spans="2:11">
      <c r="B460" s="119"/>
      <c r="C460" s="126"/>
      <c r="D460" s="126"/>
      <c r="E460" s="126"/>
      <c r="F460" s="126"/>
      <c r="G460" s="126"/>
      <c r="H460" s="126"/>
      <c r="I460" s="112"/>
      <c r="J460" s="112"/>
      <c r="K460" s="126"/>
    </row>
    <row r="461" spans="2:11">
      <c r="B461" s="119"/>
      <c r="C461" s="126"/>
      <c r="D461" s="126"/>
      <c r="E461" s="126"/>
      <c r="F461" s="126"/>
      <c r="G461" s="126"/>
      <c r="H461" s="126"/>
      <c r="I461" s="112"/>
      <c r="J461" s="112"/>
      <c r="K461" s="126"/>
    </row>
    <row r="462" spans="2:11">
      <c r="B462" s="119"/>
      <c r="C462" s="126"/>
      <c r="D462" s="126"/>
      <c r="E462" s="126"/>
      <c r="F462" s="126"/>
      <c r="G462" s="126"/>
      <c r="H462" s="126"/>
      <c r="I462" s="112"/>
      <c r="J462" s="112"/>
      <c r="K462" s="126"/>
    </row>
    <row r="463" spans="2:11">
      <c r="B463" s="119"/>
      <c r="C463" s="126"/>
      <c r="D463" s="126"/>
      <c r="E463" s="126"/>
      <c r="F463" s="126"/>
      <c r="G463" s="126"/>
      <c r="H463" s="126"/>
      <c r="I463" s="112"/>
      <c r="J463" s="112"/>
      <c r="K463" s="126"/>
    </row>
    <row r="464" spans="2:11">
      <c r="B464" s="119"/>
      <c r="C464" s="126"/>
      <c r="D464" s="126"/>
      <c r="E464" s="126"/>
      <c r="F464" s="126"/>
      <c r="G464" s="126"/>
      <c r="H464" s="126"/>
      <c r="I464" s="112"/>
      <c r="J464" s="112"/>
      <c r="K464" s="126"/>
    </row>
    <row r="465" spans="2:11">
      <c r="B465" s="119"/>
      <c r="C465" s="126"/>
      <c r="D465" s="126"/>
      <c r="E465" s="126"/>
      <c r="F465" s="126"/>
      <c r="G465" s="126"/>
      <c r="H465" s="126"/>
      <c r="I465" s="112"/>
      <c r="J465" s="112"/>
      <c r="K465" s="126"/>
    </row>
    <row r="466" spans="2:11">
      <c r="B466" s="119"/>
      <c r="C466" s="126"/>
      <c r="D466" s="126"/>
      <c r="E466" s="126"/>
      <c r="F466" s="126"/>
      <c r="G466" s="126"/>
      <c r="H466" s="126"/>
      <c r="I466" s="112"/>
      <c r="J466" s="112"/>
      <c r="K466" s="126"/>
    </row>
    <row r="467" spans="2:11">
      <c r="B467" s="119"/>
      <c r="C467" s="126"/>
      <c r="D467" s="126"/>
      <c r="E467" s="126"/>
      <c r="F467" s="126"/>
      <c r="G467" s="126"/>
      <c r="H467" s="126"/>
      <c r="I467" s="112"/>
      <c r="J467" s="112"/>
      <c r="K467" s="126"/>
    </row>
    <row r="468" spans="2:11">
      <c r="B468" s="119"/>
      <c r="C468" s="126"/>
      <c r="D468" s="126"/>
      <c r="E468" s="126"/>
      <c r="F468" s="126"/>
      <c r="G468" s="126"/>
      <c r="H468" s="126"/>
      <c r="I468" s="112"/>
      <c r="J468" s="112"/>
      <c r="K468" s="126"/>
    </row>
    <row r="469" spans="2:11">
      <c r="B469" s="119"/>
      <c r="C469" s="126"/>
      <c r="D469" s="126"/>
      <c r="E469" s="126"/>
      <c r="F469" s="126"/>
      <c r="G469" s="126"/>
      <c r="H469" s="126"/>
      <c r="I469" s="112"/>
      <c r="J469" s="112"/>
      <c r="K469" s="126"/>
    </row>
    <row r="470" spans="2:11">
      <c r="B470" s="119"/>
      <c r="C470" s="126"/>
      <c r="D470" s="126"/>
      <c r="E470" s="126"/>
      <c r="F470" s="126"/>
      <c r="G470" s="126"/>
      <c r="H470" s="126"/>
      <c r="I470" s="112"/>
      <c r="J470" s="112"/>
      <c r="K470" s="126"/>
    </row>
    <row r="471" spans="2:11">
      <c r="B471" s="119"/>
      <c r="C471" s="126"/>
      <c r="D471" s="126"/>
      <c r="E471" s="126"/>
      <c r="F471" s="126"/>
      <c r="G471" s="126"/>
      <c r="H471" s="126"/>
      <c r="I471" s="112"/>
      <c r="J471" s="112"/>
      <c r="K471" s="126"/>
    </row>
    <row r="472" spans="2:11">
      <c r="B472" s="119"/>
      <c r="C472" s="126"/>
      <c r="D472" s="126"/>
      <c r="E472" s="126"/>
      <c r="F472" s="126"/>
      <c r="G472" s="126"/>
      <c r="H472" s="126"/>
      <c r="I472" s="112"/>
      <c r="J472" s="112"/>
      <c r="K472" s="126"/>
    </row>
    <row r="473" spans="2:11">
      <c r="B473" s="119"/>
      <c r="C473" s="126"/>
      <c r="D473" s="126"/>
      <c r="E473" s="126"/>
      <c r="F473" s="126"/>
      <c r="G473" s="126"/>
      <c r="H473" s="126"/>
      <c r="I473" s="112"/>
      <c r="J473" s="112"/>
      <c r="K473" s="126"/>
    </row>
    <row r="474" spans="2:11">
      <c r="B474" s="119"/>
      <c r="C474" s="126"/>
      <c r="D474" s="126"/>
      <c r="E474" s="126"/>
      <c r="F474" s="126"/>
      <c r="G474" s="126"/>
      <c r="H474" s="126"/>
      <c r="I474" s="112"/>
      <c r="J474" s="112"/>
      <c r="K474" s="126"/>
    </row>
    <row r="475" spans="2:11">
      <c r="B475" s="119"/>
      <c r="C475" s="126"/>
      <c r="D475" s="126"/>
      <c r="E475" s="126"/>
      <c r="F475" s="126"/>
      <c r="G475" s="126"/>
      <c r="H475" s="126"/>
      <c r="I475" s="112"/>
      <c r="J475" s="112"/>
      <c r="K475" s="126"/>
    </row>
    <row r="476" spans="2:11">
      <c r="B476" s="119"/>
      <c r="C476" s="126"/>
      <c r="D476" s="126"/>
      <c r="E476" s="126"/>
      <c r="F476" s="126"/>
      <c r="G476" s="126"/>
      <c r="H476" s="126"/>
      <c r="I476" s="112"/>
      <c r="J476" s="112"/>
      <c r="K476" s="126"/>
    </row>
    <row r="477" spans="2:11">
      <c r="B477" s="119"/>
      <c r="C477" s="126"/>
      <c r="D477" s="126"/>
      <c r="E477" s="126"/>
      <c r="F477" s="126"/>
      <c r="G477" s="126"/>
      <c r="H477" s="126"/>
      <c r="I477" s="112"/>
      <c r="J477" s="112"/>
      <c r="K477" s="126"/>
    </row>
    <row r="478" spans="2:11">
      <c r="B478" s="119"/>
      <c r="C478" s="126"/>
      <c r="D478" s="126"/>
      <c r="E478" s="126"/>
      <c r="F478" s="126"/>
      <c r="G478" s="126"/>
      <c r="H478" s="126"/>
      <c r="I478" s="112"/>
      <c r="J478" s="112"/>
      <c r="K478" s="126"/>
    </row>
    <row r="479" spans="2:11">
      <c r="B479" s="119"/>
      <c r="C479" s="126"/>
      <c r="D479" s="126"/>
      <c r="E479" s="126"/>
      <c r="F479" s="126"/>
      <c r="G479" s="126"/>
      <c r="H479" s="126"/>
      <c r="I479" s="112"/>
      <c r="J479" s="112"/>
      <c r="K479" s="126"/>
    </row>
    <row r="480" spans="2:11">
      <c r="B480" s="119"/>
      <c r="C480" s="126"/>
      <c r="D480" s="126"/>
      <c r="E480" s="126"/>
      <c r="F480" s="126"/>
      <c r="G480" s="126"/>
      <c r="H480" s="126"/>
      <c r="I480" s="112"/>
      <c r="J480" s="112"/>
      <c r="K480" s="126"/>
    </row>
    <row r="481" spans="2:11">
      <c r="B481" s="119"/>
      <c r="C481" s="126"/>
      <c r="D481" s="126"/>
      <c r="E481" s="126"/>
      <c r="F481" s="126"/>
      <c r="G481" s="126"/>
      <c r="H481" s="126"/>
      <c r="I481" s="112"/>
      <c r="J481" s="112"/>
      <c r="K481" s="126"/>
    </row>
    <row r="482" spans="2:11">
      <c r="B482" s="119"/>
      <c r="C482" s="126"/>
      <c r="D482" s="126"/>
      <c r="E482" s="126"/>
      <c r="F482" s="126"/>
      <c r="G482" s="126"/>
      <c r="H482" s="126"/>
      <c r="I482" s="112"/>
      <c r="J482" s="112"/>
      <c r="K482" s="126"/>
    </row>
    <row r="483" spans="2:11">
      <c r="B483" s="119"/>
      <c r="C483" s="126"/>
      <c r="D483" s="126"/>
      <c r="E483" s="126"/>
      <c r="F483" s="126"/>
      <c r="G483" s="126"/>
      <c r="H483" s="126"/>
      <c r="I483" s="112"/>
      <c r="J483" s="112"/>
      <c r="K483" s="126"/>
    </row>
    <row r="484" spans="2:11">
      <c r="B484" s="119"/>
      <c r="C484" s="126"/>
      <c r="D484" s="126"/>
      <c r="E484" s="126"/>
      <c r="F484" s="126"/>
      <c r="G484" s="126"/>
      <c r="H484" s="126"/>
      <c r="I484" s="112"/>
      <c r="J484" s="112"/>
      <c r="K484" s="126"/>
    </row>
    <row r="485" spans="2:11">
      <c r="B485" s="119"/>
      <c r="C485" s="126"/>
      <c r="D485" s="126"/>
      <c r="E485" s="126"/>
      <c r="F485" s="126"/>
      <c r="G485" s="126"/>
      <c r="H485" s="126"/>
      <c r="I485" s="112"/>
      <c r="J485" s="112"/>
      <c r="K485" s="126"/>
    </row>
    <row r="486" spans="2:11">
      <c r="B486" s="119"/>
      <c r="C486" s="126"/>
      <c r="D486" s="126"/>
      <c r="E486" s="126"/>
      <c r="F486" s="126"/>
      <c r="G486" s="126"/>
      <c r="H486" s="126"/>
      <c r="I486" s="112"/>
      <c r="J486" s="112"/>
      <c r="K486" s="126"/>
    </row>
    <row r="487" spans="2:11">
      <c r="B487" s="119"/>
      <c r="C487" s="126"/>
      <c r="D487" s="126"/>
      <c r="E487" s="126"/>
      <c r="F487" s="126"/>
      <c r="G487" s="126"/>
      <c r="H487" s="126"/>
      <c r="I487" s="112"/>
      <c r="J487" s="112"/>
      <c r="K487" s="126"/>
    </row>
    <row r="488" spans="2:11">
      <c r="B488" s="119"/>
      <c r="C488" s="126"/>
      <c r="D488" s="126"/>
      <c r="E488" s="126"/>
      <c r="F488" s="126"/>
      <c r="G488" s="126"/>
      <c r="H488" s="126"/>
      <c r="I488" s="112"/>
      <c r="J488" s="112"/>
      <c r="K488" s="126"/>
    </row>
    <row r="489" spans="2:11">
      <c r="B489" s="119"/>
      <c r="C489" s="126"/>
      <c r="D489" s="126"/>
      <c r="E489" s="126"/>
      <c r="F489" s="126"/>
      <c r="G489" s="126"/>
      <c r="H489" s="126"/>
      <c r="I489" s="112"/>
      <c r="J489" s="112"/>
      <c r="K489" s="126"/>
    </row>
    <row r="490" spans="2:11">
      <c r="B490" s="119"/>
      <c r="C490" s="126"/>
      <c r="D490" s="126"/>
      <c r="E490" s="126"/>
      <c r="F490" s="126"/>
      <c r="G490" s="126"/>
      <c r="H490" s="126"/>
      <c r="I490" s="112"/>
      <c r="J490" s="112"/>
      <c r="K490" s="126"/>
    </row>
    <row r="491" spans="2:11">
      <c r="B491" s="119"/>
      <c r="C491" s="126"/>
      <c r="D491" s="126"/>
      <c r="E491" s="126"/>
      <c r="F491" s="126"/>
      <c r="G491" s="126"/>
      <c r="H491" s="126"/>
      <c r="I491" s="112"/>
      <c r="J491" s="112"/>
      <c r="K491" s="126"/>
    </row>
    <row r="492" spans="2:11">
      <c r="B492" s="119"/>
      <c r="C492" s="126"/>
      <c r="D492" s="126"/>
      <c r="E492" s="126"/>
      <c r="F492" s="126"/>
      <c r="G492" s="126"/>
      <c r="H492" s="126"/>
      <c r="I492" s="112"/>
      <c r="J492" s="112"/>
      <c r="K492" s="126"/>
    </row>
    <row r="493" spans="2:11">
      <c r="B493" s="119"/>
      <c r="C493" s="126"/>
      <c r="D493" s="126"/>
      <c r="E493" s="126"/>
      <c r="F493" s="126"/>
      <c r="G493" s="126"/>
      <c r="H493" s="126"/>
      <c r="I493" s="112"/>
      <c r="J493" s="112"/>
      <c r="K493" s="126"/>
    </row>
    <row r="494" spans="2:11">
      <c r="B494" s="119"/>
      <c r="C494" s="126"/>
      <c r="D494" s="126"/>
      <c r="E494" s="126"/>
      <c r="F494" s="126"/>
      <c r="G494" s="126"/>
      <c r="H494" s="126"/>
      <c r="I494" s="112"/>
      <c r="J494" s="112"/>
      <c r="K494" s="126"/>
    </row>
    <row r="495" spans="2:11">
      <c r="B495" s="119"/>
      <c r="C495" s="126"/>
      <c r="D495" s="126"/>
      <c r="E495" s="126"/>
      <c r="F495" s="126"/>
      <c r="G495" s="126"/>
      <c r="H495" s="126"/>
      <c r="I495" s="112"/>
      <c r="J495" s="112"/>
      <c r="K495" s="126"/>
    </row>
    <row r="496" spans="2:11">
      <c r="B496" s="119"/>
      <c r="C496" s="126"/>
      <c r="D496" s="126"/>
      <c r="E496" s="126"/>
      <c r="F496" s="126"/>
      <c r="G496" s="126"/>
      <c r="H496" s="126"/>
      <c r="I496" s="112"/>
      <c r="J496" s="112"/>
      <c r="K496" s="126"/>
    </row>
    <row r="497" spans="2:11">
      <c r="B497" s="119"/>
      <c r="C497" s="126"/>
      <c r="D497" s="126"/>
      <c r="E497" s="126"/>
      <c r="F497" s="126"/>
      <c r="G497" s="126"/>
      <c r="H497" s="126"/>
      <c r="I497" s="112"/>
      <c r="J497" s="112"/>
      <c r="K497" s="126"/>
    </row>
    <row r="498" spans="2:11">
      <c r="B498" s="119"/>
      <c r="C498" s="126"/>
      <c r="D498" s="126"/>
      <c r="E498" s="126"/>
      <c r="F498" s="126"/>
      <c r="G498" s="126"/>
      <c r="H498" s="126"/>
      <c r="I498" s="112"/>
      <c r="J498" s="112"/>
      <c r="K498" s="126"/>
    </row>
    <row r="499" spans="2:11">
      <c r="B499" s="119"/>
      <c r="C499" s="126"/>
      <c r="D499" s="126"/>
      <c r="E499" s="126"/>
      <c r="F499" s="126"/>
      <c r="G499" s="126"/>
      <c r="H499" s="126"/>
      <c r="I499" s="112"/>
      <c r="J499" s="112"/>
      <c r="K499" s="126"/>
    </row>
    <row r="500" spans="2:11">
      <c r="B500" s="119"/>
      <c r="C500" s="126"/>
      <c r="D500" s="126"/>
      <c r="E500" s="126"/>
      <c r="F500" s="126"/>
      <c r="G500" s="126"/>
      <c r="H500" s="126"/>
      <c r="I500" s="112"/>
      <c r="J500" s="112"/>
      <c r="K500" s="126"/>
    </row>
    <row r="501" spans="2:11">
      <c r="B501" s="119"/>
      <c r="C501" s="126"/>
      <c r="D501" s="126"/>
      <c r="E501" s="126"/>
      <c r="F501" s="126"/>
      <c r="G501" s="126"/>
      <c r="H501" s="126"/>
      <c r="I501" s="112"/>
      <c r="J501" s="112"/>
      <c r="K501" s="126"/>
    </row>
    <row r="502" spans="2:11">
      <c r="B502" s="119"/>
      <c r="C502" s="126"/>
      <c r="D502" s="126"/>
      <c r="E502" s="126"/>
      <c r="F502" s="126"/>
      <c r="G502" s="126"/>
      <c r="H502" s="126"/>
      <c r="I502" s="112"/>
      <c r="J502" s="112"/>
      <c r="K502" s="126"/>
    </row>
    <row r="503" spans="2:11">
      <c r="B503" s="119"/>
      <c r="C503" s="126"/>
      <c r="D503" s="126"/>
      <c r="E503" s="126"/>
      <c r="F503" s="126"/>
      <c r="G503" s="126"/>
      <c r="H503" s="126"/>
      <c r="I503" s="112"/>
      <c r="J503" s="112"/>
      <c r="K503" s="126"/>
    </row>
    <row r="504" spans="2:11">
      <c r="B504" s="119"/>
      <c r="C504" s="126"/>
      <c r="D504" s="126"/>
      <c r="E504" s="126"/>
      <c r="F504" s="126"/>
      <c r="G504" s="126"/>
      <c r="H504" s="126"/>
      <c r="I504" s="112"/>
      <c r="J504" s="112"/>
      <c r="K504" s="126"/>
    </row>
    <row r="505" spans="2:11">
      <c r="B505" s="119"/>
      <c r="C505" s="126"/>
      <c r="D505" s="126"/>
      <c r="E505" s="126"/>
      <c r="F505" s="126"/>
      <c r="G505" s="126"/>
      <c r="H505" s="126"/>
      <c r="I505" s="112"/>
      <c r="J505" s="112"/>
      <c r="K505" s="126"/>
    </row>
    <row r="506" spans="2:11">
      <c r="B506" s="119"/>
      <c r="C506" s="126"/>
      <c r="D506" s="126"/>
      <c r="E506" s="126"/>
      <c r="F506" s="126"/>
      <c r="G506" s="126"/>
      <c r="H506" s="126"/>
      <c r="I506" s="112"/>
      <c r="J506" s="112"/>
      <c r="K506" s="126"/>
    </row>
    <row r="507" spans="2:11">
      <c r="B507" s="119"/>
      <c r="C507" s="126"/>
      <c r="D507" s="126"/>
      <c r="E507" s="126"/>
      <c r="F507" s="126"/>
      <c r="G507" s="126"/>
      <c r="H507" s="126"/>
      <c r="I507" s="112"/>
      <c r="J507" s="112"/>
      <c r="K507" s="126"/>
    </row>
    <row r="508" spans="2:11">
      <c r="B508" s="119"/>
      <c r="C508" s="126"/>
      <c r="D508" s="126"/>
      <c r="E508" s="126"/>
      <c r="F508" s="126"/>
      <c r="G508" s="126"/>
      <c r="H508" s="126"/>
      <c r="I508" s="112"/>
      <c r="J508" s="112"/>
      <c r="K508" s="126"/>
    </row>
    <row r="509" spans="2:11">
      <c r="B509" s="119"/>
      <c r="C509" s="126"/>
      <c r="D509" s="126"/>
      <c r="E509" s="126"/>
      <c r="F509" s="126"/>
      <c r="G509" s="126"/>
      <c r="H509" s="126"/>
      <c r="I509" s="112"/>
      <c r="J509" s="112"/>
      <c r="K509" s="126"/>
    </row>
    <row r="510" spans="2:11">
      <c r="B510" s="119"/>
      <c r="C510" s="126"/>
      <c r="D510" s="126"/>
      <c r="E510" s="126"/>
      <c r="F510" s="126"/>
      <c r="G510" s="126"/>
      <c r="H510" s="126"/>
      <c r="I510" s="112"/>
      <c r="J510" s="112"/>
      <c r="K510" s="126"/>
    </row>
    <row r="511" spans="2:11">
      <c r="B511" s="119"/>
      <c r="C511" s="126"/>
      <c r="D511" s="126"/>
      <c r="E511" s="126"/>
      <c r="F511" s="126"/>
      <c r="G511" s="126"/>
      <c r="H511" s="126"/>
      <c r="I511" s="112"/>
      <c r="J511" s="112"/>
      <c r="K511" s="126"/>
    </row>
    <row r="512" spans="2:11">
      <c r="B512" s="119"/>
      <c r="C512" s="126"/>
      <c r="D512" s="126"/>
      <c r="E512" s="126"/>
      <c r="F512" s="126"/>
      <c r="G512" s="126"/>
      <c r="H512" s="126"/>
      <c r="I512" s="112"/>
      <c r="J512" s="112"/>
      <c r="K512" s="126"/>
    </row>
    <row r="513" spans="2:11">
      <c r="B513" s="119"/>
      <c r="C513" s="126"/>
      <c r="D513" s="126"/>
      <c r="E513" s="126"/>
      <c r="F513" s="126"/>
      <c r="G513" s="126"/>
      <c r="H513" s="126"/>
      <c r="I513" s="112"/>
      <c r="J513" s="112"/>
      <c r="K513" s="126"/>
    </row>
    <row r="514" spans="2:11">
      <c r="B514" s="119"/>
      <c r="C514" s="126"/>
      <c r="D514" s="126"/>
      <c r="E514" s="126"/>
      <c r="F514" s="126"/>
      <c r="G514" s="126"/>
      <c r="H514" s="126"/>
      <c r="I514" s="112"/>
      <c r="J514" s="112"/>
      <c r="K514" s="126"/>
    </row>
    <row r="515" spans="2:11">
      <c r="B515" s="119"/>
      <c r="C515" s="126"/>
      <c r="D515" s="126"/>
      <c r="E515" s="126"/>
      <c r="F515" s="126"/>
      <c r="G515" s="126"/>
      <c r="H515" s="126"/>
      <c r="I515" s="112"/>
      <c r="J515" s="112"/>
      <c r="K515" s="126"/>
    </row>
    <row r="516" spans="2:11">
      <c r="B516" s="119"/>
      <c r="C516" s="126"/>
      <c r="D516" s="126"/>
      <c r="E516" s="126"/>
      <c r="F516" s="126"/>
      <c r="G516" s="126"/>
      <c r="H516" s="126"/>
      <c r="I516" s="112"/>
      <c r="J516" s="112"/>
      <c r="K516" s="126"/>
    </row>
    <row r="517" spans="2:11">
      <c r="B517" s="119"/>
      <c r="C517" s="126"/>
      <c r="D517" s="126"/>
      <c r="E517" s="126"/>
      <c r="F517" s="126"/>
      <c r="G517" s="126"/>
      <c r="H517" s="126"/>
      <c r="I517" s="112"/>
      <c r="J517" s="112"/>
      <c r="K517" s="126"/>
    </row>
    <row r="518" spans="2:11">
      <c r="B518" s="119"/>
      <c r="C518" s="126"/>
      <c r="D518" s="126"/>
      <c r="E518" s="126"/>
      <c r="F518" s="126"/>
      <c r="G518" s="126"/>
      <c r="H518" s="126"/>
      <c r="I518" s="112"/>
      <c r="J518" s="112"/>
      <c r="K518" s="126"/>
    </row>
    <row r="519" spans="2:11">
      <c r="B519" s="119"/>
      <c r="C519" s="126"/>
      <c r="D519" s="126"/>
      <c r="E519" s="126"/>
      <c r="F519" s="126"/>
      <c r="G519" s="126"/>
      <c r="H519" s="126"/>
      <c r="I519" s="112"/>
      <c r="J519" s="112"/>
      <c r="K519" s="126"/>
    </row>
    <row r="520" spans="2:11">
      <c r="B520" s="119"/>
      <c r="C520" s="126"/>
      <c r="D520" s="126"/>
      <c r="E520" s="126"/>
      <c r="F520" s="126"/>
      <c r="G520" s="126"/>
      <c r="H520" s="126"/>
      <c r="I520" s="112"/>
      <c r="J520" s="112"/>
      <c r="K520" s="126"/>
    </row>
    <row r="521" spans="2:11">
      <c r="B521" s="119"/>
      <c r="C521" s="126"/>
      <c r="D521" s="126"/>
      <c r="E521" s="126"/>
      <c r="F521" s="126"/>
      <c r="G521" s="126"/>
      <c r="H521" s="126"/>
      <c r="I521" s="112"/>
      <c r="J521" s="112"/>
      <c r="K521" s="126"/>
    </row>
    <row r="522" spans="2:11">
      <c r="B522" s="119"/>
      <c r="C522" s="126"/>
      <c r="D522" s="126"/>
      <c r="E522" s="126"/>
      <c r="F522" s="126"/>
      <c r="G522" s="126"/>
      <c r="H522" s="126"/>
      <c r="I522" s="112"/>
      <c r="J522" s="112"/>
      <c r="K522" s="126"/>
    </row>
    <row r="523" spans="2:11">
      <c r="B523" s="119"/>
      <c r="C523" s="126"/>
      <c r="D523" s="126"/>
      <c r="E523" s="126"/>
      <c r="F523" s="126"/>
      <c r="G523" s="126"/>
      <c r="H523" s="126"/>
      <c r="I523" s="112"/>
      <c r="J523" s="112"/>
      <c r="K523" s="126"/>
    </row>
    <row r="524" spans="2:11">
      <c r="B524" s="119"/>
      <c r="C524" s="126"/>
      <c r="D524" s="126"/>
      <c r="E524" s="126"/>
      <c r="F524" s="126"/>
      <c r="G524" s="126"/>
      <c r="H524" s="126"/>
      <c r="I524" s="112"/>
      <c r="J524" s="112"/>
      <c r="K524" s="126"/>
    </row>
    <row r="525" spans="2:11">
      <c r="B525" s="119"/>
      <c r="C525" s="126"/>
      <c r="D525" s="126"/>
      <c r="E525" s="126"/>
      <c r="F525" s="126"/>
      <c r="G525" s="126"/>
      <c r="H525" s="126"/>
      <c r="I525" s="112"/>
      <c r="J525" s="112"/>
      <c r="K525" s="126"/>
    </row>
    <row r="526" spans="2:11">
      <c r="B526" s="119"/>
      <c r="C526" s="126"/>
      <c r="D526" s="126"/>
      <c r="E526" s="126"/>
      <c r="F526" s="126"/>
      <c r="G526" s="126"/>
      <c r="H526" s="126"/>
      <c r="I526" s="112"/>
      <c r="J526" s="112"/>
      <c r="K526" s="126"/>
    </row>
    <row r="527" spans="2:11">
      <c r="B527" s="119"/>
      <c r="C527" s="126"/>
      <c r="D527" s="126"/>
      <c r="E527" s="126"/>
      <c r="F527" s="126"/>
      <c r="G527" s="126"/>
      <c r="H527" s="126"/>
      <c r="I527" s="112"/>
      <c r="J527" s="112"/>
      <c r="K527" s="126"/>
    </row>
    <row r="528" spans="2:11">
      <c r="B528" s="119"/>
      <c r="C528" s="126"/>
      <c r="D528" s="126"/>
      <c r="E528" s="126"/>
      <c r="F528" s="126"/>
      <c r="G528" s="126"/>
      <c r="H528" s="126"/>
      <c r="I528" s="112"/>
      <c r="J528" s="112"/>
      <c r="K528" s="126"/>
    </row>
    <row r="529" spans="2:11">
      <c r="B529" s="119"/>
      <c r="C529" s="126"/>
      <c r="D529" s="126"/>
      <c r="E529" s="126"/>
      <c r="F529" s="126"/>
      <c r="G529" s="126"/>
      <c r="H529" s="126"/>
      <c r="I529" s="112"/>
      <c r="J529" s="112"/>
      <c r="K529" s="126"/>
    </row>
    <row r="530" spans="2:11">
      <c r="B530" s="119"/>
      <c r="C530" s="126"/>
      <c r="D530" s="126"/>
      <c r="E530" s="126"/>
      <c r="F530" s="126"/>
      <c r="G530" s="126"/>
      <c r="H530" s="126"/>
      <c r="I530" s="112"/>
      <c r="J530" s="112"/>
      <c r="K530" s="126"/>
    </row>
    <row r="531" spans="2:11">
      <c r="B531" s="119"/>
      <c r="C531" s="126"/>
      <c r="D531" s="126"/>
      <c r="E531" s="126"/>
      <c r="F531" s="126"/>
      <c r="G531" s="126"/>
      <c r="H531" s="126"/>
      <c r="I531" s="112"/>
      <c r="J531" s="112"/>
      <c r="K531" s="126"/>
    </row>
    <row r="532" spans="2:11">
      <c r="B532" s="119"/>
      <c r="C532" s="126"/>
      <c r="D532" s="126"/>
      <c r="E532" s="126"/>
      <c r="F532" s="126"/>
      <c r="G532" s="126"/>
      <c r="H532" s="126"/>
      <c r="I532" s="112"/>
      <c r="J532" s="112"/>
      <c r="K532" s="126"/>
    </row>
    <row r="533" spans="2:11">
      <c r="B533" s="119"/>
      <c r="C533" s="126"/>
      <c r="D533" s="126"/>
      <c r="E533" s="126"/>
      <c r="F533" s="126"/>
      <c r="G533" s="126"/>
      <c r="H533" s="126"/>
      <c r="I533" s="112"/>
      <c r="J533" s="112"/>
      <c r="K533" s="126"/>
    </row>
    <row r="534" spans="2:11">
      <c r="B534" s="119"/>
      <c r="C534" s="126"/>
      <c r="D534" s="126"/>
      <c r="E534" s="126"/>
      <c r="F534" s="126"/>
      <c r="G534" s="126"/>
      <c r="H534" s="126"/>
      <c r="I534" s="112"/>
      <c r="J534" s="112"/>
      <c r="K534" s="126"/>
    </row>
    <row r="535" spans="2:11">
      <c r="B535" s="119"/>
      <c r="C535" s="126"/>
      <c r="D535" s="126"/>
      <c r="E535" s="126"/>
      <c r="F535" s="126"/>
      <c r="G535" s="126"/>
      <c r="H535" s="126"/>
      <c r="I535" s="112"/>
      <c r="J535" s="112"/>
      <c r="K535" s="126"/>
    </row>
    <row r="536" spans="2:11">
      <c r="B536" s="119"/>
      <c r="C536" s="126"/>
      <c r="D536" s="126"/>
      <c r="E536" s="126"/>
      <c r="F536" s="126"/>
      <c r="G536" s="126"/>
      <c r="H536" s="126"/>
      <c r="I536" s="112"/>
      <c r="J536" s="112"/>
      <c r="K536" s="126"/>
    </row>
    <row r="537" spans="2:11">
      <c r="B537" s="119"/>
      <c r="C537" s="126"/>
      <c r="D537" s="126"/>
      <c r="E537" s="126"/>
      <c r="F537" s="126"/>
      <c r="G537" s="126"/>
      <c r="H537" s="126"/>
      <c r="I537" s="112"/>
      <c r="J537" s="112"/>
      <c r="K537" s="126"/>
    </row>
    <row r="538" spans="2:11">
      <c r="B538" s="119"/>
      <c r="C538" s="126"/>
      <c r="D538" s="126"/>
      <c r="E538" s="126"/>
      <c r="F538" s="126"/>
      <c r="G538" s="126"/>
      <c r="H538" s="126"/>
      <c r="I538" s="112"/>
      <c r="J538" s="112"/>
      <c r="K538" s="126"/>
    </row>
    <row r="539" spans="2:11">
      <c r="B539" s="119"/>
      <c r="C539" s="126"/>
      <c r="D539" s="126"/>
      <c r="E539" s="126"/>
      <c r="F539" s="126"/>
      <c r="G539" s="126"/>
      <c r="H539" s="126"/>
      <c r="I539" s="112"/>
      <c r="J539" s="112"/>
      <c r="K539" s="126"/>
    </row>
    <row r="540" spans="2:11">
      <c r="B540" s="119"/>
      <c r="C540" s="126"/>
      <c r="D540" s="126"/>
      <c r="E540" s="126"/>
      <c r="F540" s="126"/>
      <c r="G540" s="126"/>
      <c r="H540" s="126"/>
      <c r="I540" s="112"/>
      <c r="J540" s="112"/>
      <c r="K540" s="126"/>
    </row>
    <row r="541" spans="2:11">
      <c r="B541" s="119"/>
      <c r="C541" s="126"/>
      <c r="D541" s="126"/>
      <c r="E541" s="126"/>
      <c r="F541" s="126"/>
      <c r="G541" s="126"/>
      <c r="H541" s="126"/>
      <c r="I541" s="112"/>
      <c r="J541" s="112"/>
      <c r="K541" s="126"/>
    </row>
    <row r="542" spans="2:11">
      <c r="B542" s="119"/>
      <c r="C542" s="126"/>
      <c r="D542" s="126"/>
      <c r="E542" s="126"/>
      <c r="F542" s="126"/>
      <c r="G542" s="126"/>
      <c r="H542" s="126"/>
      <c r="I542" s="112"/>
      <c r="J542" s="112"/>
      <c r="K542" s="126"/>
    </row>
    <row r="543" spans="2:11">
      <c r="B543" s="119"/>
      <c r="C543" s="126"/>
      <c r="D543" s="126"/>
      <c r="E543" s="126"/>
      <c r="F543" s="126"/>
      <c r="G543" s="126"/>
      <c r="H543" s="126"/>
      <c r="I543" s="112"/>
      <c r="J543" s="112"/>
      <c r="K543" s="126"/>
    </row>
    <row r="544" spans="2:11">
      <c r="B544" s="119"/>
      <c r="C544" s="126"/>
      <c r="D544" s="126"/>
      <c r="E544" s="126"/>
      <c r="F544" s="126"/>
      <c r="G544" s="126"/>
      <c r="H544" s="126"/>
      <c r="I544" s="112"/>
      <c r="J544" s="112"/>
      <c r="K544" s="126"/>
    </row>
    <row r="545" spans="2:11">
      <c r="B545" s="119"/>
      <c r="C545" s="126"/>
      <c r="D545" s="126"/>
      <c r="E545" s="126"/>
      <c r="F545" s="126"/>
      <c r="G545" s="126"/>
      <c r="H545" s="126"/>
      <c r="I545" s="112"/>
      <c r="J545" s="112"/>
      <c r="K545" s="126"/>
    </row>
    <row r="546" spans="2:11">
      <c r="B546" s="119"/>
      <c r="C546" s="126"/>
      <c r="D546" s="126"/>
      <c r="E546" s="126"/>
      <c r="F546" s="126"/>
      <c r="G546" s="126"/>
      <c r="H546" s="126"/>
      <c r="I546" s="112"/>
      <c r="J546" s="112"/>
      <c r="K546" s="126"/>
    </row>
    <row r="547" spans="2:11">
      <c r="B547" s="119"/>
      <c r="C547" s="126"/>
      <c r="D547" s="126"/>
      <c r="E547" s="126"/>
      <c r="F547" s="126"/>
      <c r="G547" s="126"/>
      <c r="H547" s="126"/>
      <c r="I547" s="112"/>
      <c r="J547" s="112"/>
      <c r="K547" s="126"/>
    </row>
    <row r="548" spans="2:11">
      <c r="B548" s="119"/>
      <c r="C548" s="126"/>
      <c r="D548" s="126"/>
      <c r="E548" s="126"/>
      <c r="F548" s="126"/>
      <c r="G548" s="126"/>
      <c r="H548" s="126"/>
      <c r="I548" s="112"/>
      <c r="J548" s="112"/>
      <c r="K548" s="126"/>
    </row>
    <row r="549" spans="2:11">
      <c r="B549" s="119"/>
      <c r="C549" s="126"/>
      <c r="D549" s="126"/>
      <c r="E549" s="126"/>
      <c r="F549" s="126"/>
      <c r="G549" s="126"/>
      <c r="H549" s="126"/>
      <c r="I549" s="112"/>
      <c r="J549" s="112"/>
      <c r="K549" s="126"/>
    </row>
    <row r="550" spans="2:11">
      <c r="B550" s="119"/>
      <c r="C550" s="126"/>
      <c r="D550" s="126"/>
      <c r="E550" s="126"/>
      <c r="F550" s="126"/>
      <c r="G550" s="126"/>
      <c r="H550" s="126"/>
      <c r="I550" s="112"/>
      <c r="J550" s="112"/>
      <c r="K550" s="126"/>
    </row>
    <row r="551" spans="2:11">
      <c r="B551" s="119"/>
      <c r="C551" s="126"/>
      <c r="D551" s="126"/>
      <c r="E551" s="126"/>
      <c r="F551" s="126"/>
      <c r="G551" s="126"/>
      <c r="H551" s="126"/>
      <c r="I551" s="112"/>
      <c r="J551" s="112"/>
      <c r="K551" s="126"/>
    </row>
    <row r="552" spans="2:11">
      <c r="B552" s="119"/>
      <c r="C552" s="126"/>
      <c r="D552" s="126"/>
      <c r="E552" s="126"/>
      <c r="F552" s="126"/>
      <c r="G552" s="126"/>
      <c r="H552" s="126"/>
      <c r="I552" s="112"/>
      <c r="J552" s="112"/>
      <c r="K552" s="126"/>
    </row>
    <row r="553" spans="2:11">
      <c r="B553" s="119"/>
      <c r="C553" s="126"/>
      <c r="D553" s="126"/>
      <c r="E553" s="126"/>
      <c r="F553" s="126"/>
      <c r="G553" s="126"/>
      <c r="H553" s="126"/>
      <c r="I553" s="112"/>
      <c r="J553" s="112"/>
      <c r="K553" s="126"/>
    </row>
    <row r="554" spans="2:11">
      <c r="B554" s="119"/>
      <c r="C554" s="126"/>
      <c r="D554" s="126"/>
      <c r="E554" s="126"/>
      <c r="F554" s="126"/>
      <c r="G554" s="126"/>
      <c r="H554" s="126"/>
      <c r="I554" s="112"/>
      <c r="J554" s="112"/>
      <c r="K554" s="126"/>
    </row>
    <row r="555" spans="2:11">
      <c r="B555" s="119"/>
      <c r="C555" s="126"/>
      <c r="D555" s="126"/>
      <c r="E555" s="126"/>
      <c r="F555" s="126"/>
      <c r="G555" s="126"/>
      <c r="H555" s="126"/>
      <c r="I555" s="112"/>
      <c r="J555" s="112"/>
      <c r="K555" s="126"/>
    </row>
    <row r="556" spans="2:11">
      <c r="B556" s="119"/>
      <c r="C556" s="126"/>
      <c r="D556" s="126"/>
      <c r="E556" s="126"/>
      <c r="F556" s="126"/>
      <c r="G556" s="126"/>
      <c r="H556" s="126"/>
      <c r="I556" s="112"/>
      <c r="J556" s="112"/>
      <c r="K556" s="126"/>
    </row>
    <row r="557" spans="2:11">
      <c r="B557" s="119"/>
      <c r="C557" s="126"/>
      <c r="D557" s="126"/>
      <c r="E557" s="126"/>
      <c r="F557" s="126"/>
      <c r="G557" s="126"/>
      <c r="H557" s="126"/>
      <c r="I557" s="112"/>
      <c r="J557" s="112"/>
      <c r="K557" s="126"/>
    </row>
    <row r="558" spans="2:11">
      <c r="B558" s="119"/>
      <c r="C558" s="126"/>
      <c r="D558" s="126"/>
      <c r="E558" s="126"/>
      <c r="F558" s="126"/>
      <c r="G558" s="126"/>
      <c r="H558" s="126"/>
      <c r="I558" s="112"/>
      <c r="J558" s="112"/>
      <c r="K558" s="126"/>
    </row>
    <row r="559" spans="2:11">
      <c r="B559" s="119"/>
      <c r="C559" s="126"/>
      <c r="D559" s="126"/>
      <c r="E559" s="126"/>
      <c r="F559" s="126"/>
      <c r="G559" s="126"/>
      <c r="H559" s="126"/>
      <c r="I559" s="112"/>
      <c r="J559" s="112"/>
      <c r="K559" s="126"/>
    </row>
    <row r="560" spans="2:11">
      <c r="B560" s="119"/>
      <c r="C560" s="126"/>
      <c r="D560" s="126"/>
      <c r="E560" s="126"/>
      <c r="F560" s="126"/>
      <c r="G560" s="126"/>
      <c r="H560" s="126"/>
      <c r="I560" s="112"/>
      <c r="J560" s="112"/>
      <c r="K560" s="126"/>
    </row>
    <row r="561" spans="2:11">
      <c r="B561" s="119"/>
      <c r="C561" s="126"/>
      <c r="D561" s="126"/>
      <c r="E561" s="126"/>
      <c r="F561" s="126"/>
      <c r="G561" s="126"/>
      <c r="H561" s="126"/>
      <c r="I561" s="112"/>
      <c r="J561" s="112"/>
      <c r="K561" s="126"/>
    </row>
    <row r="562" spans="2:11">
      <c r="B562" s="119"/>
      <c r="C562" s="126"/>
      <c r="D562" s="126"/>
      <c r="E562" s="126"/>
      <c r="F562" s="126"/>
      <c r="G562" s="126"/>
      <c r="H562" s="126"/>
      <c r="I562" s="112"/>
      <c r="J562" s="112"/>
      <c r="K562" s="126"/>
    </row>
    <row r="563" spans="2:11">
      <c r="B563" s="119"/>
      <c r="C563" s="126"/>
      <c r="D563" s="126"/>
      <c r="E563" s="126"/>
      <c r="F563" s="126"/>
      <c r="G563" s="126"/>
      <c r="H563" s="126"/>
      <c r="I563" s="112"/>
      <c r="J563" s="112"/>
      <c r="K563" s="126"/>
    </row>
    <row r="564" spans="2:11">
      <c r="B564" s="119"/>
      <c r="C564" s="126"/>
      <c r="D564" s="126"/>
      <c r="E564" s="126"/>
      <c r="F564" s="126"/>
      <c r="G564" s="126"/>
      <c r="H564" s="126"/>
      <c r="I564" s="112"/>
      <c r="J564" s="112"/>
      <c r="K564" s="126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141</v>
      </c>
      <c r="C1" s="67" t="s" vm="1">
        <v>222</v>
      </c>
    </row>
    <row r="2" spans="2:35">
      <c r="B2" s="46" t="s">
        <v>140</v>
      </c>
      <c r="C2" s="67" t="s">
        <v>223</v>
      </c>
    </row>
    <row r="3" spans="2:35">
      <c r="B3" s="46" t="s">
        <v>142</v>
      </c>
      <c r="C3" s="67" t="s">
        <v>224</v>
      </c>
      <c r="E3" s="2"/>
    </row>
    <row r="4" spans="2:35">
      <c r="B4" s="46" t="s">
        <v>143</v>
      </c>
      <c r="C4" s="67">
        <v>12152</v>
      </c>
    </row>
    <row r="6" spans="2:35" ht="26.25" customHeight="1">
      <c r="B6" s="130" t="s">
        <v>169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35" ht="26.25" customHeight="1">
      <c r="B7" s="130" t="s">
        <v>92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35" s="3" customFormat="1" ht="47.25">
      <c r="B8" s="21" t="s">
        <v>111</v>
      </c>
      <c r="C8" s="29" t="s">
        <v>44</v>
      </c>
      <c r="D8" s="12" t="s">
        <v>50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61</v>
      </c>
      <c r="O8" s="29" t="s">
        <v>58</v>
      </c>
      <c r="P8" s="29" t="s">
        <v>144</v>
      </c>
      <c r="Q8" s="30" t="s">
        <v>146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31" t="s">
        <v>200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3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AI11" s="1"/>
    </row>
    <row r="12" spans="2:35" ht="21.75" customHeight="1">
      <c r="B12" s="120" t="s">
        <v>213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0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0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0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9"/>
      <c r="C111" s="119"/>
      <c r="D111" s="119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19"/>
      <c r="C112" s="119"/>
      <c r="D112" s="119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19"/>
      <c r="C113" s="119"/>
      <c r="D113" s="119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19"/>
      <c r="C114" s="119"/>
      <c r="D114" s="119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19"/>
      <c r="C115" s="119"/>
      <c r="D115" s="119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19"/>
      <c r="C116" s="119"/>
      <c r="D116" s="119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19"/>
      <c r="C117" s="119"/>
      <c r="D117" s="119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19"/>
      <c r="C118" s="119"/>
      <c r="D118" s="119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19"/>
      <c r="C119" s="119"/>
      <c r="D119" s="119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19"/>
      <c r="C120" s="119"/>
      <c r="D120" s="119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19"/>
      <c r="C121" s="119"/>
      <c r="D121" s="119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19"/>
      <c r="C122" s="119"/>
      <c r="D122" s="119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19"/>
      <c r="C123" s="119"/>
      <c r="D123" s="119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19"/>
      <c r="C124" s="119"/>
      <c r="D124" s="119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19"/>
      <c r="C125" s="119"/>
      <c r="D125" s="119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19"/>
      <c r="C126" s="119"/>
      <c r="D126" s="119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19"/>
      <c r="C127" s="119"/>
      <c r="D127" s="119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19"/>
      <c r="C128" s="119"/>
      <c r="D128" s="119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19"/>
      <c r="C129" s="119"/>
      <c r="D129" s="119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19"/>
      <c r="C130" s="119"/>
      <c r="D130" s="119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19"/>
      <c r="C131" s="119"/>
      <c r="D131" s="119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19"/>
      <c r="C132" s="119"/>
      <c r="D132" s="119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19"/>
      <c r="C133" s="119"/>
      <c r="D133" s="119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19"/>
      <c r="C134" s="119"/>
      <c r="D134" s="119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19"/>
      <c r="C135" s="119"/>
      <c r="D135" s="119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19"/>
      <c r="C136" s="119"/>
      <c r="D136" s="119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19"/>
      <c r="C137" s="119"/>
      <c r="D137" s="119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19"/>
      <c r="C138" s="119"/>
      <c r="D138" s="119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19"/>
      <c r="C139" s="119"/>
      <c r="D139" s="119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19"/>
      <c r="C140" s="119"/>
      <c r="D140" s="119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19"/>
      <c r="C141" s="119"/>
      <c r="D141" s="119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19"/>
      <c r="C142" s="119"/>
      <c r="D142" s="119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19"/>
      <c r="C143" s="119"/>
      <c r="D143" s="119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19"/>
      <c r="C144" s="119"/>
      <c r="D144" s="119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19"/>
      <c r="C145" s="119"/>
      <c r="D145" s="119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19"/>
      <c r="C146" s="119"/>
      <c r="D146" s="119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19"/>
      <c r="C147" s="119"/>
      <c r="D147" s="119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19"/>
      <c r="C148" s="119"/>
      <c r="D148" s="119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19"/>
      <c r="C149" s="119"/>
      <c r="D149" s="119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19"/>
      <c r="C150" s="119"/>
      <c r="D150" s="119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19"/>
      <c r="C151" s="119"/>
      <c r="D151" s="119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19"/>
      <c r="C152" s="119"/>
      <c r="D152" s="119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19"/>
      <c r="C153" s="119"/>
      <c r="D153" s="119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19"/>
      <c r="C154" s="119"/>
      <c r="D154" s="119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19"/>
      <c r="C155" s="119"/>
      <c r="D155" s="119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19"/>
      <c r="C156" s="119"/>
      <c r="D156" s="119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19"/>
      <c r="C157" s="119"/>
      <c r="D157" s="119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19"/>
      <c r="C158" s="119"/>
      <c r="D158" s="119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19"/>
      <c r="C159" s="119"/>
      <c r="D159" s="119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19"/>
      <c r="C160" s="119"/>
      <c r="D160" s="119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19"/>
      <c r="C161" s="119"/>
      <c r="D161" s="119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19"/>
      <c r="C162" s="119"/>
      <c r="D162" s="119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19"/>
      <c r="C163" s="119"/>
      <c r="D163" s="119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19"/>
      <c r="C164" s="119"/>
      <c r="D164" s="119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19"/>
      <c r="C165" s="119"/>
      <c r="D165" s="119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19"/>
      <c r="C166" s="119"/>
      <c r="D166" s="119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19"/>
      <c r="C167" s="119"/>
      <c r="D167" s="119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19"/>
      <c r="C168" s="119"/>
      <c r="D168" s="119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19"/>
      <c r="C169" s="119"/>
      <c r="D169" s="119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19"/>
      <c r="C170" s="119"/>
      <c r="D170" s="119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19"/>
      <c r="C171" s="119"/>
      <c r="D171" s="119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19"/>
      <c r="C172" s="119"/>
      <c r="D172" s="119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19"/>
      <c r="C173" s="119"/>
      <c r="D173" s="119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19"/>
      <c r="C174" s="119"/>
      <c r="D174" s="119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19"/>
      <c r="C175" s="119"/>
      <c r="D175" s="119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19"/>
      <c r="C176" s="119"/>
      <c r="D176" s="119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64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222</v>
      </c>
    </row>
    <row r="2" spans="2:16">
      <c r="B2" s="46" t="s">
        <v>140</v>
      </c>
      <c r="C2" s="67" t="s">
        <v>223</v>
      </c>
    </row>
    <row r="3" spans="2:16">
      <c r="B3" s="46" t="s">
        <v>142</v>
      </c>
      <c r="C3" s="67" t="s">
        <v>224</v>
      </c>
    </row>
    <row r="4" spans="2:16">
      <c r="B4" s="46" t="s">
        <v>143</v>
      </c>
      <c r="C4" s="67">
        <v>12152</v>
      </c>
    </row>
    <row r="6" spans="2:16" ht="26.25" customHeight="1">
      <c r="B6" s="130" t="s">
        <v>170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ht="26.25" customHeight="1">
      <c r="B7" s="130" t="s">
        <v>84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16" s="3" customFormat="1" ht="78.75">
      <c r="B8" s="21" t="s">
        <v>111</v>
      </c>
      <c r="C8" s="29" t="s">
        <v>44</v>
      </c>
      <c r="D8" s="29" t="s">
        <v>14</v>
      </c>
      <c r="E8" s="29" t="s">
        <v>66</v>
      </c>
      <c r="F8" s="29" t="s">
        <v>99</v>
      </c>
      <c r="G8" s="29" t="s">
        <v>17</v>
      </c>
      <c r="H8" s="29" t="s">
        <v>98</v>
      </c>
      <c r="I8" s="29" t="s">
        <v>16</v>
      </c>
      <c r="J8" s="29" t="s">
        <v>18</v>
      </c>
      <c r="K8" s="29" t="s">
        <v>197</v>
      </c>
      <c r="L8" s="29" t="s">
        <v>196</v>
      </c>
      <c r="M8" s="29" t="s">
        <v>106</v>
      </c>
      <c r="N8" s="29" t="s">
        <v>58</v>
      </c>
      <c r="O8" s="29" t="s">
        <v>144</v>
      </c>
      <c r="P8" s="30" t="s">
        <v>146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204</v>
      </c>
      <c r="L9" s="31"/>
      <c r="M9" s="31" t="s">
        <v>200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 ht="21.75" customHeight="1">
      <c r="B12" s="120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0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2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19"/>
      <c r="C111" s="11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9"/>
      <c r="C112" s="11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9"/>
      <c r="C113" s="11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9"/>
      <c r="C114" s="11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9"/>
      <c r="C115" s="11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9"/>
      <c r="C116" s="11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9"/>
      <c r="C117" s="11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9"/>
      <c r="C118" s="11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9"/>
      <c r="C119" s="11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9"/>
      <c r="C120" s="11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9"/>
      <c r="C121" s="11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9"/>
      <c r="C122" s="11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9"/>
      <c r="C123" s="11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9"/>
      <c r="C124" s="11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9"/>
      <c r="C125" s="11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9"/>
      <c r="C126" s="11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9"/>
      <c r="C127" s="11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9"/>
      <c r="C128" s="11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9"/>
      <c r="C129" s="11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9"/>
      <c r="C130" s="11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9"/>
      <c r="C131" s="11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9"/>
      <c r="C132" s="11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9"/>
      <c r="C133" s="11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9"/>
      <c r="C134" s="11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9"/>
      <c r="C135" s="11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9"/>
      <c r="C136" s="11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9"/>
      <c r="C137" s="11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9"/>
      <c r="C138" s="11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9"/>
      <c r="C139" s="11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9"/>
      <c r="C140" s="11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9"/>
      <c r="C141" s="11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9"/>
      <c r="C142" s="11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9"/>
      <c r="C143" s="11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9"/>
      <c r="C144" s="11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9"/>
      <c r="C145" s="11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9"/>
      <c r="C146" s="11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9"/>
      <c r="C147" s="11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9"/>
      <c r="C148" s="11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9"/>
      <c r="C149" s="11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9"/>
      <c r="C150" s="11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9"/>
      <c r="C151" s="11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9"/>
      <c r="C152" s="11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9"/>
      <c r="C153" s="11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9"/>
      <c r="C154" s="11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9"/>
      <c r="C155" s="11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9"/>
      <c r="C156" s="11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9"/>
      <c r="C157" s="11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9"/>
      <c r="C158" s="11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9"/>
      <c r="C159" s="11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9"/>
      <c r="C160" s="11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9"/>
      <c r="C161" s="11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9"/>
      <c r="C162" s="11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9"/>
      <c r="C163" s="11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9"/>
      <c r="C164" s="11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9"/>
      <c r="C165" s="11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9"/>
      <c r="C166" s="11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9"/>
      <c r="C167" s="11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9"/>
      <c r="C168" s="11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9"/>
      <c r="C169" s="11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9"/>
      <c r="C170" s="11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9"/>
      <c r="C171" s="11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9"/>
      <c r="C172" s="11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9"/>
      <c r="C173" s="11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9"/>
      <c r="C174" s="11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9"/>
      <c r="C175" s="11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9"/>
      <c r="C176" s="11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9"/>
      <c r="C177" s="11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9"/>
      <c r="C178" s="11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9"/>
      <c r="C179" s="11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9"/>
      <c r="C180" s="11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9"/>
      <c r="C181" s="11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9"/>
      <c r="C182" s="11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9"/>
      <c r="C183" s="11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9"/>
      <c r="C184" s="11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9"/>
      <c r="C185" s="11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9"/>
      <c r="C186" s="11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9"/>
      <c r="C187" s="11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9"/>
      <c r="C188" s="11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9"/>
      <c r="C189" s="11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9"/>
      <c r="C190" s="11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9"/>
      <c r="C191" s="11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9"/>
      <c r="C192" s="11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9"/>
      <c r="C193" s="11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9"/>
      <c r="C194" s="11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9"/>
      <c r="C195" s="11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9"/>
      <c r="C196" s="11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9"/>
      <c r="C197" s="11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9"/>
      <c r="C198" s="11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9"/>
      <c r="C199" s="11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9"/>
      <c r="C200" s="11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9"/>
      <c r="C201" s="119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9"/>
      <c r="C202" s="119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9"/>
      <c r="C203" s="11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9"/>
      <c r="C204" s="119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9"/>
      <c r="C205" s="11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9"/>
      <c r="C206" s="119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9"/>
      <c r="C207" s="11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9"/>
      <c r="C208" s="119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9"/>
      <c r="C209" s="119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9"/>
      <c r="C210" s="11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9"/>
      <c r="C211" s="119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9"/>
      <c r="C212" s="119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9"/>
      <c r="C213" s="11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9"/>
      <c r="C214" s="119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9"/>
      <c r="C215" s="119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9"/>
      <c r="C216" s="11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9"/>
      <c r="C217" s="119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9"/>
      <c r="C218" s="11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9"/>
      <c r="C219" s="119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9"/>
      <c r="C220" s="119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9"/>
      <c r="C221" s="119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9"/>
      <c r="C222" s="11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9"/>
      <c r="C223" s="119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9"/>
      <c r="C224" s="119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9"/>
      <c r="C225" s="11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9"/>
      <c r="C226" s="119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9"/>
      <c r="C227" s="119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9"/>
      <c r="C228" s="119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9"/>
      <c r="C229" s="11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9"/>
      <c r="C230" s="119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9"/>
      <c r="C231" s="119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9"/>
      <c r="C232" s="119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9"/>
      <c r="C233" s="11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9"/>
      <c r="C234" s="119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9"/>
      <c r="C235" s="11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9"/>
      <c r="C236" s="119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9"/>
      <c r="C237" s="119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9"/>
      <c r="C238" s="119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9"/>
      <c r="C239" s="11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9"/>
      <c r="C240" s="119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9"/>
      <c r="C241" s="119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9"/>
      <c r="C242" s="11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9"/>
      <c r="C243" s="119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9"/>
      <c r="C244" s="11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9"/>
      <c r="C245" s="119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9"/>
      <c r="C246" s="119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9"/>
      <c r="C247" s="119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9"/>
      <c r="C248" s="119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9"/>
      <c r="C249" s="119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9"/>
      <c r="C250" s="119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9"/>
      <c r="C251" s="119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9"/>
      <c r="C252" s="119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9"/>
      <c r="C253" s="119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9"/>
      <c r="C254" s="119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9"/>
      <c r="C255" s="119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9"/>
      <c r="C256" s="119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9"/>
      <c r="C257" s="119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9"/>
      <c r="C258" s="119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9"/>
      <c r="C259" s="119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9"/>
      <c r="C260" s="119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9"/>
      <c r="C261" s="119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9"/>
      <c r="C262" s="119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9"/>
      <c r="C263" s="119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9"/>
      <c r="C264" s="119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9"/>
      <c r="C265" s="119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9"/>
      <c r="C266" s="119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9"/>
      <c r="C267" s="119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9"/>
      <c r="C268" s="119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9"/>
      <c r="C269" s="119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9"/>
      <c r="C270" s="119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9"/>
      <c r="C271" s="119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9"/>
      <c r="C272" s="119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9"/>
      <c r="C273" s="119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9"/>
      <c r="C274" s="119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9"/>
      <c r="C275" s="119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9"/>
      <c r="C276" s="119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9"/>
      <c r="C277" s="119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9"/>
      <c r="C278" s="119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9"/>
      <c r="C279" s="119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9"/>
      <c r="C280" s="119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9"/>
      <c r="C281" s="119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9"/>
      <c r="C282" s="119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9"/>
      <c r="C283" s="119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9"/>
      <c r="C284" s="119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9"/>
      <c r="C285" s="119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9"/>
      <c r="C286" s="119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9"/>
      <c r="C287" s="119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9"/>
      <c r="C288" s="119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9"/>
      <c r="C289" s="119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9"/>
      <c r="C290" s="119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9"/>
      <c r="C291" s="119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9"/>
      <c r="C292" s="119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9"/>
      <c r="C293" s="119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9"/>
      <c r="C294" s="119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9"/>
      <c r="C295" s="119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9"/>
      <c r="C296" s="119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9"/>
      <c r="C297" s="119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9"/>
      <c r="C298" s="119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9"/>
      <c r="C299" s="119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9"/>
      <c r="C300" s="119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9"/>
      <c r="C301" s="119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9"/>
      <c r="C302" s="119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9"/>
      <c r="C303" s="119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9"/>
      <c r="C304" s="119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9"/>
      <c r="C305" s="119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9"/>
      <c r="C306" s="119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9"/>
      <c r="C307" s="119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9"/>
      <c r="C308" s="119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9"/>
      <c r="C309" s="119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9"/>
      <c r="C310" s="119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9"/>
      <c r="C311" s="119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9"/>
      <c r="C312" s="119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9"/>
      <c r="C313" s="119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9"/>
      <c r="C314" s="119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9"/>
      <c r="C315" s="119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9"/>
      <c r="C316" s="119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9"/>
      <c r="C317" s="119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9"/>
      <c r="C318" s="119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9"/>
      <c r="C319" s="119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9"/>
      <c r="C320" s="119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9"/>
      <c r="C321" s="119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9"/>
      <c r="C322" s="119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9"/>
      <c r="C323" s="119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9"/>
      <c r="C324" s="119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9"/>
      <c r="C325" s="119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9"/>
      <c r="C326" s="119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9"/>
      <c r="C327" s="119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9"/>
      <c r="C328" s="119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9"/>
      <c r="C329" s="119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9"/>
      <c r="C330" s="119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9"/>
      <c r="C331" s="119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9"/>
      <c r="C332" s="119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9"/>
      <c r="C333" s="119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9"/>
      <c r="C334" s="119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9"/>
      <c r="C335" s="119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9"/>
      <c r="C336" s="119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9"/>
      <c r="C337" s="119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9"/>
      <c r="C338" s="119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9"/>
      <c r="C339" s="119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9"/>
      <c r="C340" s="119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9"/>
      <c r="C341" s="119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9"/>
      <c r="C342" s="119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9"/>
      <c r="C343" s="119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9"/>
      <c r="C344" s="119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9"/>
      <c r="C345" s="119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9"/>
      <c r="C346" s="119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9"/>
      <c r="C347" s="119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9"/>
      <c r="C348" s="119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9"/>
      <c r="C349" s="119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9"/>
      <c r="C350" s="119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9"/>
      <c r="C351" s="119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9"/>
      <c r="C352" s="119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9"/>
      <c r="C353" s="119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9"/>
      <c r="C354" s="119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9"/>
      <c r="C355" s="119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9"/>
      <c r="C356" s="119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9"/>
      <c r="C357" s="119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9"/>
      <c r="C358" s="119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9"/>
      <c r="C359" s="119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9"/>
      <c r="C360" s="119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9"/>
      <c r="C361" s="119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9"/>
      <c r="C362" s="119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9"/>
      <c r="C363" s="119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9"/>
      <c r="C364" s="119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9"/>
      <c r="C365" s="119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9"/>
      <c r="C366" s="119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9"/>
      <c r="C367" s="119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9"/>
      <c r="C368" s="119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9"/>
      <c r="C369" s="119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9"/>
      <c r="C370" s="119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9"/>
      <c r="C371" s="119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9"/>
      <c r="C372" s="119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9"/>
      <c r="C373" s="119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9"/>
      <c r="C374" s="119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9"/>
      <c r="C375" s="119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9"/>
      <c r="C376" s="119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9"/>
      <c r="C377" s="119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9"/>
      <c r="C378" s="119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9"/>
      <c r="C379" s="119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9"/>
      <c r="C380" s="119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9"/>
      <c r="C381" s="119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9"/>
      <c r="C382" s="119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9"/>
      <c r="C383" s="119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9"/>
      <c r="C384" s="119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9"/>
      <c r="C385" s="119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9"/>
      <c r="C386" s="119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9"/>
      <c r="C387" s="119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9"/>
      <c r="C388" s="119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9"/>
      <c r="C389" s="119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9"/>
      <c r="C390" s="119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9"/>
      <c r="C391" s="119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9"/>
      <c r="C392" s="119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9"/>
      <c r="C393" s="119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9"/>
      <c r="C394" s="119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9"/>
      <c r="C395" s="119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9"/>
      <c r="C396" s="119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19"/>
      <c r="C397" s="119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19"/>
      <c r="C398" s="119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19"/>
      <c r="C399" s="119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9"/>
      <c r="C400" s="119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9"/>
      <c r="C401" s="119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9"/>
      <c r="C402" s="119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9"/>
      <c r="C403" s="119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9"/>
      <c r="C404" s="119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9"/>
      <c r="C405" s="119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9"/>
      <c r="C406" s="119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9"/>
      <c r="C407" s="119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9"/>
      <c r="C408" s="119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9"/>
      <c r="C409" s="119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9"/>
      <c r="C410" s="119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9"/>
      <c r="C411" s="119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  <row r="412" spans="2:16">
      <c r="B412" s="119"/>
      <c r="C412" s="119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</row>
    <row r="413" spans="2:16">
      <c r="B413" s="119"/>
      <c r="C413" s="119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</row>
    <row r="414" spans="2:16">
      <c r="B414" s="119"/>
      <c r="C414" s="119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</row>
    <row r="415" spans="2:16">
      <c r="B415" s="119"/>
      <c r="C415" s="119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</row>
    <row r="416" spans="2:16">
      <c r="B416" s="119"/>
      <c r="C416" s="119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</row>
    <row r="417" spans="2:16">
      <c r="B417" s="119"/>
      <c r="C417" s="119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2:16">
      <c r="B418" s="119"/>
      <c r="C418" s="119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</row>
    <row r="419" spans="2:16">
      <c r="B419" s="119"/>
      <c r="C419" s="119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</row>
    <row r="420" spans="2:16">
      <c r="B420" s="119"/>
      <c r="C420" s="119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</row>
    <row r="421" spans="2:16">
      <c r="B421" s="119"/>
      <c r="C421" s="119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</row>
    <row r="422" spans="2:16">
      <c r="B422" s="119"/>
      <c r="C422" s="119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</row>
    <row r="423" spans="2:16">
      <c r="B423" s="119"/>
      <c r="C423" s="119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</row>
    <row r="424" spans="2:16">
      <c r="B424" s="119"/>
      <c r="C424" s="119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</row>
    <row r="425" spans="2:16">
      <c r="B425" s="119"/>
      <c r="C425" s="119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</row>
    <row r="426" spans="2:16">
      <c r="B426" s="119"/>
      <c r="C426" s="119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</row>
    <row r="427" spans="2:16">
      <c r="B427" s="119"/>
      <c r="C427" s="119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</row>
    <row r="428" spans="2:16">
      <c r="B428" s="119"/>
      <c r="C428" s="119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</row>
    <row r="429" spans="2:16">
      <c r="B429" s="119"/>
      <c r="C429" s="119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2:16">
      <c r="B430" s="119"/>
      <c r="C430" s="119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</row>
    <row r="431" spans="2:16">
      <c r="B431" s="119"/>
      <c r="C431" s="119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</row>
    <row r="432" spans="2:16">
      <c r="B432" s="119"/>
      <c r="C432" s="119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2:16">
      <c r="B433" s="119"/>
      <c r="C433" s="119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</row>
    <row r="434" spans="2:16">
      <c r="B434" s="119"/>
      <c r="C434" s="119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</row>
    <row r="435" spans="2:16">
      <c r="B435" s="119"/>
      <c r="C435" s="119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</row>
    <row r="436" spans="2:16">
      <c r="B436" s="119"/>
      <c r="C436" s="119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2:16">
      <c r="B437" s="119"/>
      <c r="C437" s="119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</row>
    <row r="438" spans="2:16">
      <c r="B438" s="119"/>
      <c r="C438" s="119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</row>
    <row r="439" spans="2:16">
      <c r="B439" s="119"/>
      <c r="C439" s="119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</row>
    <row r="440" spans="2:16">
      <c r="B440" s="119"/>
      <c r="C440" s="119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</row>
    <row r="441" spans="2:16">
      <c r="B441" s="119"/>
      <c r="C441" s="119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</row>
    <row r="442" spans="2:16">
      <c r="B442" s="119"/>
      <c r="C442" s="119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</row>
    <row r="443" spans="2:16">
      <c r="B443" s="119"/>
      <c r="C443" s="119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</row>
    <row r="444" spans="2:16">
      <c r="B444" s="119"/>
      <c r="C444" s="119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2:16">
      <c r="B445" s="119"/>
      <c r="C445" s="119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2:16">
      <c r="B446" s="119"/>
      <c r="C446" s="119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</row>
    <row r="447" spans="2:16">
      <c r="B447" s="119"/>
      <c r="C447" s="119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</row>
    <row r="448" spans="2:16">
      <c r="B448" s="119"/>
      <c r="C448" s="119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</row>
    <row r="449" spans="2:16">
      <c r="B449" s="119"/>
      <c r="C449" s="119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</row>
    <row r="450" spans="2:16">
      <c r="B450" s="119"/>
      <c r="C450" s="119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</row>
    <row r="451" spans="2:16">
      <c r="B451" s="119"/>
      <c r="C451" s="119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</row>
    <row r="452" spans="2:16">
      <c r="B452" s="119"/>
      <c r="C452" s="119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141</v>
      </c>
      <c r="C1" s="67" t="s" vm="1">
        <v>222</v>
      </c>
    </row>
    <row r="2" spans="2:19">
      <c r="B2" s="46" t="s">
        <v>140</v>
      </c>
      <c r="C2" s="67" t="s">
        <v>223</v>
      </c>
    </row>
    <row r="3" spans="2:19">
      <c r="B3" s="46" t="s">
        <v>142</v>
      </c>
      <c r="C3" s="67" t="s">
        <v>224</v>
      </c>
    </row>
    <row r="4" spans="2:19">
      <c r="B4" s="46" t="s">
        <v>143</v>
      </c>
      <c r="C4" s="67">
        <v>12152</v>
      </c>
    </row>
    <row r="6" spans="2:19" ht="26.25" customHeight="1">
      <c r="B6" s="130" t="s">
        <v>170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19" ht="26.25" customHeight="1">
      <c r="B7" s="130" t="s">
        <v>85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19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29" t="s">
        <v>197</v>
      </c>
      <c r="O8" s="29" t="s">
        <v>196</v>
      </c>
      <c r="P8" s="29" t="s">
        <v>106</v>
      </c>
      <c r="Q8" s="29" t="s">
        <v>58</v>
      </c>
      <c r="R8" s="29" t="s">
        <v>144</v>
      </c>
      <c r="S8" s="30" t="s">
        <v>146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</row>
    <row r="11" spans="2:19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2:19" ht="20.25" customHeight="1">
      <c r="B12" s="120" t="s">
        <v>213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0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0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0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9"/>
      <c r="C111" s="11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19"/>
      <c r="C112" s="11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19"/>
      <c r="C113" s="11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19"/>
      <c r="C114" s="11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19"/>
      <c r="C115" s="11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19"/>
      <c r="C116" s="11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19"/>
      <c r="C117" s="11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19"/>
      <c r="C118" s="11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19"/>
      <c r="C119" s="11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9"/>
      <c r="C120" s="11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9"/>
      <c r="C121" s="11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9"/>
      <c r="C122" s="11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9"/>
      <c r="C123" s="11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9"/>
      <c r="C124" s="11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9"/>
      <c r="C125" s="11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9"/>
      <c r="C126" s="11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9"/>
      <c r="C127" s="11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9"/>
      <c r="C128" s="11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9"/>
      <c r="C129" s="11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9"/>
      <c r="C130" s="11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9"/>
      <c r="C131" s="11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9"/>
      <c r="C132" s="11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9"/>
      <c r="C133" s="11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9"/>
      <c r="C134" s="11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9"/>
      <c r="C135" s="11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9"/>
      <c r="C136" s="11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9"/>
      <c r="C137" s="11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9"/>
      <c r="C138" s="11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9"/>
      <c r="C139" s="11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9"/>
      <c r="C140" s="11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9"/>
      <c r="C141" s="11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9"/>
      <c r="C142" s="11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9"/>
      <c r="C143" s="11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9"/>
      <c r="C144" s="11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9"/>
      <c r="C145" s="11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9"/>
      <c r="C146" s="11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9"/>
      <c r="C147" s="11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9"/>
      <c r="C148" s="11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9"/>
      <c r="C149" s="11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9"/>
      <c r="C150" s="11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9"/>
      <c r="C151" s="11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19"/>
      <c r="C152" s="11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19"/>
      <c r="C153" s="11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19"/>
      <c r="C154" s="11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19"/>
      <c r="C155" s="11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19"/>
      <c r="C156" s="11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19"/>
      <c r="C157" s="11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19"/>
      <c r="C158" s="11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19"/>
      <c r="C159" s="11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19"/>
      <c r="C160" s="11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19"/>
      <c r="C161" s="11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19"/>
      <c r="C162" s="11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19"/>
      <c r="C163" s="11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19"/>
      <c r="C164" s="11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19"/>
      <c r="C165" s="11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19"/>
      <c r="C166" s="11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19"/>
      <c r="C167" s="11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19"/>
      <c r="C168" s="11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19"/>
      <c r="C169" s="11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19"/>
      <c r="C170" s="11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19"/>
      <c r="C171" s="11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19"/>
      <c r="C172" s="11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19"/>
      <c r="C173" s="11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19"/>
      <c r="C174" s="11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19"/>
      <c r="C175" s="11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19"/>
      <c r="C176" s="11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19"/>
      <c r="C177" s="11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19"/>
      <c r="C178" s="11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19"/>
      <c r="C179" s="11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19"/>
      <c r="C180" s="11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19"/>
      <c r="C181" s="11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19"/>
      <c r="C182" s="11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19"/>
      <c r="C183" s="11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19"/>
      <c r="C184" s="11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19"/>
      <c r="C185" s="11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19"/>
      <c r="C186" s="11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19"/>
      <c r="C187" s="11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19"/>
      <c r="C188" s="11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19"/>
      <c r="C189" s="11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19"/>
      <c r="C190" s="11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19"/>
      <c r="C191" s="11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19"/>
      <c r="C192" s="11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19"/>
      <c r="C193" s="11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19"/>
      <c r="C194" s="11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19"/>
      <c r="C195" s="11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19"/>
      <c r="C196" s="11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19"/>
      <c r="C197" s="11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19"/>
      <c r="C198" s="11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19"/>
      <c r="C199" s="11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19"/>
      <c r="C200" s="11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19"/>
      <c r="C201" s="119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19"/>
      <c r="C202" s="119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19"/>
      <c r="C203" s="11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19"/>
      <c r="C204" s="119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19"/>
      <c r="C205" s="11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19"/>
      <c r="C206" s="119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19"/>
      <c r="C207" s="11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19"/>
      <c r="C208" s="119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19"/>
      <c r="C209" s="119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19"/>
      <c r="C210" s="11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19"/>
      <c r="C211" s="119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19"/>
      <c r="C212" s="119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19"/>
      <c r="C213" s="11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19"/>
      <c r="C214" s="119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19"/>
      <c r="C215" s="119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19"/>
      <c r="C216" s="11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19"/>
      <c r="C217" s="119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19"/>
      <c r="C218" s="11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19"/>
      <c r="C219" s="119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19"/>
      <c r="C220" s="119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19"/>
      <c r="C221" s="119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19"/>
      <c r="C222" s="11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19"/>
      <c r="C223" s="119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19"/>
      <c r="C224" s="119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19"/>
      <c r="C225" s="11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19"/>
      <c r="C226" s="119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19"/>
      <c r="C227" s="119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19"/>
      <c r="C228" s="119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19"/>
      <c r="C229" s="11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19"/>
      <c r="C230" s="119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19"/>
      <c r="C231" s="119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19"/>
      <c r="C232" s="119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19"/>
      <c r="C233" s="11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19"/>
      <c r="C234" s="119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19"/>
      <c r="C235" s="11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19"/>
      <c r="C236" s="119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19"/>
      <c r="C237" s="119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19"/>
      <c r="C238" s="119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19"/>
      <c r="C239" s="11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19"/>
      <c r="C240" s="119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19"/>
      <c r="C241" s="119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19"/>
      <c r="C242" s="11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19"/>
      <c r="C243" s="119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19"/>
      <c r="C244" s="11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19"/>
      <c r="C245" s="119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19"/>
      <c r="C246" s="119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19"/>
      <c r="C247" s="119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19"/>
      <c r="C248" s="119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19"/>
      <c r="C249" s="119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19"/>
      <c r="C250" s="119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19"/>
      <c r="C251" s="119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19"/>
      <c r="C252" s="119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19"/>
      <c r="C253" s="119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19"/>
      <c r="C254" s="119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B255" s="119"/>
      <c r="C255" s="119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</row>
    <row r="256" spans="2:19">
      <c r="B256" s="119"/>
      <c r="C256" s="119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</row>
    <row r="257" spans="2:19">
      <c r="B257" s="119"/>
      <c r="C257" s="119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</row>
    <row r="258" spans="2:19">
      <c r="B258" s="119"/>
      <c r="C258" s="119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</row>
    <row r="259" spans="2:19">
      <c r="B259" s="119"/>
      <c r="C259" s="119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</row>
    <row r="260" spans="2:19">
      <c r="B260" s="119"/>
      <c r="C260" s="119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</row>
    <row r="261" spans="2:19">
      <c r="B261" s="119"/>
      <c r="C261" s="119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</row>
    <row r="262" spans="2:19">
      <c r="B262" s="119"/>
      <c r="C262" s="119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</row>
    <row r="263" spans="2:19">
      <c r="B263" s="119"/>
      <c r="C263" s="119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</row>
    <row r="264" spans="2:19">
      <c r="B264" s="119"/>
      <c r="C264" s="119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</row>
    <row r="265" spans="2:19">
      <c r="B265" s="119"/>
      <c r="C265" s="119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</row>
    <row r="266" spans="2:19">
      <c r="B266" s="119"/>
      <c r="C266" s="119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</row>
    <row r="267" spans="2:19">
      <c r="B267" s="119"/>
      <c r="C267" s="119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</row>
    <row r="268" spans="2:19">
      <c r="B268" s="119"/>
      <c r="C268" s="119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</row>
    <row r="269" spans="2:19">
      <c r="B269" s="119"/>
      <c r="C269" s="119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</row>
    <row r="270" spans="2:19">
      <c r="B270" s="119"/>
      <c r="C270" s="119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</row>
    <row r="271" spans="2:19">
      <c r="B271" s="119"/>
      <c r="C271" s="119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</row>
    <row r="272" spans="2:19">
      <c r="B272" s="119"/>
      <c r="C272" s="119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</row>
    <row r="273" spans="2:19">
      <c r="B273" s="119"/>
      <c r="C273" s="119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</row>
    <row r="274" spans="2:19">
      <c r="B274" s="119"/>
      <c r="C274" s="119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</row>
    <row r="275" spans="2:19">
      <c r="B275" s="119"/>
      <c r="C275" s="119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</row>
    <row r="276" spans="2:19">
      <c r="B276" s="119"/>
      <c r="C276" s="119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</row>
    <row r="277" spans="2:19">
      <c r="B277" s="119"/>
      <c r="C277" s="119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</row>
    <row r="278" spans="2:19">
      <c r="B278" s="119"/>
      <c r="C278" s="119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</row>
    <row r="279" spans="2:19">
      <c r="B279" s="119"/>
      <c r="C279" s="119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</row>
    <row r="280" spans="2:19">
      <c r="B280" s="119"/>
      <c r="C280" s="119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</row>
    <row r="281" spans="2:19">
      <c r="B281" s="119"/>
      <c r="C281" s="119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</row>
    <row r="282" spans="2:19">
      <c r="B282" s="119"/>
      <c r="C282" s="119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</row>
    <row r="283" spans="2:19">
      <c r="B283" s="119"/>
      <c r="C283" s="119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</row>
    <row r="284" spans="2:19">
      <c r="B284" s="119"/>
      <c r="C284" s="119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</row>
    <row r="285" spans="2:19">
      <c r="B285" s="119"/>
      <c r="C285" s="119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</row>
    <row r="286" spans="2:19">
      <c r="B286" s="119"/>
      <c r="C286" s="119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</row>
    <row r="287" spans="2:19">
      <c r="B287" s="119"/>
      <c r="C287" s="119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</row>
    <row r="288" spans="2:19">
      <c r="B288" s="119"/>
      <c r="C288" s="119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</row>
    <row r="289" spans="2:19">
      <c r="B289" s="119"/>
      <c r="C289" s="119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</row>
    <row r="290" spans="2:19">
      <c r="B290" s="119"/>
      <c r="C290" s="119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</row>
    <row r="291" spans="2:19">
      <c r="B291" s="119"/>
      <c r="C291" s="119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</row>
    <row r="292" spans="2:19">
      <c r="B292" s="119"/>
      <c r="C292" s="119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</row>
    <row r="293" spans="2:19">
      <c r="B293" s="119"/>
      <c r="C293" s="119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</row>
    <row r="294" spans="2:19">
      <c r="B294" s="119"/>
      <c r="C294" s="119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</row>
    <row r="295" spans="2:19">
      <c r="B295" s="119"/>
      <c r="C295" s="119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</row>
    <row r="296" spans="2:19">
      <c r="B296" s="119"/>
      <c r="C296" s="119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</row>
    <row r="297" spans="2:19">
      <c r="B297" s="119"/>
      <c r="C297" s="119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</row>
    <row r="298" spans="2:19">
      <c r="B298" s="119"/>
      <c r="C298" s="119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</row>
    <row r="299" spans="2:19">
      <c r="B299" s="119"/>
      <c r="C299" s="119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</row>
    <row r="300" spans="2:19">
      <c r="B300" s="119"/>
      <c r="C300" s="119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</row>
    <row r="301" spans="2:19">
      <c r="B301" s="119"/>
      <c r="C301" s="119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</row>
    <row r="302" spans="2:19">
      <c r="B302" s="119"/>
      <c r="C302" s="119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</row>
    <row r="303" spans="2:19">
      <c r="B303" s="119"/>
      <c r="C303" s="119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</row>
    <row r="304" spans="2:19">
      <c r="B304" s="119"/>
      <c r="C304" s="119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</row>
    <row r="305" spans="2:19">
      <c r="B305" s="119"/>
      <c r="C305" s="119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</row>
    <row r="306" spans="2:19">
      <c r="B306" s="119"/>
      <c r="C306" s="119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</row>
    <row r="307" spans="2:19">
      <c r="B307" s="119"/>
      <c r="C307" s="119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</row>
    <row r="308" spans="2:19">
      <c r="B308" s="119"/>
      <c r="C308" s="119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</row>
    <row r="309" spans="2:19">
      <c r="B309" s="119"/>
      <c r="C309" s="119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</row>
    <row r="310" spans="2:19">
      <c r="B310" s="119"/>
      <c r="C310" s="119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</row>
    <row r="311" spans="2:19">
      <c r="B311" s="119"/>
      <c r="C311" s="119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4.710937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141</v>
      </c>
      <c r="C1" s="67" t="s" vm="1">
        <v>222</v>
      </c>
    </row>
    <row r="2" spans="2:30">
      <c r="B2" s="46" t="s">
        <v>140</v>
      </c>
      <c r="C2" s="67" t="s">
        <v>223</v>
      </c>
    </row>
    <row r="3" spans="2:30">
      <c r="B3" s="46" t="s">
        <v>142</v>
      </c>
      <c r="C3" s="67" t="s">
        <v>224</v>
      </c>
    </row>
    <row r="4" spans="2:30">
      <c r="B4" s="46" t="s">
        <v>143</v>
      </c>
      <c r="C4" s="67">
        <v>12152</v>
      </c>
    </row>
    <row r="6" spans="2:30" ht="26.25" customHeight="1">
      <c r="B6" s="130" t="s">
        <v>170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30" ht="26.25" customHeight="1">
      <c r="B7" s="130" t="s">
        <v>86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30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58" t="s">
        <v>197</v>
      </c>
      <c r="O8" s="29" t="s">
        <v>196</v>
      </c>
      <c r="P8" s="29" t="s">
        <v>106</v>
      </c>
      <c r="Q8" s="29" t="s">
        <v>58</v>
      </c>
      <c r="R8" s="29" t="s">
        <v>144</v>
      </c>
      <c r="S8" s="30" t="s">
        <v>146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  <c r="AA10" s="1"/>
    </row>
    <row r="11" spans="2:30" s="4" customFormat="1" ht="18" customHeight="1">
      <c r="B11" s="110" t="s">
        <v>51</v>
      </c>
      <c r="C11" s="105"/>
      <c r="D11" s="105"/>
      <c r="E11" s="105"/>
      <c r="F11" s="105"/>
      <c r="G11" s="105"/>
      <c r="H11" s="105"/>
      <c r="I11" s="105"/>
      <c r="J11" s="109">
        <v>5.3142614483601749</v>
      </c>
      <c r="K11" s="105"/>
      <c r="L11" s="105"/>
      <c r="M11" s="106">
        <v>2.3892404934123257E-2</v>
      </c>
      <c r="N11" s="107"/>
      <c r="O11" s="109"/>
      <c r="P11" s="107">
        <v>30.379459999999998</v>
      </c>
      <c r="Q11" s="105"/>
      <c r="R11" s="106">
        <v>1</v>
      </c>
      <c r="S11" s="106">
        <f>P11/'סכום נכסי הקרן'!$C$42</f>
        <v>9.1940294840667475E-4</v>
      </c>
      <c r="AA11" s="1"/>
      <c r="AD11" s="1"/>
    </row>
    <row r="12" spans="2:30" ht="17.25" customHeight="1">
      <c r="B12" s="111" t="s">
        <v>191</v>
      </c>
      <c r="C12" s="105"/>
      <c r="D12" s="105"/>
      <c r="E12" s="105"/>
      <c r="F12" s="105"/>
      <c r="G12" s="105"/>
      <c r="H12" s="105"/>
      <c r="I12" s="105"/>
      <c r="J12" s="109">
        <v>5.3142614483601749</v>
      </c>
      <c r="K12" s="105"/>
      <c r="L12" s="105"/>
      <c r="M12" s="106">
        <v>2.3892404934123257E-2</v>
      </c>
      <c r="N12" s="107"/>
      <c r="O12" s="109"/>
      <c r="P12" s="107">
        <v>30.379459999999998</v>
      </c>
      <c r="Q12" s="105"/>
      <c r="R12" s="106">
        <v>1</v>
      </c>
      <c r="S12" s="106">
        <f>P12/'סכום נכסי הקרן'!$C$42</f>
        <v>9.1940294840667475E-4</v>
      </c>
    </row>
    <row r="13" spans="2:30">
      <c r="B13" s="94" t="s">
        <v>59</v>
      </c>
      <c r="C13" s="71"/>
      <c r="D13" s="71"/>
      <c r="E13" s="71"/>
      <c r="F13" s="71"/>
      <c r="G13" s="71"/>
      <c r="H13" s="71"/>
      <c r="I13" s="71"/>
      <c r="J13" s="82">
        <v>11.190000000000001</v>
      </c>
      <c r="K13" s="71"/>
      <c r="L13" s="71"/>
      <c r="M13" s="81">
        <v>2.06E-2</v>
      </c>
      <c r="N13" s="80"/>
      <c r="O13" s="82"/>
      <c r="P13" s="80">
        <v>10.20439</v>
      </c>
      <c r="Q13" s="71"/>
      <c r="R13" s="81">
        <v>0.33589767560055384</v>
      </c>
      <c r="S13" s="81">
        <f>P13/'סכום נכסי הקרן'!$C$42</f>
        <v>3.0882531331009796E-4</v>
      </c>
    </row>
    <row r="14" spans="2:30">
      <c r="B14" s="95" t="s">
        <v>1834</v>
      </c>
      <c r="C14" s="73" t="s">
        <v>1835</v>
      </c>
      <c r="D14" s="86" t="s">
        <v>1836</v>
      </c>
      <c r="E14" s="73" t="s">
        <v>352</v>
      </c>
      <c r="F14" s="86" t="s">
        <v>124</v>
      </c>
      <c r="G14" s="73" t="s">
        <v>307</v>
      </c>
      <c r="H14" s="73" t="s">
        <v>308</v>
      </c>
      <c r="I14" s="99">
        <v>43444</v>
      </c>
      <c r="J14" s="85">
        <v>11.190000000000001</v>
      </c>
      <c r="K14" s="86" t="s">
        <v>128</v>
      </c>
      <c r="L14" s="87">
        <v>4.0999999999999995E-2</v>
      </c>
      <c r="M14" s="84">
        <v>2.06E-2</v>
      </c>
      <c r="N14" s="83">
        <v>7748.8</v>
      </c>
      <c r="O14" s="85">
        <v>131.69</v>
      </c>
      <c r="P14" s="83">
        <v>10.20439</v>
      </c>
      <c r="Q14" s="84">
        <v>1.8395705268491365E-6</v>
      </c>
      <c r="R14" s="84">
        <v>0.33589767560055384</v>
      </c>
      <c r="S14" s="84">
        <f>P14/'סכום נכסי הקרן'!$C$42</f>
        <v>3.0882531331009796E-4</v>
      </c>
    </row>
    <row r="15" spans="2:30">
      <c r="B15" s="96"/>
      <c r="C15" s="73"/>
      <c r="D15" s="73"/>
      <c r="E15" s="73"/>
      <c r="F15" s="73"/>
      <c r="G15" s="73"/>
      <c r="H15" s="73"/>
      <c r="I15" s="73"/>
      <c r="J15" s="85"/>
      <c r="K15" s="73"/>
      <c r="L15" s="73"/>
      <c r="M15" s="84"/>
      <c r="N15" s="83"/>
      <c r="O15" s="85"/>
      <c r="P15" s="73"/>
      <c r="Q15" s="73"/>
      <c r="R15" s="84"/>
      <c r="S15" s="73"/>
    </row>
    <row r="16" spans="2:30">
      <c r="B16" s="94" t="s">
        <v>60</v>
      </c>
      <c r="C16" s="71"/>
      <c r="D16" s="71"/>
      <c r="E16" s="71"/>
      <c r="F16" s="71"/>
      <c r="G16" s="71"/>
      <c r="H16" s="71"/>
      <c r="I16" s="71"/>
      <c r="J16" s="82">
        <v>2.3423596051959175</v>
      </c>
      <c r="K16" s="71"/>
      <c r="L16" s="71"/>
      <c r="M16" s="81">
        <v>2.5557677172867308E-2</v>
      </c>
      <c r="N16" s="80"/>
      <c r="O16" s="82"/>
      <c r="P16" s="80">
        <v>20.175069999999998</v>
      </c>
      <c r="Q16" s="71"/>
      <c r="R16" s="81">
        <v>0.66410232439944616</v>
      </c>
      <c r="S16" s="81">
        <f>P16/'סכום נכסי הקרן'!$C$42</f>
        <v>6.1057763509657673E-4</v>
      </c>
    </row>
    <row r="17" spans="2:19">
      <c r="B17" s="95" t="s">
        <v>1837</v>
      </c>
      <c r="C17" s="73" t="s">
        <v>1838</v>
      </c>
      <c r="D17" s="86" t="s">
        <v>1836</v>
      </c>
      <c r="E17" s="73" t="s">
        <v>1839</v>
      </c>
      <c r="F17" s="86" t="s">
        <v>1303</v>
      </c>
      <c r="G17" s="73" t="s">
        <v>322</v>
      </c>
      <c r="H17" s="73" t="s">
        <v>126</v>
      </c>
      <c r="I17" s="99">
        <v>43636</v>
      </c>
      <c r="J17" s="85">
        <v>6.5</v>
      </c>
      <c r="K17" s="86" t="s">
        <v>128</v>
      </c>
      <c r="L17" s="87">
        <v>3.7400000000000003E-2</v>
      </c>
      <c r="M17" s="84">
        <v>2.6800000000000001E-2</v>
      </c>
      <c r="N17" s="83">
        <v>3233</v>
      </c>
      <c r="O17" s="85">
        <v>107.2</v>
      </c>
      <c r="P17" s="83">
        <v>3.46577</v>
      </c>
      <c r="Q17" s="84">
        <v>6.2769629828097033E-6</v>
      </c>
      <c r="R17" s="84">
        <v>0.11408267296390391</v>
      </c>
      <c r="S17" s="84">
        <f>P17/'סכום נכסי הקרן'!$C$42</f>
        <v>1.0488794588512768E-4</v>
      </c>
    </row>
    <row r="18" spans="2:19">
      <c r="B18" s="95" t="s">
        <v>1840</v>
      </c>
      <c r="C18" s="73" t="s">
        <v>1841</v>
      </c>
      <c r="D18" s="86" t="s">
        <v>1836</v>
      </c>
      <c r="E18" s="73" t="s">
        <v>1842</v>
      </c>
      <c r="F18" s="86" t="s">
        <v>125</v>
      </c>
      <c r="G18" s="73" t="s">
        <v>509</v>
      </c>
      <c r="H18" s="73" t="s">
        <v>126</v>
      </c>
      <c r="I18" s="99">
        <v>43741</v>
      </c>
      <c r="J18" s="85">
        <v>1.48</v>
      </c>
      <c r="K18" s="86" t="s">
        <v>128</v>
      </c>
      <c r="L18" s="87">
        <v>1.34E-2</v>
      </c>
      <c r="M18" s="84">
        <v>2.5300000000000003E-2</v>
      </c>
      <c r="N18" s="83">
        <v>17000</v>
      </c>
      <c r="O18" s="85">
        <v>98.29</v>
      </c>
      <c r="P18" s="83">
        <v>16.709299999999999</v>
      </c>
      <c r="Q18" s="84">
        <v>3.4E-5</v>
      </c>
      <c r="R18" s="84">
        <v>0.55001965143554232</v>
      </c>
      <c r="S18" s="84">
        <f>P18/'סכום נכסי הקרן'!$C$42</f>
        <v>5.0568968921144912E-4</v>
      </c>
    </row>
    <row r="19" spans="2:19">
      <c r="B19" s="97"/>
      <c r="C19" s="98"/>
      <c r="D19" s="98"/>
      <c r="E19" s="98"/>
      <c r="F19" s="98"/>
      <c r="G19" s="98"/>
      <c r="H19" s="98"/>
      <c r="I19" s="98"/>
      <c r="J19" s="100"/>
      <c r="K19" s="98"/>
      <c r="L19" s="98"/>
      <c r="M19" s="101"/>
      <c r="N19" s="102"/>
      <c r="O19" s="100"/>
      <c r="P19" s="98"/>
      <c r="Q19" s="98"/>
      <c r="R19" s="101"/>
      <c r="S19" s="9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120" t="s">
        <v>213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120" t="s">
        <v>107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120" t="s">
        <v>195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120" t="s">
        <v>203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11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9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9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9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1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1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1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1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1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1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1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1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1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1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1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1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1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1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1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1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1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1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1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1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1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1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1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1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1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1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1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1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1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1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1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1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1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1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1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1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1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1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1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1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1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1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1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1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1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1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1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1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1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19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1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1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1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19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1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19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19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1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1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19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19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19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19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19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19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19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19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19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19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1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19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19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19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19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19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1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1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19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19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19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19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19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1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19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19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19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19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19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19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19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19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19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19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19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19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19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19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19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1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19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19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19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19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B255" s="119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</row>
    <row r="256" spans="2:19">
      <c r="B256" s="119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</row>
    <row r="257" spans="2:19">
      <c r="B257" s="119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</row>
    <row r="258" spans="2:19">
      <c r="B258" s="119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</row>
    <row r="259" spans="2:19">
      <c r="B259" s="119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</row>
    <row r="260" spans="2:19">
      <c r="B260" s="119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</row>
    <row r="261" spans="2:19">
      <c r="B261" s="119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</row>
    <row r="262" spans="2:19">
      <c r="B262" s="119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</row>
    <row r="263" spans="2:19">
      <c r="B263" s="119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</row>
    <row r="264" spans="2:19">
      <c r="B264" s="119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</row>
    <row r="265" spans="2:19">
      <c r="B265" s="119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</row>
    <row r="266" spans="2:19">
      <c r="B266" s="119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</row>
    <row r="267" spans="2:19">
      <c r="B267" s="119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</row>
    <row r="268" spans="2:19">
      <c r="B268" s="119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</row>
    <row r="269" spans="2:19">
      <c r="B269" s="119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</row>
    <row r="270" spans="2:19">
      <c r="B270" s="119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</row>
    <row r="271" spans="2:19">
      <c r="B271" s="119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</row>
    <row r="272" spans="2:19">
      <c r="B272" s="119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</row>
    <row r="273" spans="2:19">
      <c r="B273" s="119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</row>
    <row r="274" spans="2:19">
      <c r="B274" s="119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</row>
    <row r="275" spans="2:19">
      <c r="B275" s="119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</row>
    <row r="276" spans="2:19">
      <c r="B276" s="119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</row>
    <row r="277" spans="2:19">
      <c r="B277" s="119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</row>
    <row r="278" spans="2:19">
      <c r="B278" s="119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</row>
    <row r="279" spans="2:19">
      <c r="B279" s="119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</row>
    <row r="280" spans="2:19">
      <c r="B280" s="119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</row>
    <row r="281" spans="2:19">
      <c r="B281" s="119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</row>
    <row r="282" spans="2:19">
      <c r="B282" s="119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</row>
    <row r="283" spans="2:19">
      <c r="B283" s="119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</row>
    <row r="284" spans="2:19">
      <c r="B284" s="119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</row>
    <row r="285" spans="2:19">
      <c r="B285" s="119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</row>
    <row r="286" spans="2:19">
      <c r="B286" s="119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</row>
    <row r="287" spans="2:19">
      <c r="B287" s="119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</row>
    <row r="288" spans="2:19">
      <c r="B288" s="119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</row>
    <row r="289" spans="2:19">
      <c r="B289" s="119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</row>
    <row r="290" spans="2:19">
      <c r="B290" s="119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</row>
    <row r="291" spans="2:19">
      <c r="B291" s="119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</row>
    <row r="292" spans="2:19">
      <c r="B292" s="119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</row>
    <row r="293" spans="2:19">
      <c r="B293" s="119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</row>
    <row r="294" spans="2:19">
      <c r="B294" s="119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</row>
    <row r="295" spans="2:19">
      <c r="B295" s="119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</row>
    <row r="296" spans="2:19">
      <c r="B296" s="119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</row>
    <row r="297" spans="2:19">
      <c r="B297" s="119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</row>
    <row r="298" spans="2:19">
      <c r="B298" s="119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</row>
    <row r="299" spans="2:19">
      <c r="B299" s="119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</row>
    <row r="300" spans="2:19">
      <c r="B300" s="119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</row>
    <row r="301" spans="2:19">
      <c r="B301" s="119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</row>
    <row r="302" spans="2:19">
      <c r="B302" s="119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</row>
    <row r="303" spans="2:19">
      <c r="B303" s="119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</row>
    <row r="304" spans="2:19">
      <c r="B304" s="119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</row>
    <row r="305" spans="2:19">
      <c r="B305" s="119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</row>
    <row r="306" spans="2:19">
      <c r="B306" s="119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</row>
    <row r="307" spans="2:19">
      <c r="B307" s="119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</row>
    <row r="308" spans="2:19">
      <c r="B308" s="119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</row>
    <row r="309" spans="2:19">
      <c r="B309" s="119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</row>
    <row r="310" spans="2:19">
      <c r="B310" s="119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</row>
    <row r="311" spans="2:19">
      <c r="B311" s="119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</row>
    <row r="312" spans="2:19">
      <c r="B312" s="119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</row>
    <row r="313" spans="2:19">
      <c r="B313" s="119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</row>
    <row r="314" spans="2:19">
      <c r="B314" s="119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</row>
    <row r="315" spans="2:19">
      <c r="B315" s="119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</row>
    <row r="316" spans="2:19">
      <c r="B316" s="119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</row>
    <row r="317" spans="2:19">
      <c r="B317" s="119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</row>
    <row r="318" spans="2:19">
      <c r="B318" s="119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</row>
    <row r="319" spans="2:19">
      <c r="B319" s="119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</row>
    <row r="320" spans="2:19">
      <c r="B320" s="119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</row>
    <row r="321" spans="2:19">
      <c r="B321" s="119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</row>
    <row r="322" spans="2:19">
      <c r="B322" s="119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</row>
    <row r="323" spans="2:19">
      <c r="B323" s="119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</row>
    <row r="324" spans="2:19">
      <c r="B324" s="119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</row>
    <row r="325" spans="2:19">
      <c r="B325" s="119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</row>
    <row r="326" spans="2:19">
      <c r="B326" s="119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</row>
    <row r="327" spans="2:19">
      <c r="B327" s="119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</row>
    <row r="328" spans="2:19">
      <c r="B328" s="119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</row>
    <row r="329" spans="2:19">
      <c r="B329" s="119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</row>
    <row r="330" spans="2:19">
      <c r="B330" s="119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</row>
    <row r="331" spans="2:19">
      <c r="B331" s="119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</row>
    <row r="332" spans="2:19">
      <c r="B332" s="119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</row>
    <row r="333" spans="2:19">
      <c r="B333" s="119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</row>
    <row r="334" spans="2:19">
      <c r="B334" s="119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</row>
    <row r="335" spans="2:19">
      <c r="B335" s="119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</row>
    <row r="336" spans="2:19">
      <c r="B336" s="119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</row>
    <row r="337" spans="2:19">
      <c r="B337" s="119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</row>
    <row r="338" spans="2:19">
      <c r="B338" s="119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2:19">
      <c r="B339" s="119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2:19">
      <c r="B340" s="119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2:19">
      <c r="B341" s="119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2:19">
      <c r="B342" s="119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2:19">
      <c r="B343" s="119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2:19">
      <c r="B344" s="119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2:19">
      <c r="B345" s="119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2:19">
      <c r="B346" s="119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2:19">
      <c r="B347" s="119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2:19">
      <c r="B348" s="119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2:19">
      <c r="B349" s="119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2:19">
      <c r="B350" s="119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2:19">
      <c r="B351" s="119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2:19">
      <c r="B352" s="119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2:19">
      <c r="B353" s="119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2:19">
      <c r="B354" s="119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2:19">
      <c r="B355" s="119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2:19">
      <c r="B356" s="119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2:19">
      <c r="B357" s="119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2:19">
      <c r="B358" s="119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2:19">
      <c r="B359" s="119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2:19">
      <c r="B360" s="119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2:19">
      <c r="B361" s="119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2:19">
      <c r="B362" s="119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2:19">
      <c r="B363" s="119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2:19">
      <c r="B364" s="119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2:19">
      <c r="B365" s="119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</row>
    <row r="366" spans="2:19">
      <c r="B366" s="119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</row>
    <row r="367" spans="2:19">
      <c r="B367" s="119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</row>
    <row r="368" spans="2:19">
      <c r="B368" s="119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</row>
    <row r="369" spans="2:19">
      <c r="B369" s="119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</row>
    <row r="370" spans="2:19">
      <c r="B370" s="119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</row>
    <row r="371" spans="2:19">
      <c r="B371" s="119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</row>
    <row r="372" spans="2:19">
      <c r="B372" s="119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</row>
    <row r="373" spans="2:19">
      <c r="B373" s="119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</row>
    <row r="374" spans="2:19">
      <c r="B374" s="119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</row>
    <row r="375" spans="2:19">
      <c r="B375" s="119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</row>
    <row r="376" spans="2:19">
      <c r="B376" s="119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</row>
    <row r="377" spans="2:19">
      <c r="B377" s="119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</row>
    <row r="378" spans="2:19">
      <c r="B378" s="119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</row>
    <row r="379" spans="2:19">
      <c r="B379" s="119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</row>
    <row r="380" spans="2:19">
      <c r="B380" s="119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</row>
    <row r="381" spans="2:19">
      <c r="B381" s="119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</row>
    <row r="382" spans="2:19">
      <c r="B382" s="119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</row>
    <row r="383" spans="2:19">
      <c r="B383" s="119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</row>
    <row r="384" spans="2:19">
      <c r="B384" s="119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</row>
    <row r="385" spans="2:19">
      <c r="B385" s="119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</row>
    <row r="386" spans="2:19">
      <c r="B386" s="119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</row>
    <row r="387" spans="2:19">
      <c r="B387" s="119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</row>
    <row r="388" spans="2:19">
      <c r="B388" s="119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</row>
    <row r="389" spans="2:19">
      <c r="B389" s="119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</row>
    <row r="390" spans="2:19">
      <c r="B390" s="119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</row>
    <row r="391" spans="2:19">
      <c r="B391" s="119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</row>
    <row r="392" spans="2:19">
      <c r="B392" s="119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</row>
    <row r="393" spans="2:19">
      <c r="B393" s="119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</row>
    <row r="394" spans="2:19">
      <c r="B394" s="119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</row>
    <row r="395" spans="2:19">
      <c r="B395" s="119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</row>
    <row r="396" spans="2:19">
      <c r="B396" s="119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</row>
    <row r="397" spans="2:19">
      <c r="B397" s="119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</row>
    <row r="398" spans="2:19">
      <c r="B398" s="119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</row>
    <row r="399" spans="2:19">
      <c r="B399" s="119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</row>
    <row r="400" spans="2:19">
      <c r="B400" s="119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</row>
    <row r="401" spans="2:19">
      <c r="B401" s="119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</row>
    <row r="402" spans="2:19">
      <c r="B402" s="119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</row>
    <row r="403" spans="2:19">
      <c r="B403" s="119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</row>
    <row r="404" spans="2:19">
      <c r="B404" s="119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</row>
    <row r="405" spans="2:19">
      <c r="B405" s="119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</row>
    <row r="406" spans="2:19">
      <c r="B406" s="119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</row>
    <row r="407" spans="2:19">
      <c r="B407" s="119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</row>
    <row r="408" spans="2:19">
      <c r="B408" s="119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</row>
    <row r="409" spans="2:19">
      <c r="B409" s="119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</row>
    <row r="410" spans="2:19">
      <c r="B410" s="119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</row>
    <row r="411" spans="2:19">
      <c r="B411" s="119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</row>
    <row r="412" spans="2:19">
      <c r="B412" s="119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</row>
    <row r="413" spans="2:19">
      <c r="B413" s="119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</row>
    <row r="414" spans="2:19">
      <c r="B414" s="119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</row>
    <row r="415" spans="2:19">
      <c r="B415" s="119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</row>
    <row r="416" spans="2:19">
      <c r="B416" s="119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</row>
    <row r="417" spans="2:19">
      <c r="B417" s="119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</row>
    <row r="418" spans="2:19">
      <c r="B418" s="119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</row>
    <row r="419" spans="2:19">
      <c r="B419" s="119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</row>
    <row r="420" spans="2:19">
      <c r="B420" s="119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</row>
    <row r="421" spans="2:19">
      <c r="B421" s="119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</row>
    <row r="422" spans="2:19">
      <c r="B422" s="119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</row>
    <row r="423" spans="2:19">
      <c r="B423" s="119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</row>
    <row r="424" spans="2:19">
      <c r="B424" s="119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</row>
    <row r="425" spans="2:19">
      <c r="B425" s="119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</row>
    <row r="426" spans="2:19">
      <c r="B426" s="119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</row>
    <row r="427" spans="2:19">
      <c r="B427" s="119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</row>
    <row r="428" spans="2:19">
      <c r="B428" s="119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</row>
    <row r="429" spans="2:19">
      <c r="B429" s="119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</row>
    <row r="430" spans="2:19">
      <c r="B430" s="119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</row>
    <row r="431" spans="2:19">
      <c r="B431" s="119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</row>
    <row r="432" spans="2:19">
      <c r="B432" s="119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</row>
    <row r="433" spans="2:19">
      <c r="B433" s="119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</row>
    <row r="434" spans="2:19">
      <c r="B434" s="119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</row>
    <row r="435" spans="2:19">
      <c r="B435" s="119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</row>
    <row r="436" spans="2:19">
      <c r="B436" s="119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</row>
    <row r="437" spans="2:19">
      <c r="B437" s="119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</row>
    <row r="438" spans="2:19">
      <c r="B438" s="119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</row>
    <row r="439" spans="2:19">
      <c r="B439" s="119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</row>
    <row r="440" spans="2:19">
      <c r="B440" s="119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</row>
    <row r="441" spans="2:19">
      <c r="B441" s="119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</row>
    <row r="442" spans="2:19">
      <c r="B442" s="119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</row>
    <row r="443" spans="2:19">
      <c r="B443" s="119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</row>
    <row r="444" spans="2:19">
      <c r="B444" s="119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</row>
    <row r="445" spans="2:19">
      <c r="B445" s="119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</row>
    <row r="446" spans="2:19">
      <c r="B446" s="119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</row>
    <row r="447" spans="2:19">
      <c r="B447" s="119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</row>
    <row r="448" spans="2:19">
      <c r="B448" s="119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</row>
    <row r="449" spans="2:19">
      <c r="B449" s="119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</row>
    <row r="450" spans="2:19">
      <c r="B450" s="119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</row>
    <row r="451" spans="2:19">
      <c r="B451" s="119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</row>
    <row r="452" spans="2:19">
      <c r="B452" s="119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</row>
    <row r="453" spans="2:19">
      <c r="B453" s="119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</row>
    <row r="454" spans="2:19">
      <c r="B454" s="119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</row>
    <row r="455" spans="2:19">
      <c r="B455" s="119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</row>
    <row r="456" spans="2:19">
      <c r="B456" s="119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</row>
    <row r="457" spans="2:19">
      <c r="B457" s="119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</row>
    <row r="458" spans="2:19">
      <c r="B458" s="119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</row>
    <row r="459" spans="2:19">
      <c r="B459" s="119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</row>
    <row r="460" spans="2:19">
      <c r="B460" s="119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</row>
    <row r="461" spans="2:19">
      <c r="B461" s="119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</row>
    <row r="462" spans="2:19">
      <c r="B462" s="119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</row>
    <row r="463" spans="2:19">
      <c r="B463" s="119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</row>
    <row r="464" spans="2:19">
      <c r="B464" s="119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</row>
    <row r="465" spans="2:19">
      <c r="B465" s="119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</row>
    <row r="466" spans="2:19">
      <c r="B466" s="119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</row>
    <row r="467" spans="2:19">
      <c r="B467" s="119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</row>
    <row r="468" spans="2:19">
      <c r="B468" s="119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</row>
    <row r="469" spans="2:19">
      <c r="B469" s="119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</row>
    <row r="470" spans="2:19">
      <c r="B470" s="119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</row>
    <row r="471" spans="2:19">
      <c r="B471" s="119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</row>
    <row r="472" spans="2:19">
      <c r="B472" s="119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</row>
    <row r="473" spans="2:19">
      <c r="B473" s="119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</row>
    <row r="474" spans="2:19">
      <c r="B474" s="119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</row>
    <row r="475" spans="2:19">
      <c r="B475" s="119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</row>
    <row r="476" spans="2:19">
      <c r="B476" s="119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</row>
    <row r="477" spans="2:19">
      <c r="B477" s="119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</row>
    <row r="478" spans="2:19">
      <c r="B478" s="119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</row>
    <row r="479" spans="2:19">
      <c r="B479" s="119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</row>
    <row r="480" spans="2:19">
      <c r="B480" s="119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</row>
    <row r="481" spans="2:19">
      <c r="B481" s="119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</row>
    <row r="482" spans="2:19">
      <c r="B482" s="119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</row>
    <row r="483" spans="2:19">
      <c r="B483" s="119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</row>
    <row r="484" spans="2:19">
      <c r="B484" s="119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</row>
    <row r="485" spans="2:19">
      <c r="B485" s="119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</row>
    <row r="486" spans="2:19">
      <c r="B486" s="119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</row>
    <row r="487" spans="2:19">
      <c r="B487" s="119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</row>
    <row r="488" spans="2:19">
      <c r="B488" s="119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</row>
    <row r="489" spans="2:19">
      <c r="B489" s="119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</row>
    <row r="490" spans="2:19">
      <c r="B490" s="119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</row>
    <row r="491" spans="2:19">
      <c r="B491" s="119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</row>
    <row r="492" spans="2:19">
      <c r="B492" s="119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</row>
    <row r="493" spans="2:19">
      <c r="B493" s="119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</row>
    <row r="494" spans="2:19">
      <c r="B494" s="119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</row>
    <row r="495" spans="2:19">
      <c r="B495" s="119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</row>
    <row r="496" spans="2:19">
      <c r="B496" s="119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</row>
    <row r="497" spans="2:19">
      <c r="B497" s="119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</row>
    <row r="498" spans="2:19">
      <c r="B498" s="119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</row>
    <row r="499" spans="2:19">
      <c r="B499" s="119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</row>
    <row r="500" spans="2:19">
      <c r="B500" s="119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</row>
    <row r="501" spans="2:19">
      <c r="B501" s="119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</row>
    <row r="502" spans="2:19">
      <c r="B502" s="119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</row>
    <row r="503" spans="2:19">
      <c r="B503" s="119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</row>
    <row r="504" spans="2:19">
      <c r="B504" s="119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</row>
    <row r="505" spans="2:19">
      <c r="B505" s="119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</row>
    <row r="506" spans="2:19">
      <c r="B506" s="119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</row>
    <row r="507" spans="2:19">
      <c r="B507" s="119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</row>
    <row r="508" spans="2:19">
      <c r="B508" s="119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</row>
    <row r="509" spans="2:19">
      <c r="B509" s="119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</row>
    <row r="510" spans="2:19">
      <c r="B510" s="119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</row>
    <row r="511" spans="2:19">
      <c r="B511" s="119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</row>
    <row r="512" spans="2:19">
      <c r="B512" s="119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</row>
    <row r="513" spans="2:19">
      <c r="B513" s="119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</row>
    <row r="514" spans="2:19">
      <c r="B514" s="119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</row>
    <row r="515" spans="2:19">
      <c r="B515" s="119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</row>
    <row r="516" spans="2:19">
      <c r="B516" s="119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</row>
    <row r="517" spans="2:19">
      <c r="B517" s="119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</row>
    <row r="518" spans="2:19">
      <c r="B518" s="119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</row>
    <row r="519" spans="2:19">
      <c r="B519" s="119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</row>
    <row r="520" spans="2:19">
      <c r="B520" s="119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</row>
    <row r="521" spans="2:19">
      <c r="B521" s="119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</row>
    <row r="522" spans="2:19">
      <c r="B522" s="119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</row>
    <row r="523" spans="2:19">
      <c r="B523" s="119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</row>
    <row r="524" spans="2:19">
      <c r="B524" s="119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</row>
    <row r="525" spans="2:19">
      <c r="B525" s="119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</row>
    <row r="526" spans="2:19">
      <c r="B526" s="119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</row>
    <row r="527" spans="2:19">
      <c r="B527" s="119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</row>
    <row r="528" spans="2:19">
      <c r="B528" s="119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</row>
    <row r="529" spans="2:19">
      <c r="B529" s="119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</row>
    <row r="530" spans="2:19">
      <c r="B530" s="119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</row>
    <row r="531" spans="2:19">
      <c r="B531" s="119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</row>
    <row r="532" spans="2:19">
      <c r="B532" s="119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</row>
    <row r="533" spans="2:19">
      <c r="B533" s="119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</row>
    <row r="534" spans="2:19">
      <c r="B534" s="119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</row>
    <row r="535" spans="2:19">
      <c r="B535" s="119"/>
      <c r="C535" s="119"/>
      <c r="D535" s="119"/>
      <c r="E535" s="119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</row>
    <row r="536" spans="2:19">
      <c r="B536" s="119"/>
      <c r="C536" s="119"/>
      <c r="D536" s="119"/>
      <c r="E536" s="119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</row>
    <row r="537" spans="2:19">
      <c r="B537" s="119"/>
      <c r="C537" s="119"/>
      <c r="D537" s="119"/>
      <c r="E537" s="119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</row>
    <row r="538" spans="2:19">
      <c r="B538" s="125"/>
      <c r="C538" s="119"/>
      <c r="D538" s="119"/>
      <c r="E538" s="119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</row>
    <row r="539" spans="2:19">
      <c r="B539" s="125"/>
      <c r="C539" s="119"/>
      <c r="D539" s="119"/>
      <c r="E539" s="119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</row>
    <row r="540" spans="2:19">
      <c r="B540" s="126"/>
      <c r="C540" s="119"/>
      <c r="D540" s="119"/>
      <c r="E540" s="119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</row>
    <row r="541" spans="2:19">
      <c r="B541" s="119"/>
      <c r="C541" s="119"/>
      <c r="D541" s="119"/>
      <c r="E541" s="119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</row>
    <row r="542" spans="2:19">
      <c r="B542" s="119"/>
      <c r="C542" s="119"/>
      <c r="D542" s="119"/>
      <c r="E542" s="119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</row>
    <row r="543" spans="2:19">
      <c r="B543" s="119"/>
      <c r="C543" s="119"/>
      <c r="D543" s="119"/>
      <c r="E543" s="119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</row>
    <row r="544" spans="2:19">
      <c r="B544" s="119"/>
      <c r="C544" s="119"/>
      <c r="D544" s="119"/>
      <c r="E544" s="119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</row>
    <row r="545" spans="2:19">
      <c r="B545" s="119"/>
      <c r="C545" s="119"/>
      <c r="D545" s="119"/>
      <c r="E545" s="119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</row>
    <row r="546" spans="2:19">
      <c r="B546" s="119"/>
      <c r="C546" s="119"/>
      <c r="D546" s="119"/>
      <c r="E546" s="119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</row>
    <row r="547" spans="2:19">
      <c r="B547" s="119"/>
      <c r="C547" s="119"/>
      <c r="D547" s="119"/>
      <c r="E547" s="119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</row>
    <row r="548" spans="2:19">
      <c r="B548" s="119"/>
      <c r="C548" s="119"/>
      <c r="D548" s="119"/>
      <c r="E548" s="119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</row>
    <row r="549" spans="2:19">
      <c r="B549" s="119"/>
      <c r="C549" s="119"/>
      <c r="D549" s="119"/>
      <c r="E549" s="119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</row>
    <row r="550" spans="2:19">
      <c r="B550" s="119"/>
      <c r="C550" s="119"/>
      <c r="D550" s="119"/>
      <c r="E550" s="119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</row>
    <row r="551" spans="2:19">
      <c r="B551" s="119"/>
      <c r="C551" s="119"/>
      <c r="D551" s="119"/>
      <c r="E551" s="119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</row>
    <row r="552" spans="2:19">
      <c r="B552" s="119"/>
      <c r="C552" s="119"/>
      <c r="D552" s="119"/>
      <c r="E552" s="119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</row>
    <row r="553" spans="2:19">
      <c r="B553" s="119"/>
      <c r="C553" s="119"/>
      <c r="D553" s="119"/>
      <c r="E553" s="119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</row>
    <row r="554" spans="2:19">
      <c r="B554" s="119"/>
      <c r="C554" s="119"/>
      <c r="D554" s="119"/>
      <c r="E554" s="119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</row>
    <row r="555" spans="2:19">
      <c r="B555" s="119"/>
      <c r="C555" s="119"/>
      <c r="D555" s="119"/>
      <c r="E555" s="119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</row>
    <row r="556" spans="2:19">
      <c r="B556" s="119"/>
      <c r="C556" s="119"/>
      <c r="D556" s="119"/>
      <c r="E556" s="119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</row>
    <row r="557" spans="2:19">
      <c r="B557" s="119"/>
      <c r="C557" s="119"/>
      <c r="D557" s="119"/>
      <c r="E557" s="119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</row>
    <row r="558" spans="2:19">
      <c r="B558" s="119"/>
      <c r="C558" s="119"/>
      <c r="D558" s="119"/>
      <c r="E558" s="119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</row>
    <row r="559" spans="2:19">
      <c r="B559" s="119"/>
      <c r="C559" s="119"/>
      <c r="D559" s="119"/>
      <c r="E559" s="119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</row>
    <row r="560" spans="2:19">
      <c r="B560" s="119"/>
      <c r="C560" s="119"/>
      <c r="D560" s="119"/>
      <c r="E560" s="119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</row>
    <row r="561" spans="2:19">
      <c r="B561" s="119"/>
      <c r="C561" s="119"/>
      <c r="D561" s="119"/>
      <c r="E561" s="119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</row>
    <row r="562" spans="2:19">
      <c r="B562" s="119"/>
      <c r="C562" s="119"/>
      <c r="D562" s="119"/>
      <c r="E562" s="119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</row>
    <row r="563" spans="2:19">
      <c r="B563" s="119"/>
      <c r="C563" s="119"/>
      <c r="D563" s="119"/>
      <c r="E563" s="119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</row>
    <row r="564" spans="2:19">
      <c r="B564" s="119"/>
      <c r="C564" s="119"/>
      <c r="D564" s="119"/>
      <c r="E564" s="119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</row>
    <row r="565" spans="2:19">
      <c r="B565" s="119"/>
      <c r="C565" s="119"/>
      <c r="D565" s="119"/>
      <c r="E565" s="119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</row>
    <row r="566" spans="2:19">
      <c r="B566" s="119"/>
      <c r="C566" s="119"/>
      <c r="D566" s="119"/>
      <c r="E566" s="119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</row>
    <row r="567" spans="2:19">
      <c r="B567" s="119"/>
      <c r="C567" s="119"/>
      <c r="D567" s="119"/>
      <c r="E567" s="119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</row>
    <row r="568" spans="2:19">
      <c r="B568" s="119"/>
      <c r="C568" s="119"/>
      <c r="D568" s="119"/>
      <c r="E568" s="119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</row>
    <row r="569" spans="2:19">
      <c r="B569" s="119"/>
      <c r="C569" s="119"/>
      <c r="D569" s="119"/>
      <c r="E569" s="119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</row>
    <row r="570" spans="2:19">
      <c r="B570" s="119"/>
      <c r="C570" s="119"/>
      <c r="D570" s="119"/>
      <c r="E570" s="119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</row>
    <row r="571" spans="2:19">
      <c r="B571" s="119"/>
      <c r="C571" s="119"/>
      <c r="D571" s="119"/>
      <c r="E571" s="119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</row>
    <row r="572" spans="2:19">
      <c r="B572" s="119"/>
      <c r="C572" s="119"/>
      <c r="D572" s="119"/>
      <c r="E572" s="119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</row>
    <row r="573" spans="2:19">
      <c r="B573" s="119"/>
      <c r="C573" s="119"/>
      <c r="D573" s="119"/>
      <c r="E573" s="119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</row>
    <row r="574" spans="2:19">
      <c r="B574" s="119"/>
      <c r="C574" s="119"/>
      <c r="D574" s="119"/>
      <c r="E574" s="119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</row>
    <row r="575" spans="2:19">
      <c r="B575" s="119"/>
      <c r="C575" s="119"/>
      <c r="D575" s="119"/>
      <c r="E575" s="119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</row>
    <row r="576" spans="2:19">
      <c r="B576" s="119"/>
      <c r="C576" s="119"/>
      <c r="D576" s="119"/>
      <c r="E576" s="119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</row>
    <row r="577" spans="2:19">
      <c r="B577" s="119"/>
      <c r="C577" s="119"/>
      <c r="D577" s="119"/>
      <c r="E577" s="119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</row>
    <row r="578" spans="2:19">
      <c r="B578" s="119"/>
      <c r="C578" s="119"/>
      <c r="D578" s="119"/>
      <c r="E578" s="119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</row>
    <row r="579" spans="2:19">
      <c r="B579" s="119"/>
      <c r="C579" s="119"/>
      <c r="D579" s="119"/>
      <c r="E579" s="119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</row>
    <row r="580" spans="2:19">
      <c r="B580" s="119"/>
      <c r="C580" s="119"/>
      <c r="D580" s="119"/>
      <c r="E580" s="119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</row>
    <row r="581" spans="2:19">
      <c r="B581" s="119"/>
      <c r="C581" s="119"/>
      <c r="D581" s="119"/>
      <c r="E581" s="119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</row>
    <row r="582" spans="2:19">
      <c r="B582" s="119"/>
      <c r="C582" s="119"/>
      <c r="D582" s="119"/>
      <c r="E582" s="119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</row>
    <row r="583" spans="2:19">
      <c r="B583" s="119"/>
      <c r="C583" s="119"/>
      <c r="D583" s="119"/>
      <c r="E583" s="119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</row>
    <row r="584" spans="2:19">
      <c r="B584" s="119"/>
      <c r="C584" s="119"/>
      <c r="D584" s="119"/>
      <c r="E584" s="119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</row>
    <row r="585" spans="2:19">
      <c r="B585" s="119"/>
      <c r="C585" s="119"/>
      <c r="D585" s="119"/>
      <c r="E585" s="119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</row>
    <row r="586" spans="2:19">
      <c r="B586" s="119"/>
      <c r="C586" s="119"/>
      <c r="D586" s="119"/>
      <c r="E586" s="119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</row>
    <row r="587" spans="2:19">
      <c r="B587" s="119"/>
      <c r="C587" s="119"/>
      <c r="D587" s="119"/>
      <c r="E587" s="119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</row>
    <row r="588" spans="2:19">
      <c r="B588" s="119"/>
      <c r="C588" s="119"/>
      <c r="D588" s="119"/>
      <c r="E588" s="119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</row>
    <row r="589" spans="2:19">
      <c r="B589" s="119"/>
      <c r="C589" s="119"/>
      <c r="D589" s="119"/>
      <c r="E589" s="119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</row>
    <row r="590" spans="2:19">
      <c r="B590" s="119"/>
      <c r="C590" s="119"/>
      <c r="D590" s="119"/>
      <c r="E590" s="119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</row>
    <row r="591" spans="2:19">
      <c r="B591" s="119"/>
      <c r="C591" s="119"/>
      <c r="D591" s="119"/>
      <c r="E591" s="119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</row>
    <row r="592" spans="2:19">
      <c r="B592" s="119"/>
      <c r="C592" s="119"/>
      <c r="D592" s="119"/>
      <c r="E592" s="119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</row>
    <row r="593" spans="2:19">
      <c r="B593" s="119"/>
      <c r="C593" s="119"/>
      <c r="D593" s="119"/>
      <c r="E593" s="119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</row>
    <row r="594" spans="2:19">
      <c r="B594" s="119"/>
      <c r="C594" s="119"/>
      <c r="D594" s="119"/>
      <c r="E594" s="119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</row>
    <row r="595" spans="2:19">
      <c r="B595" s="119"/>
      <c r="C595" s="119"/>
      <c r="D595" s="119"/>
      <c r="E595" s="119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</row>
    <row r="596" spans="2:19">
      <c r="B596" s="119"/>
      <c r="C596" s="119"/>
      <c r="D596" s="119"/>
      <c r="E596" s="119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</row>
    <row r="597" spans="2:19">
      <c r="B597" s="119"/>
      <c r="C597" s="119"/>
      <c r="D597" s="119"/>
      <c r="E597" s="119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</row>
    <row r="598" spans="2:19">
      <c r="B598" s="119"/>
      <c r="C598" s="119"/>
      <c r="D598" s="119"/>
      <c r="E598" s="119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</row>
    <row r="599" spans="2:19">
      <c r="B599" s="119"/>
      <c r="C599" s="119"/>
      <c r="D599" s="119"/>
      <c r="E599" s="119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</row>
    <row r="600" spans="2:19">
      <c r="B600" s="119"/>
      <c r="C600" s="119"/>
      <c r="D600" s="119"/>
      <c r="E600" s="119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</row>
    <row r="601" spans="2:19">
      <c r="B601" s="119"/>
      <c r="C601" s="119"/>
      <c r="D601" s="119"/>
      <c r="E601" s="119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</row>
    <row r="602" spans="2:19">
      <c r="B602" s="119"/>
      <c r="C602" s="119"/>
      <c r="D602" s="119"/>
      <c r="E602" s="119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</row>
    <row r="603" spans="2:19">
      <c r="B603" s="119"/>
      <c r="C603" s="119"/>
      <c r="D603" s="119"/>
      <c r="E603" s="119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</row>
    <row r="604" spans="2:19">
      <c r="B604" s="119"/>
      <c r="C604" s="119"/>
      <c r="D604" s="119"/>
      <c r="E604" s="119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</row>
    <row r="605" spans="2:19">
      <c r="B605" s="119"/>
      <c r="C605" s="119"/>
      <c r="D605" s="119"/>
      <c r="E605" s="119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</row>
    <row r="606" spans="2:19">
      <c r="B606" s="119"/>
      <c r="C606" s="119"/>
      <c r="D606" s="119"/>
      <c r="E606" s="119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</row>
    <row r="607" spans="2:19">
      <c r="B607" s="119"/>
      <c r="C607" s="119"/>
      <c r="D607" s="119"/>
      <c r="E607" s="119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</row>
    <row r="608" spans="2:19">
      <c r="B608" s="119"/>
      <c r="C608" s="119"/>
      <c r="D608" s="119"/>
      <c r="E608" s="119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</row>
    <row r="609" spans="2:19">
      <c r="B609" s="119"/>
      <c r="C609" s="119"/>
      <c r="D609" s="119"/>
      <c r="E609" s="119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</row>
    <row r="610" spans="2:19">
      <c r="B610" s="119"/>
      <c r="C610" s="119"/>
      <c r="D610" s="119"/>
      <c r="E610" s="119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</row>
    <row r="611" spans="2:19">
      <c r="B611" s="119"/>
      <c r="C611" s="119"/>
      <c r="D611" s="119"/>
      <c r="E611" s="119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</row>
    <row r="612" spans="2:19">
      <c r="B612" s="119"/>
      <c r="C612" s="119"/>
      <c r="D612" s="119"/>
      <c r="E612" s="119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</row>
    <row r="613" spans="2:19">
      <c r="B613" s="119"/>
      <c r="C613" s="119"/>
      <c r="D613" s="119"/>
      <c r="E613" s="119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</row>
    <row r="614" spans="2:19">
      <c r="B614" s="119"/>
      <c r="C614" s="119"/>
      <c r="D614" s="119"/>
      <c r="E614" s="119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</row>
    <row r="615" spans="2:19">
      <c r="B615" s="119"/>
      <c r="C615" s="119"/>
      <c r="D615" s="119"/>
      <c r="E615" s="119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</row>
    <row r="616" spans="2:19">
      <c r="B616" s="119"/>
      <c r="C616" s="119"/>
      <c r="D616" s="119"/>
      <c r="E616" s="119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</row>
    <row r="617" spans="2:19">
      <c r="B617" s="119"/>
      <c r="C617" s="119"/>
      <c r="D617" s="119"/>
      <c r="E617" s="119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</row>
    <row r="618" spans="2:19">
      <c r="B618" s="119"/>
      <c r="C618" s="119"/>
      <c r="D618" s="119"/>
      <c r="E618" s="119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</row>
    <row r="619" spans="2:19">
      <c r="B619" s="119"/>
      <c r="C619" s="119"/>
      <c r="D619" s="119"/>
      <c r="E619" s="119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</row>
    <row r="620" spans="2:19">
      <c r="B620" s="119"/>
      <c r="C620" s="119"/>
      <c r="D620" s="119"/>
      <c r="E620" s="119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</row>
    <row r="621" spans="2:19">
      <c r="B621" s="119"/>
      <c r="C621" s="119"/>
      <c r="D621" s="119"/>
      <c r="E621" s="119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</row>
    <row r="622" spans="2:19">
      <c r="B622" s="119"/>
      <c r="C622" s="119"/>
      <c r="D622" s="119"/>
      <c r="E622" s="119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</row>
    <row r="623" spans="2:19">
      <c r="B623" s="119"/>
      <c r="C623" s="119"/>
      <c r="D623" s="119"/>
      <c r="E623" s="119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</row>
    <row r="624" spans="2:19">
      <c r="B624" s="119"/>
      <c r="C624" s="119"/>
      <c r="D624" s="119"/>
      <c r="E624" s="119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</row>
    <row r="625" spans="2:19">
      <c r="B625" s="119"/>
      <c r="C625" s="119"/>
      <c r="D625" s="119"/>
      <c r="E625" s="119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</row>
    <row r="626" spans="2:19">
      <c r="B626" s="119"/>
      <c r="C626" s="119"/>
      <c r="D626" s="119"/>
      <c r="E626" s="119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</row>
    <row r="627" spans="2:19">
      <c r="B627" s="119"/>
      <c r="C627" s="119"/>
      <c r="D627" s="119"/>
      <c r="E627" s="119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</row>
    <row r="628" spans="2:19">
      <c r="B628" s="119"/>
      <c r="C628" s="119"/>
      <c r="D628" s="119"/>
      <c r="E628" s="119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</row>
    <row r="629" spans="2:19">
      <c r="B629" s="119"/>
      <c r="C629" s="119"/>
      <c r="D629" s="119"/>
      <c r="E629" s="119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</row>
    <row r="630" spans="2:19">
      <c r="B630" s="119"/>
      <c r="C630" s="119"/>
      <c r="D630" s="119"/>
      <c r="E630" s="119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</row>
    <row r="631" spans="2:19">
      <c r="B631" s="119"/>
      <c r="C631" s="119"/>
      <c r="D631" s="119"/>
      <c r="E631" s="119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</row>
    <row r="632" spans="2:19">
      <c r="B632" s="119"/>
      <c r="C632" s="119"/>
      <c r="D632" s="119"/>
      <c r="E632" s="119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</row>
    <row r="633" spans="2:19">
      <c r="B633" s="119"/>
      <c r="C633" s="119"/>
      <c r="D633" s="119"/>
      <c r="E633" s="119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</row>
    <row r="634" spans="2:19">
      <c r="B634" s="119"/>
      <c r="C634" s="119"/>
      <c r="D634" s="119"/>
      <c r="E634" s="119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</row>
    <row r="635" spans="2:19">
      <c r="B635" s="119"/>
      <c r="C635" s="119"/>
      <c r="D635" s="119"/>
      <c r="E635" s="119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</row>
    <row r="636" spans="2:19">
      <c r="B636" s="119"/>
      <c r="C636" s="119"/>
      <c r="D636" s="119"/>
      <c r="E636" s="119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</row>
    <row r="637" spans="2:19">
      <c r="B637" s="119"/>
      <c r="C637" s="119"/>
      <c r="D637" s="119"/>
      <c r="E637" s="119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</row>
    <row r="638" spans="2:19">
      <c r="B638" s="119"/>
      <c r="C638" s="119"/>
      <c r="D638" s="119"/>
      <c r="E638" s="119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</row>
    <row r="639" spans="2:19">
      <c r="B639" s="119"/>
      <c r="C639" s="119"/>
      <c r="D639" s="119"/>
      <c r="E639" s="119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</row>
    <row r="640" spans="2:19">
      <c r="B640" s="119"/>
      <c r="C640" s="119"/>
      <c r="D640" s="119"/>
      <c r="E640" s="119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</row>
    <row r="641" spans="2:19">
      <c r="B641" s="119"/>
      <c r="C641" s="119"/>
      <c r="D641" s="119"/>
      <c r="E641" s="119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</row>
    <row r="642" spans="2:19">
      <c r="B642" s="119"/>
      <c r="C642" s="119"/>
      <c r="D642" s="119"/>
      <c r="E642" s="119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</row>
    <row r="643" spans="2:19">
      <c r="B643" s="119"/>
      <c r="C643" s="119"/>
      <c r="D643" s="119"/>
      <c r="E643" s="119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</row>
    <row r="644" spans="2:19">
      <c r="B644" s="119"/>
      <c r="C644" s="119"/>
      <c r="D644" s="119"/>
      <c r="E644" s="119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</row>
    <row r="645" spans="2:19">
      <c r="B645" s="119"/>
      <c r="C645" s="119"/>
      <c r="D645" s="119"/>
      <c r="E645" s="119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</row>
    <row r="646" spans="2:19">
      <c r="B646" s="119"/>
      <c r="C646" s="119"/>
      <c r="D646" s="119"/>
      <c r="E646" s="119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</row>
    <row r="647" spans="2:19">
      <c r="B647" s="119"/>
      <c r="C647" s="119"/>
      <c r="D647" s="119"/>
      <c r="E647" s="119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</row>
    <row r="648" spans="2:19">
      <c r="B648" s="119"/>
      <c r="C648" s="119"/>
      <c r="D648" s="119"/>
      <c r="E648" s="119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</row>
    <row r="649" spans="2:19">
      <c r="B649" s="119"/>
      <c r="C649" s="119"/>
      <c r="D649" s="119"/>
      <c r="E649" s="119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</row>
    <row r="650" spans="2:19">
      <c r="B650" s="119"/>
      <c r="C650" s="119"/>
      <c r="D650" s="119"/>
      <c r="E650" s="119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</row>
    <row r="651" spans="2:19">
      <c r="B651" s="119"/>
      <c r="C651" s="119"/>
      <c r="D651" s="119"/>
      <c r="E651" s="119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</row>
    <row r="652" spans="2:19">
      <c r="B652" s="119"/>
      <c r="C652" s="119"/>
      <c r="D652" s="119"/>
      <c r="E652" s="119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</row>
    <row r="653" spans="2:19">
      <c r="B653" s="119"/>
      <c r="C653" s="119"/>
      <c r="D653" s="119"/>
      <c r="E653" s="119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</row>
    <row r="654" spans="2:19">
      <c r="B654" s="119"/>
      <c r="C654" s="119"/>
      <c r="D654" s="119"/>
      <c r="E654" s="119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</row>
    <row r="655" spans="2:19">
      <c r="B655" s="119"/>
      <c r="C655" s="119"/>
      <c r="D655" s="119"/>
      <c r="E655" s="119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</row>
    <row r="656" spans="2:19">
      <c r="B656" s="119"/>
      <c r="C656" s="119"/>
      <c r="D656" s="119"/>
      <c r="E656" s="119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</row>
    <row r="657" spans="2:19">
      <c r="B657" s="119"/>
      <c r="C657" s="119"/>
      <c r="D657" s="119"/>
      <c r="E657" s="119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</row>
    <row r="658" spans="2:19">
      <c r="B658" s="119"/>
      <c r="C658" s="119"/>
      <c r="D658" s="119"/>
      <c r="E658" s="119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</row>
    <row r="659" spans="2:19">
      <c r="B659" s="119"/>
      <c r="C659" s="119"/>
      <c r="D659" s="119"/>
      <c r="E659" s="119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</row>
    <row r="660" spans="2:19">
      <c r="B660" s="119"/>
      <c r="C660" s="119"/>
      <c r="D660" s="119"/>
      <c r="E660" s="119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</row>
    <row r="661" spans="2:19">
      <c r="B661" s="119"/>
      <c r="C661" s="119"/>
      <c r="D661" s="119"/>
      <c r="E661" s="119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</row>
    <row r="662" spans="2:19">
      <c r="B662" s="119"/>
      <c r="C662" s="119"/>
      <c r="D662" s="119"/>
      <c r="E662" s="119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</row>
    <row r="663" spans="2:19">
      <c r="B663" s="119"/>
      <c r="C663" s="119"/>
      <c r="D663" s="119"/>
      <c r="E663" s="119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</row>
    <row r="664" spans="2:19">
      <c r="B664" s="119"/>
      <c r="C664" s="119"/>
      <c r="D664" s="119"/>
      <c r="E664" s="119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</row>
    <row r="665" spans="2:19">
      <c r="B665" s="119"/>
      <c r="C665" s="119"/>
      <c r="D665" s="119"/>
      <c r="E665" s="119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</row>
    <row r="666" spans="2:19">
      <c r="B666" s="119"/>
      <c r="C666" s="119"/>
      <c r="D666" s="119"/>
      <c r="E666" s="119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</row>
    <row r="667" spans="2:19">
      <c r="B667" s="119"/>
      <c r="C667" s="119"/>
      <c r="D667" s="119"/>
      <c r="E667" s="119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</row>
    <row r="668" spans="2:19">
      <c r="B668" s="119"/>
      <c r="C668" s="119"/>
      <c r="D668" s="119"/>
      <c r="E668" s="119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</row>
  </sheetData>
  <sheetProtection sheet="1" objects="1" scenarios="1"/>
  <mergeCells count="2">
    <mergeCell ref="B6:S6"/>
    <mergeCell ref="B7:S7"/>
  </mergeCells>
  <phoneticPr fontId="3" type="noConversion"/>
  <conditionalFormatting sqref="B12:B21 B26:B118">
    <cfRule type="cellIs" dxfId="2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4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141</v>
      </c>
      <c r="C1" s="67" t="s" vm="1">
        <v>222</v>
      </c>
    </row>
    <row r="2" spans="2:49">
      <c r="B2" s="46" t="s">
        <v>140</v>
      </c>
      <c r="C2" s="67" t="s">
        <v>223</v>
      </c>
    </row>
    <row r="3" spans="2:49">
      <c r="B3" s="46" t="s">
        <v>142</v>
      </c>
      <c r="C3" s="67" t="s">
        <v>224</v>
      </c>
    </row>
    <row r="4" spans="2:49">
      <c r="B4" s="46" t="s">
        <v>143</v>
      </c>
      <c r="C4" s="67">
        <v>12152</v>
      </c>
    </row>
    <row r="6" spans="2:49" ht="26.25" customHeight="1">
      <c r="B6" s="130" t="s">
        <v>170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</row>
    <row r="7" spans="2:49" ht="26.25" customHeight="1">
      <c r="B7" s="130" t="s">
        <v>87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2:49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98</v>
      </c>
      <c r="H8" s="29" t="s">
        <v>197</v>
      </c>
      <c r="I8" s="29" t="s">
        <v>196</v>
      </c>
      <c r="J8" s="29" t="s">
        <v>106</v>
      </c>
      <c r="K8" s="29" t="s">
        <v>58</v>
      </c>
      <c r="L8" s="29" t="s">
        <v>144</v>
      </c>
      <c r="M8" s="30" t="s">
        <v>146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204</v>
      </c>
      <c r="I9" s="31"/>
      <c r="J9" s="31" t="s">
        <v>200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88"/>
      <c r="C11" s="73"/>
      <c r="D11" s="73"/>
      <c r="E11" s="73"/>
      <c r="F11" s="73"/>
      <c r="G11" s="73"/>
      <c r="H11" s="83"/>
      <c r="I11" s="83"/>
      <c r="J11" s="73"/>
      <c r="K11" s="73"/>
      <c r="L11" s="84"/>
      <c r="M11" s="7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2"/>
      <c r="C12" s="73"/>
      <c r="D12" s="73"/>
      <c r="E12" s="73"/>
      <c r="F12" s="73"/>
      <c r="G12" s="73"/>
      <c r="H12" s="83"/>
      <c r="I12" s="83"/>
      <c r="J12" s="73"/>
      <c r="K12" s="73"/>
      <c r="L12" s="84"/>
      <c r="M12" s="73"/>
    </row>
    <row r="13" spans="2:49">
      <c r="B13" s="89"/>
      <c r="C13" s="71"/>
      <c r="D13" s="71"/>
      <c r="E13" s="71"/>
      <c r="F13" s="71"/>
      <c r="G13" s="71"/>
      <c r="H13" s="80"/>
      <c r="I13" s="80"/>
      <c r="J13" s="71"/>
      <c r="K13" s="71"/>
      <c r="L13" s="81"/>
      <c r="M13" s="71"/>
    </row>
    <row r="14" spans="2:49">
      <c r="B14" s="76"/>
      <c r="C14" s="73"/>
      <c r="D14" s="86"/>
      <c r="E14" s="73"/>
      <c r="F14" s="86"/>
      <c r="G14" s="86"/>
      <c r="H14" s="83"/>
      <c r="I14" s="83"/>
      <c r="J14" s="73"/>
      <c r="K14" s="73"/>
      <c r="L14" s="84"/>
      <c r="M14" s="73"/>
    </row>
    <row r="15" spans="2:4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20" t="s">
        <v>213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120" t="s">
        <v>107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120" t="s">
        <v>195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120" t="s">
        <v>203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119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</row>
    <row r="116" spans="2:13">
      <c r="B116" s="119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</row>
    <row r="117" spans="2:13">
      <c r="B117" s="119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</row>
    <row r="118" spans="2:13">
      <c r="B118" s="11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</row>
    <row r="119" spans="2:13">
      <c r="B119" s="11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</row>
    <row r="120" spans="2:13">
      <c r="B120" s="11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2:13">
      <c r="B121" s="11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</row>
    <row r="122" spans="2:13">
      <c r="B122" s="11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</row>
    <row r="123" spans="2:13">
      <c r="B123" s="119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</row>
    <row r="124" spans="2:13">
      <c r="B124" s="11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</row>
    <row r="125" spans="2:13">
      <c r="B125" s="11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2:13">
      <c r="B126" s="119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</row>
    <row r="127" spans="2:13">
      <c r="B127" s="119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</row>
    <row r="128" spans="2:13">
      <c r="B128" s="11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</row>
    <row r="129" spans="2:13">
      <c r="B129" s="11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</row>
    <row r="130" spans="2:13">
      <c r="B130" s="11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</row>
    <row r="131" spans="2:13">
      <c r="B131" s="11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</row>
    <row r="132" spans="2:13">
      <c r="B132" s="11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</row>
    <row r="133" spans="2:13">
      <c r="B133" s="11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</row>
    <row r="134" spans="2:13">
      <c r="B134" s="11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2:13">
      <c r="B135" s="11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2:13">
      <c r="B136" s="11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  <row r="137" spans="2:13">
      <c r="B137" s="11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</row>
    <row r="138" spans="2:13">
      <c r="B138" s="11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</row>
    <row r="139" spans="2:13">
      <c r="B139" s="11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</row>
    <row r="140" spans="2:13">
      <c r="B140" s="11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</row>
    <row r="141" spans="2:13">
      <c r="B141" s="11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2:13">
      <c r="B142" s="11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</row>
    <row r="143" spans="2:13">
      <c r="B143" s="11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2:13">
      <c r="B144" s="11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2:13">
      <c r="B145" s="11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2:13">
      <c r="B146" s="11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2:13">
      <c r="B147" s="11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2:13">
      <c r="B148" s="11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2:13">
      <c r="B149" s="11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</row>
    <row r="150" spans="2:13">
      <c r="B150" s="11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</row>
    <row r="151" spans="2:13">
      <c r="B151" s="11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</row>
    <row r="152" spans="2:13">
      <c r="B152" s="11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</row>
    <row r="153" spans="2:13">
      <c r="B153" s="11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</row>
    <row r="154" spans="2:13">
      <c r="B154" s="11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</row>
    <row r="155" spans="2:13">
      <c r="B155" s="11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</row>
    <row r="156" spans="2:13">
      <c r="B156" s="11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2:13">
      <c r="B157" s="11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</row>
    <row r="158" spans="2:13">
      <c r="B158" s="11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2:13">
      <c r="B159" s="11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</row>
    <row r="160" spans="2:13">
      <c r="B160" s="11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</row>
    <row r="161" spans="2:13">
      <c r="B161" s="11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2:13">
      <c r="B162" s="11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spans="2:13">
      <c r="B163" s="11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</row>
    <row r="164" spans="2:13">
      <c r="B164" s="11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</row>
    <row r="165" spans="2:13">
      <c r="B165" s="11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</row>
    <row r="166" spans="2:13">
      <c r="B166" s="11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2:13">
      <c r="B167" s="11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</row>
    <row r="168" spans="2:13">
      <c r="B168" s="11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</row>
    <row r="169" spans="2:13">
      <c r="B169" s="11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</row>
    <row r="170" spans="2:13">
      <c r="B170" s="11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</row>
    <row r="171" spans="2:13">
      <c r="B171" s="11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</row>
    <row r="172" spans="2:13">
      <c r="B172" s="11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2:13">
      <c r="B173" s="11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2:13">
      <c r="B174" s="11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2:13">
      <c r="B175" s="11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2:13">
      <c r="B176" s="11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2:13">
      <c r="B177" s="11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2:13">
      <c r="B178" s="11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2:13">
      <c r="B179" s="11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</row>
    <row r="180" spans="2:13">
      <c r="B180" s="11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</row>
    <row r="181" spans="2:13">
      <c r="B181" s="11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2:13">
      <c r="B182" s="11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2:13">
      <c r="B183" s="11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2:13">
      <c r="B184" s="11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</row>
    <row r="185" spans="2:13">
      <c r="B185" s="11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</row>
    <row r="186" spans="2:13">
      <c r="B186" s="11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</row>
    <row r="187" spans="2:13">
      <c r="B187" s="11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</row>
    <row r="188" spans="2:13">
      <c r="B188" s="11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2:13">
      <c r="B189" s="11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</row>
    <row r="190" spans="2:13">
      <c r="B190" s="11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</row>
    <row r="191" spans="2:13">
      <c r="B191" s="11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2:13">
      <c r="B192" s="11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</row>
    <row r="193" spans="2:13">
      <c r="B193" s="11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2:13">
      <c r="B194" s="11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</row>
    <row r="195" spans="2:13">
      <c r="B195" s="11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</row>
    <row r="196" spans="2:13">
      <c r="B196" s="11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2:13">
      <c r="B197" s="11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</row>
    <row r="198" spans="2:13">
      <c r="B198" s="11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</row>
    <row r="199" spans="2:13">
      <c r="B199" s="11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</row>
    <row r="200" spans="2:13">
      <c r="B200" s="11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</row>
    <row r="201" spans="2:13">
      <c r="B201" s="119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</row>
    <row r="202" spans="2:13">
      <c r="B202" s="11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</row>
    <row r="203" spans="2:13">
      <c r="B203" s="11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</row>
    <row r="204" spans="2:13">
      <c r="B204" s="11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</row>
    <row r="205" spans="2:13">
      <c r="B205" s="119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</row>
    <row r="206" spans="2:13">
      <c r="B206" s="11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</row>
    <row r="207" spans="2:13">
      <c r="B207" s="119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</row>
    <row r="208" spans="2:13">
      <c r="B208" s="119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</row>
    <row r="209" spans="2:13">
      <c r="B209" s="11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</row>
    <row r="210" spans="2:13">
      <c r="B210" s="11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</row>
    <row r="211" spans="2:13">
      <c r="B211" s="119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</row>
    <row r="212" spans="2:13">
      <c r="B212" s="119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</row>
    <row r="213" spans="2:13">
      <c r="B213" s="119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</row>
    <row r="214" spans="2:13">
      <c r="B214" s="119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</row>
    <row r="215" spans="2:13">
      <c r="B215" s="119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</row>
    <row r="216" spans="2:13">
      <c r="B216" s="119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</row>
    <row r="217" spans="2:13">
      <c r="B217" s="119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</row>
    <row r="218" spans="2:13">
      <c r="B218" s="119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</row>
    <row r="219" spans="2:13">
      <c r="B219" s="119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</row>
    <row r="220" spans="2:13">
      <c r="B220" s="119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</row>
    <row r="221" spans="2:13">
      <c r="B221" s="11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</row>
    <row r="222" spans="2:13">
      <c r="B222" s="119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</row>
    <row r="223" spans="2:13">
      <c r="B223" s="119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2:13">
      <c r="B224" s="119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</row>
    <row r="225" spans="2:13">
      <c r="B225" s="119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</row>
    <row r="226" spans="2:13">
      <c r="B226" s="119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</row>
    <row r="227" spans="2:13">
      <c r="B227" s="11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</row>
    <row r="228" spans="2:13">
      <c r="B228" s="11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</row>
    <row r="229" spans="2:13">
      <c r="B229" s="119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</row>
    <row r="230" spans="2:13">
      <c r="B230" s="119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</row>
    <row r="231" spans="2:13">
      <c r="B231" s="119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</row>
    <row r="232" spans="2:13">
      <c r="B232" s="119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</row>
    <row r="233" spans="2:13">
      <c r="B233" s="119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</row>
    <row r="234" spans="2:13">
      <c r="B234" s="11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2:13">
      <c r="B235" s="119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</row>
    <row r="236" spans="2:13">
      <c r="B236" s="119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</row>
    <row r="237" spans="2:13">
      <c r="B237" s="119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</row>
    <row r="238" spans="2:13">
      <c r="B238" s="119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</row>
    <row r="239" spans="2:13">
      <c r="B239" s="119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</row>
    <row r="240" spans="2:13">
      <c r="B240" s="119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</row>
    <row r="241" spans="2:13">
      <c r="B241" s="119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</row>
    <row r="242" spans="2:13">
      <c r="B242" s="119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</row>
    <row r="243" spans="2:13">
      <c r="B243" s="119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</row>
    <row r="244" spans="2:13">
      <c r="B244" s="119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</row>
    <row r="245" spans="2:13">
      <c r="B245" s="119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2:13">
      <c r="B246" s="119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</row>
    <row r="247" spans="2:13">
      <c r="B247" s="119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</row>
    <row r="248" spans="2:13">
      <c r="B248" s="119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</row>
    <row r="249" spans="2:13">
      <c r="B249" s="119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</row>
    <row r="250" spans="2:13">
      <c r="B250" s="11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</row>
    <row r="251" spans="2:13">
      <c r="B251" s="119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</row>
    <row r="252" spans="2:13">
      <c r="B252" s="119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</row>
    <row r="253" spans="2:13">
      <c r="B253" s="119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2:13">
      <c r="B254" s="119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2:13">
      <c r="B255" s="119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2:13">
      <c r="B256" s="119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</row>
    <row r="257" spans="2:13">
      <c r="B257" s="119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</row>
    <row r="258" spans="2:13">
      <c r="B258" s="119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</row>
    <row r="259" spans="2:13">
      <c r="B259" s="119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</row>
    <row r="260" spans="2:13">
      <c r="B260" s="119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</row>
    <row r="261" spans="2:13">
      <c r="B261" s="119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</row>
    <row r="262" spans="2:13">
      <c r="B262" s="119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</row>
    <row r="263" spans="2:13">
      <c r="B263" s="119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</row>
    <row r="264" spans="2:13">
      <c r="B264" s="119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</row>
    <row r="265" spans="2:13">
      <c r="B265" s="119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</row>
    <row r="266" spans="2:13">
      <c r="B266" s="119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</row>
    <row r="267" spans="2:13">
      <c r="B267" s="119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</row>
    <row r="268" spans="2:13">
      <c r="B268" s="119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</row>
    <row r="269" spans="2:13">
      <c r="B269" s="119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</row>
    <row r="270" spans="2:13">
      <c r="B270" s="119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</row>
    <row r="271" spans="2:13">
      <c r="B271" s="119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</row>
    <row r="272" spans="2:13">
      <c r="B272" s="119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</row>
    <row r="273" spans="2:13">
      <c r="B273" s="119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</row>
    <row r="274" spans="2:13">
      <c r="B274" s="119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</row>
    <row r="275" spans="2:13">
      <c r="B275" s="119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</row>
    <row r="276" spans="2:13">
      <c r="B276" s="119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</row>
    <row r="277" spans="2:13">
      <c r="B277" s="119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</row>
    <row r="278" spans="2:13">
      <c r="B278" s="119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</row>
    <row r="279" spans="2:13">
      <c r="B279" s="119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</row>
    <row r="280" spans="2:13">
      <c r="B280" s="119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</row>
    <row r="281" spans="2:13">
      <c r="B281" s="119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</row>
    <row r="282" spans="2:13">
      <c r="B282" s="119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</row>
    <row r="283" spans="2:13">
      <c r="B283" s="119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</row>
    <row r="284" spans="2:13">
      <c r="B284" s="119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</row>
    <row r="285" spans="2:13">
      <c r="B285" s="119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</row>
    <row r="286" spans="2:13">
      <c r="B286" s="119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</row>
    <row r="287" spans="2:13">
      <c r="B287" s="119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</row>
    <row r="288" spans="2:13">
      <c r="B288" s="119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</row>
    <row r="289" spans="2:13">
      <c r="B289" s="119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</row>
    <row r="290" spans="2:13">
      <c r="B290" s="119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</row>
    <row r="291" spans="2:13">
      <c r="B291" s="119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</row>
    <row r="292" spans="2:13">
      <c r="B292" s="119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</row>
    <row r="293" spans="2:13">
      <c r="B293" s="119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</row>
    <row r="294" spans="2:13">
      <c r="B294" s="119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</row>
    <row r="295" spans="2:13">
      <c r="B295" s="119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</row>
    <row r="296" spans="2:13">
      <c r="B296" s="119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</row>
    <row r="297" spans="2:13">
      <c r="B297" s="119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</row>
    <row r="298" spans="2:13">
      <c r="B298" s="119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</row>
    <row r="299" spans="2:13">
      <c r="B299" s="119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</row>
    <row r="300" spans="2:13">
      <c r="B300" s="119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</row>
    <row r="301" spans="2:13">
      <c r="B301" s="119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</row>
    <row r="302" spans="2:13">
      <c r="B302" s="119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141</v>
      </c>
      <c r="C1" s="67" t="s" vm="1">
        <v>222</v>
      </c>
    </row>
    <row r="2" spans="2:11">
      <c r="B2" s="46" t="s">
        <v>140</v>
      </c>
      <c r="C2" s="67" t="s">
        <v>223</v>
      </c>
    </row>
    <row r="3" spans="2:11">
      <c r="B3" s="46" t="s">
        <v>142</v>
      </c>
      <c r="C3" s="67" t="s">
        <v>224</v>
      </c>
    </row>
    <row r="4" spans="2:11">
      <c r="B4" s="46" t="s">
        <v>143</v>
      </c>
      <c r="C4" s="67">
        <v>12152</v>
      </c>
    </row>
    <row r="6" spans="2:11" ht="26.25" customHeight="1">
      <c r="B6" s="130" t="s">
        <v>170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ht="26.25" customHeight="1">
      <c r="B7" s="130" t="s">
        <v>93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1" s="3" customFormat="1" ht="78.75">
      <c r="B8" s="21" t="s">
        <v>111</v>
      </c>
      <c r="C8" s="29" t="s">
        <v>44</v>
      </c>
      <c r="D8" s="29" t="s">
        <v>98</v>
      </c>
      <c r="E8" s="29" t="s">
        <v>99</v>
      </c>
      <c r="F8" s="29" t="s">
        <v>197</v>
      </c>
      <c r="G8" s="29" t="s">
        <v>196</v>
      </c>
      <c r="H8" s="29" t="s">
        <v>106</v>
      </c>
      <c r="I8" s="29" t="s">
        <v>58</v>
      </c>
      <c r="J8" s="29" t="s">
        <v>144</v>
      </c>
      <c r="K8" s="30" t="s">
        <v>146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204</v>
      </c>
      <c r="G9" s="31"/>
      <c r="H9" s="31" t="s">
        <v>200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2:11" ht="21" customHeight="1">
      <c r="B12" s="120" t="s">
        <v>107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20" t="s">
        <v>195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20" t="s">
        <v>203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9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2:11">
      <c r="B112" s="119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2:11">
      <c r="B113" s="119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1">
      <c r="B114" s="119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2:11">
      <c r="B115" s="119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2:11">
      <c r="B116" s="119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2:11">
      <c r="B117" s="119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2:11">
      <c r="B118" s="119"/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2:11">
      <c r="B119" s="119"/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2:11">
      <c r="B120" s="119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>
      <c r="B121" s="119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2:11">
      <c r="B122" s="119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2:11">
      <c r="B123" s="119"/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2:11">
      <c r="B124" s="119"/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2:11">
      <c r="B125" s="119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2:11">
      <c r="B126" s="119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1">
      <c r="B127" s="119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2:11">
      <c r="B128" s="119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>
      <c r="B129" s="119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2:11">
      <c r="B130" s="119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2:11">
      <c r="B131" s="119"/>
      <c r="C131" s="112"/>
      <c r="D131" s="112"/>
      <c r="E131" s="112"/>
      <c r="F131" s="112"/>
      <c r="G131" s="112"/>
      <c r="H131" s="112"/>
      <c r="I131" s="112"/>
      <c r="J131" s="112"/>
      <c r="K131" s="112"/>
    </row>
    <row r="132" spans="2:11">
      <c r="B132" s="119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2:11">
      <c r="B133" s="119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2:11">
      <c r="B134" s="119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2:11">
      <c r="B135" s="119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2:11">
      <c r="B136" s="119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2:11">
      <c r="B137" s="119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>
      <c r="B138" s="119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2:11">
      <c r="B139" s="119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2:11">
      <c r="B140" s="119"/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2:11">
      <c r="B141" s="119"/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2:11">
      <c r="B142" s="119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2:11">
      <c r="B143" s="119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1">
      <c r="B144" s="119"/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2:11">
      <c r="B145" s="119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2:11">
      <c r="B146" s="119"/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2:11">
      <c r="B147" s="119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>
      <c r="B148" s="119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>
      <c r="B149" s="119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>
      <c r="B150" s="119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>
      <c r="B151" s="119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>
      <c r="B152" s="119"/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>
      <c r="B153" s="119"/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>
      <c r="B154" s="119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>
      <c r="B155" s="119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>
      <c r="B156" s="119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>
      <c r="B157" s="119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>
      <c r="B158" s="119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>
      <c r="B159" s="119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>
      <c r="B160" s="119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>
      <c r="B161" s="119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>
      <c r="B162" s="119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>
      <c r="B163" s="119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>
      <c r="B164" s="119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>
      <c r="B165" s="119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>
      <c r="B166" s="119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>
      <c r="B167" s="119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>
      <c r="B168" s="119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>
      <c r="B169" s="119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>
      <c r="B170" s="119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>
      <c r="B171" s="119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>
      <c r="B172" s="119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>
      <c r="B173" s="119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>
      <c r="B174" s="119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>
      <c r="B175" s="119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>
      <c r="B176" s="119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>
      <c r="B177" s="119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>
      <c r="B178" s="119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19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19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19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19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19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19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19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19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19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19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19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19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19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19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19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19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19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19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19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19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19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19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19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19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19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19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19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19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19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19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19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19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19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19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19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19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19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19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19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19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19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19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19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19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19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19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19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19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19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19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19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19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19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19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19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19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19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19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19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19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19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19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19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19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19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19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19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19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19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19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19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19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19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19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19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19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19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19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19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19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19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19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19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19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19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19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19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19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19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19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19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19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19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19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19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19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19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19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19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19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19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19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19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19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9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9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19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19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19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19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9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9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9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9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9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9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9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9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9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9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9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9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9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9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9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9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9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9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9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9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9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9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9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9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9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9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9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9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9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9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9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9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9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9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9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9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9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9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9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9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9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9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9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9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9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9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9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9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9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9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9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9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9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9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9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9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9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9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9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9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9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9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9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9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9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9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9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9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9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9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9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9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9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9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9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9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9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9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9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9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9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9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9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9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9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9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9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9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9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9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9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9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9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9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9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9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9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9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9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9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9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9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9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9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9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9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9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9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9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9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9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9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9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9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9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9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9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9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9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9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9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9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9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9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9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9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9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9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9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9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9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9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9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9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9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9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9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9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9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9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9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9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9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9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9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9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9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9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9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9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9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9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9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9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9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9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9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9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9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9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9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9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9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9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9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9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9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9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9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9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9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19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19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19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19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19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19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19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19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19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19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19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19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19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19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19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19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19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19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19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19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19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19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19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19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19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19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19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19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19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19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19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19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19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19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19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19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19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19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19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19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19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64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222</v>
      </c>
    </row>
    <row r="2" spans="2:12">
      <c r="B2" s="46" t="s">
        <v>140</v>
      </c>
      <c r="C2" s="67" t="s">
        <v>223</v>
      </c>
    </row>
    <row r="3" spans="2:12">
      <c r="B3" s="46" t="s">
        <v>142</v>
      </c>
      <c r="C3" s="67" t="s">
        <v>224</v>
      </c>
    </row>
    <row r="4" spans="2:12">
      <c r="B4" s="46" t="s">
        <v>143</v>
      </c>
      <c r="C4" s="67">
        <v>12152</v>
      </c>
    </row>
    <row r="6" spans="2:12" ht="26.25" customHeight="1">
      <c r="B6" s="130" t="s">
        <v>170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94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78.75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58</v>
      </c>
      <c r="K8" s="29" t="s">
        <v>144</v>
      </c>
      <c r="L8" s="30" t="s">
        <v>146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4" t="s">
        <v>47</v>
      </c>
      <c r="C11" s="105"/>
      <c r="D11" s="105"/>
      <c r="E11" s="105"/>
      <c r="F11" s="105"/>
      <c r="G11" s="107"/>
      <c r="H11" s="109"/>
      <c r="I11" s="107">
        <v>1.0629273000000002E-2</v>
      </c>
      <c r="J11" s="105"/>
      <c r="K11" s="106">
        <v>1</v>
      </c>
      <c r="L11" s="106">
        <f>I11/'סכום נכסי הקרן'!$C$42</f>
        <v>3.2168395803017774E-7</v>
      </c>
    </row>
    <row r="12" spans="2:12" ht="21" customHeight="1">
      <c r="B12" s="108" t="s">
        <v>192</v>
      </c>
      <c r="C12" s="105"/>
      <c r="D12" s="105"/>
      <c r="E12" s="105"/>
      <c r="F12" s="105"/>
      <c r="G12" s="107"/>
      <c r="H12" s="109"/>
      <c r="I12" s="107">
        <v>1.0629273000000002E-2</v>
      </c>
      <c r="J12" s="105"/>
      <c r="K12" s="106">
        <v>1</v>
      </c>
      <c r="L12" s="106">
        <f>I12/'סכום נכסי הקרן'!$C$42</f>
        <v>3.2168395803017774E-7</v>
      </c>
    </row>
    <row r="13" spans="2:12">
      <c r="B13" s="72" t="s">
        <v>1843</v>
      </c>
      <c r="C13" s="73" t="s">
        <v>1844</v>
      </c>
      <c r="D13" s="86" t="s">
        <v>1265</v>
      </c>
      <c r="E13" s="86" t="s">
        <v>127</v>
      </c>
      <c r="F13" s="99">
        <v>43879</v>
      </c>
      <c r="G13" s="83">
        <v>27.755609</v>
      </c>
      <c r="H13" s="85">
        <v>10.7422</v>
      </c>
      <c r="I13" s="83">
        <v>1.0629273000000002E-2</v>
      </c>
      <c r="J13" s="84">
        <v>2.9700795560316677E-5</v>
      </c>
      <c r="K13" s="84">
        <v>1</v>
      </c>
      <c r="L13" s="84">
        <f>I13/'סכום נכסי הקרן'!$C$42</f>
        <v>3.2168395803017774E-7</v>
      </c>
    </row>
    <row r="14" spans="2:12">
      <c r="B14" s="88"/>
      <c r="C14" s="73"/>
      <c r="D14" s="73"/>
      <c r="E14" s="73"/>
      <c r="F14" s="73"/>
      <c r="G14" s="83"/>
      <c r="H14" s="85"/>
      <c r="I14" s="73"/>
      <c r="J14" s="73"/>
      <c r="K14" s="84"/>
      <c r="L14" s="73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121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21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21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119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9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9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9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9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9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9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9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9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9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9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9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9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9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9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9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9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9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9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9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9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9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9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9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9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9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9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9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9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9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9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9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9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9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9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9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9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9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9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9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9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9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9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9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9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9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9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9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9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9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9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9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9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9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9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9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9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9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9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9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9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9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9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9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9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9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9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9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9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9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9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9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9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9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9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9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9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9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9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9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9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9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9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9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9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9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9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9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9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9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9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9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9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9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9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9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9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9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9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9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9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9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9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9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9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9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9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9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9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9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9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9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9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9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9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9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9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9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9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9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9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9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9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9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9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9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9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9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9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9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9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9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9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9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9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9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9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9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9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9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9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9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9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9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9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9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9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9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9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9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9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9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9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9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9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9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9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9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9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9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9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9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9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9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9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9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9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9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9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9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9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9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9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9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9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9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9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9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9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9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9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9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9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9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9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9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9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9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9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9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9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9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9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9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9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9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9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9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9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9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9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9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9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9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9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9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9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9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9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9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9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9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9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9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9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9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9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9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9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9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9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9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9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9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9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9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9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9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9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9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9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9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9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9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9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9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9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9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9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9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9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9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9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9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9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9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9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9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9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9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9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9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9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9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9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9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9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9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9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9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9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9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9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9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9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9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9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9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9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9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9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9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9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9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9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9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9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9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9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9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9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9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9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9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9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9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9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9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9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9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9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9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9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9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9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9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9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9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9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9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9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9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9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9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9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9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9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9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9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9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9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9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9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9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9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9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9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9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9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9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9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9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9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9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9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9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</row>
    <row r="531" spans="2:12">
      <c r="B531" s="119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</row>
    <row r="532" spans="2:12">
      <c r="B532" s="119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</row>
    <row r="533" spans="2:12">
      <c r="B533" s="119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</row>
    <row r="534" spans="2:12">
      <c r="B534" s="119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</row>
    <row r="535" spans="2:12">
      <c r="B535" s="119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</row>
    <row r="536" spans="2:12">
      <c r="B536" s="119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</row>
    <row r="537" spans="2:12">
      <c r="B537" s="119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</row>
    <row r="538" spans="2:12">
      <c r="B538" s="119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</row>
    <row r="539" spans="2:12">
      <c r="B539" s="119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</row>
    <row r="540" spans="2:12">
      <c r="B540" s="119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</row>
    <row r="541" spans="2:12">
      <c r="B541" s="119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</row>
    <row r="542" spans="2:12">
      <c r="B542" s="119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</row>
    <row r="543" spans="2:12">
      <c r="B543" s="119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</row>
    <row r="544" spans="2:12">
      <c r="B544" s="119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</row>
    <row r="545" spans="2:12">
      <c r="B545" s="119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</row>
    <row r="546" spans="2:12">
      <c r="B546" s="119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</row>
    <row r="547" spans="2:12">
      <c r="B547" s="119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</row>
    <row r="548" spans="2:12">
      <c r="B548" s="119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</row>
    <row r="549" spans="2:12">
      <c r="B549" s="119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</row>
    <row r="550" spans="2:12">
      <c r="B550" s="119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</row>
    <row r="551" spans="2:12">
      <c r="B551" s="119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</row>
    <row r="552" spans="2:12">
      <c r="B552" s="119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</row>
    <row r="553" spans="2:12">
      <c r="B553" s="119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</row>
    <row r="554" spans="2:12">
      <c r="B554" s="119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</row>
    <row r="555" spans="2:12">
      <c r="B555" s="119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</row>
    <row r="556" spans="2:12">
      <c r="B556" s="119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</row>
    <row r="557" spans="2:12">
      <c r="B557" s="119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</row>
    <row r="558" spans="2:12">
      <c r="B558" s="119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</row>
    <row r="559" spans="2:12">
      <c r="B559" s="119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</row>
    <row r="560" spans="2:12">
      <c r="B560" s="119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</row>
    <row r="561" spans="2:12">
      <c r="B561" s="119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</row>
    <row r="562" spans="2:12">
      <c r="B562" s="119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</row>
    <row r="563" spans="2:12">
      <c r="B563" s="119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</row>
    <row r="564" spans="2:12">
      <c r="B564" s="119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</row>
    <row r="565" spans="2:12">
      <c r="B565" s="119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</row>
    <row r="566" spans="2:12">
      <c r="B566" s="119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</row>
    <row r="567" spans="2:12">
      <c r="B567" s="119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</row>
    <row r="568" spans="2:12">
      <c r="B568" s="119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</row>
    <row r="569" spans="2:12">
      <c r="B569" s="119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</row>
    <row r="570" spans="2:12">
      <c r="B570" s="119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141</v>
      </c>
      <c r="C1" s="67" t="s" vm="1">
        <v>222</v>
      </c>
    </row>
    <row r="2" spans="2:12">
      <c r="B2" s="46" t="s">
        <v>140</v>
      </c>
      <c r="C2" s="67" t="s">
        <v>223</v>
      </c>
    </row>
    <row r="3" spans="2:12">
      <c r="B3" s="46" t="s">
        <v>142</v>
      </c>
      <c r="C3" s="67" t="s">
        <v>224</v>
      </c>
    </row>
    <row r="4" spans="2:12">
      <c r="B4" s="46" t="s">
        <v>143</v>
      </c>
      <c r="C4" s="67">
        <v>12152</v>
      </c>
    </row>
    <row r="6" spans="2:12" ht="26.25" customHeight="1">
      <c r="B6" s="130" t="s">
        <v>170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95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78.75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58</v>
      </c>
      <c r="K8" s="29" t="s">
        <v>144</v>
      </c>
      <c r="L8" s="30" t="s">
        <v>146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2" ht="19.5" customHeight="1">
      <c r="B12" s="120" t="s">
        <v>213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20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20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20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9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9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9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9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9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9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9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9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9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9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9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9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9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9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9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9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9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9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9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9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9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9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9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9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9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9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9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9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9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9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9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9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9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9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9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9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9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9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9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9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9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9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9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9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9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9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9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9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9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9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9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9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9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9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9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9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9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9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9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9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9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9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9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9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9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9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9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9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9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9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9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9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9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9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9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9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9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9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9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9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9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9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9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9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9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9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9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9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9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9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9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9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9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9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9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9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9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9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9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9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9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9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9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9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9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9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9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9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9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9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9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9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9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9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9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9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9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9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9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9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9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9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9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9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9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9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9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9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9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9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9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9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9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9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9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9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9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9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9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9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9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9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9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9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9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9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9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9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9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9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9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9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9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9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9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9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9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9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9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9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9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9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9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9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9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9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9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9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9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9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9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9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9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9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9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9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9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9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9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9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9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9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9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9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9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9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9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9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9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9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9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9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9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9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9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9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9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9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9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9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9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9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9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9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9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9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9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9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9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9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9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9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9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9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9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9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9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9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9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9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9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9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9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9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9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9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9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9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9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9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9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9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9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9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9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9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9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9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9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9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9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9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9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9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9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9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9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9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9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9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9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9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9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9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9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9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9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9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9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9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9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9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9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9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9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9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9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9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9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9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9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9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9"/>
      <c r="C474" s="119"/>
      <c r="D474" s="119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9"/>
      <c r="C475" s="119"/>
      <c r="D475" s="119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9"/>
      <c r="C476" s="119"/>
      <c r="D476" s="119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9"/>
      <c r="C477" s="119"/>
      <c r="D477" s="119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9"/>
      <c r="C478" s="119"/>
      <c r="D478" s="119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9"/>
      <c r="C479" s="119"/>
      <c r="D479" s="119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9"/>
      <c r="C480" s="119"/>
      <c r="D480" s="119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9"/>
      <c r="C481" s="119"/>
      <c r="D481" s="119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9"/>
      <c r="C482" s="119"/>
      <c r="D482" s="119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9"/>
      <c r="C483" s="119"/>
      <c r="D483" s="119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9"/>
      <c r="C484" s="119"/>
      <c r="D484" s="119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9"/>
      <c r="C485" s="119"/>
      <c r="D485" s="119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9"/>
      <c r="C486" s="119"/>
      <c r="D486" s="119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9"/>
      <c r="C487" s="119"/>
      <c r="D487" s="119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9"/>
      <c r="C488" s="119"/>
      <c r="D488" s="119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9"/>
      <c r="C489" s="119"/>
      <c r="D489" s="119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9"/>
      <c r="C490" s="119"/>
      <c r="D490" s="119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9"/>
      <c r="C491" s="119"/>
      <c r="D491" s="119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9"/>
      <c r="C492" s="119"/>
      <c r="D492" s="119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9"/>
      <c r="C493" s="119"/>
      <c r="D493" s="119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9"/>
      <c r="C494" s="119"/>
      <c r="D494" s="119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9"/>
      <c r="C495" s="119"/>
      <c r="D495" s="119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9"/>
      <c r="C496" s="119"/>
      <c r="D496" s="119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9"/>
      <c r="C497" s="119"/>
      <c r="D497" s="119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9"/>
      <c r="C498" s="119"/>
      <c r="D498" s="119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9"/>
      <c r="C499" s="119"/>
      <c r="D499" s="119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9"/>
      <c r="C500" s="119"/>
      <c r="D500" s="119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9"/>
      <c r="C501" s="119"/>
      <c r="D501" s="119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9"/>
      <c r="C502" s="119"/>
      <c r="D502" s="119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9"/>
      <c r="C503" s="119"/>
      <c r="D503" s="119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9"/>
      <c r="C504" s="119"/>
      <c r="D504" s="119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9"/>
      <c r="C505" s="119"/>
      <c r="D505" s="119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9"/>
      <c r="C506" s="119"/>
      <c r="D506" s="119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9"/>
      <c r="C507" s="119"/>
      <c r="D507" s="119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9"/>
      <c r="C508" s="119"/>
      <c r="D508" s="119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9"/>
      <c r="C509" s="119"/>
      <c r="D509" s="119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9"/>
      <c r="C510" s="119"/>
      <c r="D510" s="119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9"/>
      <c r="C511" s="119"/>
      <c r="D511" s="119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9"/>
      <c r="C512" s="119"/>
      <c r="D512" s="119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9"/>
      <c r="C513" s="119"/>
      <c r="D513" s="119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9"/>
      <c r="C514" s="119"/>
      <c r="D514" s="119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9"/>
      <c r="C515" s="119"/>
      <c r="D515" s="119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9"/>
      <c r="C516" s="119"/>
      <c r="D516" s="119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9"/>
      <c r="C517" s="119"/>
      <c r="D517" s="119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9"/>
      <c r="C518" s="119"/>
      <c r="D518" s="119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9"/>
      <c r="C519" s="119"/>
      <c r="D519" s="119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9"/>
      <c r="C520" s="119"/>
      <c r="D520" s="119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9"/>
      <c r="C521" s="119"/>
      <c r="D521" s="119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9"/>
      <c r="C522" s="119"/>
      <c r="D522" s="119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9"/>
      <c r="C523" s="119"/>
      <c r="D523" s="119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9"/>
      <c r="C524" s="119"/>
      <c r="D524" s="119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9"/>
      <c r="C525" s="119"/>
      <c r="D525" s="119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9"/>
      <c r="C526" s="119"/>
      <c r="D526" s="119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9"/>
      <c r="C527" s="119"/>
      <c r="D527" s="119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9"/>
      <c r="C528" s="119"/>
      <c r="D528" s="119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9"/>
      <c r="C529" s="119"/>
      <c r="D529" s="119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9"/>
      <c r="C530" s="119"/>
      <c r="D530" s="119"/>
      <c r="E530" s="112"/>
      <c r="F530" s="112"/>
      <c r="G530" s="112"/>
      <c r="H530" s="112"/>
      <c r="I530" s="112"/>
      <c r="J530" s="112"/>
      <c r="K530" s="112"/>
      <c r="L530" s="11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9"/>
  <sheetViews>
    <sheetView rightToLeft="1" zoomScale="85" zoomScaleNormal="85" workbookViewId="0">
      <selection activeCell="J20" sqref="J2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4.710937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141</v>
      </c>
      <c r="C1" s="67" t="s" vm="1">
        <v>222</v>
      </c>
    </row>
    <row r="2" spans="2:12">
      <c r="B2" s="46" t="s">
        <v>140</v>
      </c>
      <c r="C2" s="67" t="s">
        <v>223</v>
      </c>
    </row>
    <row r="3" spans="2:12">
      <c r="B3" s="46" t="s">
        <v>142</v>
      </c>
      <c r="C3" s="67" t="s">
        <v>224</v>
      </c>
    </row>
    <row r="4" spans="2:12">
      <c r="B4" s="46" t="s">
        <v>143</v>
      </c>
      <c r="C4" s="67">
        <v>12152</v>
      </c>
    </row>
    <row r="6" spans="2:12" ht="26.25" customHeight="1">
      <c r="B6" s="130" t="s">
        <v>168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s="3" customFormat="1" ht="63">
      <c r="B7" s="66" t="s">
        <v>110</v>
      </c>
      <c r="C7" s="49" t="s">
        <v>44</v>
      </c>
      <c r="D7" s="49" t="s">
        <v>112</v>
      </c>
      <c r="E7" s="49" t="s">
        <v>14</v>
      </c>
      <c r="F7" s="49" t="s">
        <v>66</v>
      </c>
      <c r="G7" s="49" t="s">
        <v>98</v>
      </c>
      <c r="H7" s="49" t="s">
        <v>16</v>
      </c>
      <c r="I7" s="49" t="s">
        <v>18</v>
      </c>
      <c r="J7" s="49" t="s">
        <v>61</v>
      </c>
      <c r="K7" s="49" t="s">
        <v>144</v>
      </c>
      <c r="L7" s="51" t="s">
        <v>145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43</v>
      </c>
      <c r="C10" s="69"/>
      <c r="D10" s="69"/>
      <c r="E10" s="69"/>
      <c r="F10" s="69"/>
      <c r="G10" s="69"/>
      <c r="H10" s="69"/>
      <c r="I10" s="69"/>
      <c r="J10" s="77">
        <f>J11</f>
        <v>4114.7301700038643</v>
      </c>
      <c r="K10" s="78">
        <f>J10/$J$10</f>
        <v>1</v>
      </c>
      <c r="L10" s="78">
        <f>J10/'סכום נכסי הקרן'!$C$42</f>
        <v>0.12452805448811305</v>
      </c>
    </row>
    <row r="11" spans="2:12">
      <c r="B11" s="70" t="s">
        <v>191</v>
      </c>
      <c r="C11" s="71"/>
      <c r="D11" s="71"/>
      <c r="E11" s="71"/>
      <c r="F11" s="71"/>
      <c r="G11" s="71"/>
      <c r="H11" s="71"/>
      <c r="I11" s="71"/>
      <c r="J11" s="80">
        <f>J19+J12</f>
        <v>4114.7301700038643</v>
      </c>
      <c r="K11" s="81">
        <f t="shared" ref="K11:K17" si="0">J11/$J$10</f>
        <v>1</v>
      </c>
      <c r="L11" s="81">
        <f>J11/'סכום נכסי הקרן'!$C$42</f>
        <v>0.12452805448811305</v>
      </c>
    </row>
    <row r="12" spans="2:12">
      <c r="B12" s="89" t="s">
        <v>41</v>
      </c>
      <c r="C12" s="71"/>
      <c r="D12" s="71"/>
      <c r="E12" s="71"/>
      <c r="F12" s="71"/>
      <c r="G12" s="71"/>
      <c r="H12" s="71"/>
      <c r="I12" s="71"/>
      <c r="J12" s="80">
        <f>SUM(J13:J17)</f>
        <v>2774.2897484780005</v>
      </c>
      <c r="K12" s="81">
        <f t="shared" si="0"/>
        <v>0.67423370035352648</v>
      </c>
      <c r="L12" s="81">
        <f>J12/'סכום נכסי הקרן'!$C$42</f>
        <v>8.3961010975346029E-2</v>
      </c>
    </row>
    <row r="13" spans="2:12">
      <c r="B13" s="76" t="s">
        <v>2076</v>
      </c>
      <c r="C13" s="73" t="s">
        <v>2077</v>
      </c>
      <c r="D13" s="73">
        <v>11</v>
      </c>
      <c r="E13" s="73" t="s">
        <v>307</v>
      </c>
      <c r="F13" s="73" t="s">
        <v>308</v>
      </c>
      <c r="G13" s="86" t="s">
        <v>128</v>
      </c>
      <c r="H13" s="87">
        <v>0</v>
      </c>
      <c r="I13" s="87">
        <v>0</v>
      </c>
      <c r="J13" s="83">
        <v>33.886456236000001</v>
      </c>
      <c r="K13" s="84">
        <f t="shared" si="0"/>
        <v>8.2354017969465485E-3</v>
      </c>
      <c r="L13" s="84">
        <f>J13/'סכום נכסי הקרן'!$C$42</f>
        <v>1.025538563701664E-3</v>
      </c>
    </row>
    <row r="14" spans="2:12">
      <c r="B14" s="76" t="s">
        <v>2078</v>
      </c>
      <c r="C14" s="73" t="s">
        <v>2079</v>
      </c>
      <c r="D14" s="73">
        <v>12</v>
      </c>
      <c r="E14" s="73" t="s">
        <v>307</v>
      </c>
      <c r="F14" s="73" t="s">
        <v>308</v>
      </c>
      <c r="G14" s="86" t="s">
        <v>128</v>
      </c>
      <c r="H14" s="87">
        <v>0</v>
      </c>
      <c r="I14" s="87">
        <v>0</v>
      </c>
      <c r="J14" s="83">
        <v>3.3382299999999998</v>
      </c>
      <c r="K14" s="84">
        <f t="shared" si="0"/>
        <v>8.1128770589515098E-4</v>
      </c>
      <c r="L14" s="84">
        <f>J14/'סכום נכסי הקרן'!$C$42</f>
        <v>1.010280796452476E-4</v>
      </c>
    </row>
    <row r="15" spans="2:12">
      <c r="B15" s="76" t="s">
        <v>2078</v>
      </c>
      <c r="C15" s="73" t="s">
        <v>2080</v>
      </c>
      <c r="D15" s="73">
        <v>12</v>
      </c>
      <c r="E15" s="73" t="s">
        <v>307</v>
      </c>
      <c r="F15" s="73" t="s">
        <v>308</v>
      </c>
      <c r="G15" s="86" t="s">
        <v>128</v>
      </c>
      <c r="H15" s="87">
        <v>0</v>
      </c>
      <c r="I15" s="87">
        <v>0</v>
      </c>
      <c r="J15" s="83">
        <v>87.261442688000017</v>
      </c>
      <c r="K15" s="84">
        <f t="shared" si="0"/>
        <v>2.1207087483920743E-2</v>
      </c>
      <c r="L15" s="84">
        <f>J15/'סכום נכסי הקרן'!$C$42</f>
        <v>2.6408773457318627E-3</v>
      </c>
    </row>
    <row r="16" spans="2:12">
      <c r="B16" s="76" t="s">
        <v>2081</v>
      </c>
      <c r="C16" s="73" t="s">
        <v>2082</v>
      </c>
      <c r="D16" s="73">
        <v>10</v>
      </c>
      <c r="E16" s="73" t="s">
        <v>307</v>
      </c>
      <c r="F16" s="73" t="s">
        <v>308</v>
      </c>
      <c r="G16" s="86" t="s">
        <v>128</v>
      </c>
      <c r="H16" s="87">
        <v>0</v>
      </c>
      <c r="I16" s="87">
        <v>0</v>
      </c>
      <c r="J16" s="83">
        <v>2594.9621000000002</v>
      </c>
      <c r="K16" s="84">
        <f t="shared" si="0"/>
        <v>0.6306518271640551</v>
      </c>
      <c r="L16" s="84">
        <f>J16/'סכום נכסי הקרן'!$C$42</f>
        <v>7.8533845096113511E-2</v>
      </c>
    </row>
    <row r="17" spans="2:12">
      <c r="B17" s="76" t="s">
        <v>2083</v>
      </c>
      <c r="C17" s="73" t="s">
        <v>2084</v>
      </c>
      <c r="D17" s="73">
        <v>20</v>
      </c>
      <c r="E17" s="73" t="s">
        <v>307</v>
      </c>
      <c r="F17" s="73" t="s">
        <v>308</v>
      </c>
      <c r="G17" s="86" t="s">
        <v>128</v>
      </c>
      <c r="H17" s="87">
        <v>0</v>
      </c>
      <c r="I17" s="87">
        <v>0</v>
      </c>
      <c r="J17" s="83">
        <v>54.841519553999994</v>
      </c>
      <c r="K17" s="84">
        <f t="shared" si="0"/>
        <v>1.3328096202708839E-2</v>
      </c>
      <c r="L17" s="84">
        <f>J17/'סכום נכסי הקרן'!$C$42</f>
        <v>1.6597218901537388E-3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89" t="s">
        <v>42</v>
      </c>
      <c r="C19" s="71"/>
      <c r="D19" s="71"/>
      <c r="E19" s="71"/>
      <c r="F19" s="71"/>
      <c r="G19" s="71"/>
      <c r="H19" s="71"/>
      <c r="I19" s="71"/>
      <c r="J19" s="80">
        <f>SUM(J20:J43)</f>
        <v>1340.4404215258633</v>
      </c>
      <c r="K19" s="81">
        <f t="shared" ref="K19:K43" si="1">J19/$J$10</f>
        <v>0.32576629964647341</v>
      </c>
      <c r="L19" s="81">
        <f>J19/'סכום נכסי הקרן'!$C$42</f>
        <v>4.0567043512767E-2</v>
      </c>
    </row>
    <row r="20" spans="2:12">
      <c r="B20" s="76" t="s">
        <v>2078</v>
      </c>
      <c r="C20" s="73" t="s">
        <v>2086</v>
      </c>
      <c r="D20" s="73">
        <v>12</v>
      </c>
      <c r="E20" s="73" t="s">
        <v>307</v>
      </c>
      <c r="F20" s="73" t="s">
        <v>308</v>
      </c>
      <c r="G20" s="86" t="s">
        <v>129</v>
      </c>
      <c r="H20" s="87">
        <v>0</v>
      </c>
      <c r="I20" s="87">
        <v>0</v>
      </c>
      <c r="J20" s="83">
        <v>0.53751122099999993</v>
      </c>
      <c r="K20" s="84">
        <f t="shared" si="1"/>
        <v>1.3063097670861249E-4</v>
      </c>
      <c r="L20" s="84">
        <f>J20/'סכום נכסי הקרן'!$C$42</f>
        <v>1.6267221385405524E-5</v>
      </c>
    </row>
    <row r="21" spans="2:12">
      <c r="B21" s="76" t="s">
        <v>2078</v>
      </c>
      <c r="C21" s="73" t="s">
        <v>2087</v>
      </c>
      <c r="D21" s="73">
        <v>12</v>
      </c>
      <c r="E21" s="73" t="s">
        <v>307</v>
      </c>
      <c r="F21" s="73" t="s">
        <v>308</v>
      </c>
      <c r="G21" s="86" t="s">
        <v>130</v>
      </c>
      <c r="H21" s="87">
        <v>0</v>
      </c>
      <c r="I21" s="87">
        <v>0</v>
      </c>
      <c r="J21" s="83">
        <v>0.37808431300000006</v>
      </c>
      <c r="K21" s="84">
        <f t="shared" si="1"/>
        <v>9.1885566581306345E-5</v>
      </c>
      <c r="L21" s="84">
        <f>J21/'סכום נכסי הקרן'!$C$42</f>
        <v>1.1442330841908057E-5</v>
      </c>
    </row>
    <row r="22" spans="2:12">
      <c r="B22" s="76" t="s">
        <v>2078</v>
      </c>
      <c r="C22" s="73" t="s">
        <v>2088</v>
      </c>
      <c r="D22" s="73">
        <v>12</v>
      </c>
      <c r="E22" s="73" t="s">
        <v>307</v>
      </c>
      <c r="F22" s="73" t="s">
        <v>308</v>
      </c>
      <c r="G22" s="86" t="s">
        <v>127</v>
      </c>
      <c r="H22" s="87">
        <v>0</v>
      </c>
      <c r="I22" s="87">
        <v>0</v>
      </c>
      <c r="J22" s="83">
        <v>131.71020572</v>
      </c>
      <c r="K22" s="84">
        <f t="shared" si="1"/>
        <v>3.2009439326097129E-2</v>
      </c>
      <c r="L22" s="84">
        <f>J22/'סכום נכסי הקרן'!$C$42</f>
        <v>3.9860732045341714E-3</v>
      </c>
    </row>
    <row r="23" spans="2:12">
      <c r="B23" s="76" t="s">
        <v>2078</v>
      </c>
      <c r="C23" s="73" t="s">
        <v>2089</v>
      </c>
      <c r="D23" s="73">
        <v>12</v>
      </c>
      <c r="E23" s="73" t="s">
        <v>307</v>
      </c>
      <c r="F23" s="73" t="s">
        <v>308</v>
      </c>
      <c r="G23" s="86" t="s">
        <v>136</v>
      </c>
      <c r="H23" s="87">
        <v>0</v>
      </c>
      <c r="I23" s="87">
        <v>0</v>
      </c>
      <c r="J23" s="83">
        <v>2.6673999999999996E-5</v>
      </c>
      <c r="K23" s="84">
        <f t="shared" si="1"/>
        <v>6.4825635941943054E-9</v>
      </c>
      <c r="L23" s="84">
        <f>J23/'סכום נכסי הקרן'!$C$42</f>
        <v>8.0726103248048646E-10</v>
      </c>
    </row>
    <row r="24" spans="2:12">
      <c r="B24" s="76" t="s">
        <v>2081</v>
      </c>
      <c r="C24" s="73" t="s">
        <v>2090</v>
      </c>
      <c r="D24" s="73">
        <v>10</v>
      </c>
      <c r="E24" s="73" t="s">
        <v>307</v>
      </c>
      <c r="F24" s="73" t="s">
        <v>308</v>
      </c>
      <c r="G24" s="86" t="s">
        <v>136</v>
      </c>
      <c r="H24" s="87">
        <v>0</v>
      </c>
      <c r="I24" s="87">
        <v>0</v>
      </c>
      <c r="J24" s="83">
        <v>0.37851479599999999</v>
      </c>
      <c r="K24" s="84">
        <f t="shared" si="1"/>
        <v>9.1990186564200522E-5</v>
      </c>
      <c r="L24" s="84">
        <f>J24/'סכום נכסי הקרן'!$C$42</f>
        <v>1.1455358964838448E-5</v>
      </c>
    </row>
    <row r="25" spans="2:12">
      <c r="B25" s="76" t="s">
        <v>2081</v>
      </c>
      <c r="C25" s="73" t="s">
        <v>2091</v>
      </c>
      <c r="D25" s="73">
        <v>10</v>
      </c>
      <c r="E25" s="73" t="s">
        <v>307</v>
      </c>
      <c r="F25" s="73" t="s">
        <v>308</v>
      </c>
      <c r="G25" s="86" t="s">
        <v>1481</v>
      </c>
      <c r="H25" s="87">
        <v>0</v>
      </c>
      <c r="I25" s="87">
        <v>0</v>
      </c>
      <c r="J25" s="83">
        <v>1.841444E-3</v>
      </c>
      <c r="K25" s="84">
        <f t="shared" si="1"/>
        <v>4.4752484948442454E-7</v>
      </c>
      <c r="L25" s="84">
        <f>J25/'סכום נכסי הקרן'!$C$42</f>
        <v>5.5729398841381011E-8</v>
      </c>
    </row>
    <row r="26" spans="2:12">
      <c r="B26" s="76" t="s">
        <v>2081</v>
      </c>
      <c r="C26" s="73" t="s">
        <v>2092</v>
      </c>
      <c r="D26" s="73">
        <v>10</v>
      </c>
      <c r="E26" s="73" t="s">
        <v>307</v>
      </c>
      <c r="F26" s="73" t="s">
        <v>308</v>
      </c>
      <c r="G26" s="86" t="s">
        <v>130</v>
      </c>
      <c r="H26" s="87">
        <v>0</v>
      </c>
      <c r="I26" s="87">
        <v>0</v>
      </c>
      <c r="J26" s="83">
        <v>6.3742401649999989</v>
      </c>
      <c r="K26" s="84">
        <f t="shared" si="1"/>
        <v>1.5491271363230149E-3</v>
      </c>
      <c r="L26" s="84">
        <f>J26/'סכום נכסי הקרן'!$C$42</f>
        <v>1.9290978844104694E-4</v>
      </c>
    </row>
    <row r="27" spans="2:12">
      <c r="B27" s="76" t="s">
        <v>2081</v>
      </c>
      <c r="C27" s="73" t="s">
        <v>2093</v>
      </c>
      <c r="D27" s="73">
        <v>10</v>
      </c>
      <c r="E27" s="73" t="s">
        <v>307</v>
      </c>
      <c r="F27" s="73" t="s">
        <v>308</v>
      </c>
      <c r="G27" s="86" t="s">
        <v>132</v>
      </c>
      <c r="H27" s="87">
        <v>0</v>
      </c>
      <c r="I27" s="87">
        <v>0</v>
      </c>
      <c r="J27" s="83">
        <v>0.45896066800000002</v>
      </c>
      <c r="K27" s="84">
        <f t="shared" si="1"/>
        <v>1.1154089066296393E-4</v>
      </c>
      <c r="L27" s="84">
        <f>J27/'סכום נכסי הקרן'!$C$42</f>
        <v>1.3889970110130233E-5</v>
      </c>
    </row>
    <row r="28" spans="2:12">
      <c r="B28" s="76" t="s">
        <v>2081</v>
      </c>
      <c r="C28" s="73" t="s">
        <v>2094</v>
      </c>
      <c r="D28" s="73">
        <v>10</v>
      </c>
      <c r="E28" s="73" t="s">
        <v>307</v>
      </c>
      <c r="F28" s="73" t="s">
        <v>308</v>
      </c>
      <c r="G28" s="86" t="s">
        <v>127</v>
      </c>
      <c r="H28" s="87">
        <v>0</v>
      </c>
      <c r="I28" s="87">
        <v>0</v>
      </c>
      <c r="J28" s="83">
        <v>1095.4733017799999</v>
      </c>
      <c r="K28" s="84">
        <f t="shared" si="1"/>
        <v>0.26623211158922022</v>
      </c>
      <c r="L28" s="84">
        <f>J28/'סכום נכסי הקרן'!$C$42</f>
        <v>3.3153366898467811E-2</v>
      </c>
    </row>
    <row r="29" spans="2:12">
      <c r="B29" s="76" t="s">
        <v>2081</v>
      </c>
      <c r="C29" s="73" t="s">
        <v>2095</v>
      </c>
      <c r="D29" s="73">
        <v>10</v>
      </c>
      <c r="E29" s="73" t="s">
        <v>307</v>
      </c>
      <c r="F29" s="73" t="s">
        <v>308</v>
      </c>
      <c r="G29" s="86" t="s">
        <v>133</v>
      </c>
      <c r="H29" s="87">
        <v>0</v>
      </c>
      <c r="I29" s="87">
        <v>0</v>
      </c>
      <c r="J29" s="83">
        <v>6.9992270000000011E-3</v>
      </c>
      <c r="K29" s="84">
        <f t="shared" si="1"/>
        <v>1.7010172504199534E-6</v>
      </c>
      <c r="L29" s="84">
        <f>J29/'סכום נכסי הקרן'!$C$42</f>
        <v>2.1182436884551622E-7</v>
      </c>
    </row>
    <row r="30" spans="2:12">
      <c r="B30" s="76" t="s">
        <v>2081</v>
      </c>
      <c r="C30" s="73" t="s">
        <v>2096</v>
      </c>
      <c r="D30" s="73">
        <v>10</v>
      </c>
      <c r="E30" s="73" t="s">
        <v>307</v>
      </c>
      <c r="F30" s="73" t="s">
        <v>308</v>
      </c>
      <c r="G30" s="86" t="s">
        <v>135</v>
      </c>
      <c r="H30" s="87">
        <v>0</v>
      </c>
      <c r="I30" s="87">
        <v>0</v>
      </c>
      <c r="J30" s="83">
        <v>8.6480000000000001E-2</v>
      </c>
      <c r="K30" s="84">
        <f t="shared" si="1"/>
        <v>2.1017174013118529E-5</v>
      </c>
      <c r="L30" s="84">
        <f>J30/'סכום נכסי הקרן'!$C$42</f>
        <v>2.6172277906917777E-6</v>
      </c>
    </row>
    <row r="31" spans="2:12">
      <c r="B31" s="76" t="s">
        <v>2081</v>
      </c>
      <c r="C31" s="73" t="s">
        <v>2097</v>
      </c>
      <c r="D31" s="73">
        <v>10</v>
      </c>
      <c r="E31" s="73" t="s">
        <v>307</v>
      </c>
      <c r="F31" s="73" t="s">
        <v>308</v>
      </c>
      <c r="G31" s="86" t="s">
        <v>129</v>
      </c>
      <c r="H31" s="87">
        <v>0</v>
      </c>
      <c r="I31" s="87">
        <v>0</v>
      </c>
      <c r="J31" s="83">
        <v>30.436350015862999</v>
      </c>
      <c r="K31" s="84">
        <f t="shared" si="1"/>
        <v>7.3969248913919464E-3</v>
      </c>
      <c r="L31" s="84">
        <f>J31/'סכום נכסי הקרן'!$C$42</f>
        <v>9.2112466591973596E-4</v>
      </c>
    </row>
    <row r="32" spans="2:12">
      <c r="B32" s="76" t="s">
        <v>2081</v>
      </c>
      <c r="C32" s="73" t="s">
        <v>2098</v>
      </c>
      <c r="D32" s="73">
        <v>10</v>
      </c>
      <c r="E32" s="73" t="s">
        <v>307</v>
      </c>
      <c r="F32" s="73" t="s">
        <v>308</v>
      </c>
      <c r="G32" s="86" t="s">
        <v>131</v>
      </c>
      <c r="H32" s="87">
        <v>0</v>
      </c>
      <c r="I32" s="87">
        <v>0</v>
      </c>
      <c r="J32" s="83">
        <v>1.6346516000000002E-2</v>
      </c>
      <c r="K32" s="84">
        <f t="shared" si="1"/>
        <v>3.9726823691052989E-6</v>
      </c>
      <c r="L32" s="84">
        <f>J32/'סכום נכסי הקרן'!$C$42</f>
        <v>4.9471040652391069E-7</v>
      </c>
    </row>
    <row r="33" spans="2:12">
      <c r="B33" s="76" t="s">
        <v>2081</v>
      </c>
      <c r="C33" s="73" t="s">
        <v>2099</v>
      </c>
      <c r="D33" s="73">
        <v>10</v>
      </c>
      <c r="E33" s="73" t="s">
        <v>307</v>
      </c>
      <c r="F33" s="73" t="s">
        <v>308</v>
      </c>
      <c r="G33" s="86" t="s">
        <v>131</v>
      </c>
      <c r="H33" s="87">
        <v>0</v>
      </c>
      <c r="I33" s="87">
        <v>0</v>
      </c>
      <c r="J33" s="83">
        <v>0.31167</v>
      </c>
      <c r="K33" s="84">
        <f t="shared" si="1"/>
        <v>7.5744942468416418E-5</v>
      </c>
      <c r="L33" s="84">
        <f>J33/'סכום נכסי הקרן'!$C$42</f>
        <v>9.4323703229059486E-6</v>
      </c>
    </row>
    <row r="34" spans="2:12">
      <c r="B34" s="76" t="s">
        <v>2083</v>
      </c>
      <c r="C34" s="73" t="s">
        <v>2100</v>
      </c>
      <c r="D34" s="73">
        <v>20</v>
      </c>
      <c r="E34" s="73" t="s">
        <v>307</v>
      </c>
      <c r="F34" s="73" t="s">
        <v>308</v>
      </c>
      <c r="G34" s="86" t="s">
        <v>129</v>
      </c>
      <c r="H34" s="87">
        <v>0</v>
      </c>
      <c r="I34" s="87">
        <v>0</v>
      </c>
      <c r="J34" s="83">
        <v>1.7917320000000001E-3</v>
      </c>
      <c r="K34" s="84">
        <f t="shared" si="1"/>
        <v>4.3544337683710557E-7</v>
      </c>
      <c r="L34" s="84">
        <f>J34/'סכום נכסי הקרן'!$C$42</f>
        <v>5.4224916557259023E-8</v>
      </c>
    </row>
    <row r="35" spans="2:12">
      <c r="B35" s="76" t="s">
        <v>2083</v>
      </c>
      <c r="C35" s="73" t="s">
        <v>2101</v>
      </c>
      <c r="D35" s="73">
        <v>20</v>
      </c>
      <c r="E35" s="73" t="s">
        <v>307</v>
      </c>
      <c r="F35" s="73" t="s">
        <v>308</v>
      </c>
      <c r="G35" s="86" t="s">
        <v>133</v>
      </c>
      <c r="H35" s="87">
        <v>0</v>
      </c>
      <c r="I35" s="87">
        <v>0</v>
      </c>
      <c r="J35" s="83">
        <v>5.889411700000001E-2</v>
      </c>
      <c r="K35" s="84">
        <f t="shared" si="1"/>
        <v>1.4312996130179952E-5</v>
      </c>
      <c r="L35" s="84">
        <f>J35/'סכום נכסי הקרן'!$C$42</f>
        <v>1.7823695619872005E-6</v>
      </c>
    </row>
    <row r="36" spans="2:12">
      <c r="B36" s="76" t="s">
        <v>2083</v>
      </c>
      <c r="C36" s="73" t="s">
        <v>2102</v>
      </c>
      <c r="D36" s="73">
        <v>20</v>
      </c>
      <c r="E36" s="73" t="s">
        <v>307</v>
      </c>
      <c r="F36" s="73" t="s">
        <v>308</v>
      </c>
      <c r="G36" s="86" t="s">
        <v>131</v>
      </c>
      <c r="H36" s="87">
        <v>0</v>
      </c>
      <c r="I36" s="87">
        <v>0</v>
      </c>
      <c r="J36" s="83">
        <v>3.687938E-3</v>
      </c>
      <c r="K36" s="84">
        <f t="shared" si="1"/>
        <v>8.9627699694255686E-7</v>
      </c>
      <c r="L36" s="84">
        <f>J36/'סכום נכסי הקרן'!$C$42</f>
        <v>1.1161163071170506E-7</v>
      </c>
    </row>
    <row r="37" spans="2:12">
      <c r="B37" s="76" t="s">
        <v>2083</v>
      </c>
      <c r="C37" s="73" t="s">
        <v>2103</v>
      </c>
      <c r="D37" s="73">
        <v>20</v>
      </c>
      <c r="E37" s="73" t="s">
        <v>307</v>
      </c>
      <c r="F37" s="73" t="s">
        <v>308</v>
      </c>
      <c r="G37" s="86" t="s">
        <v>129</v>
      </c>
      <c r="H37" s="87">
        <v>0</v>
      </c>
      <c r="I37" s="87">
        <v>0</v>
      </c>
      <c r="J37" s="83">
        <v>9.8676923E-2</v>
      </c>
      <c r="K37" s="84">
        <f t="shared" si="1"/>
        <v>2.3981383692993732E-5</v>
      </c>
      <c r="L37" s="84">
        <f>J37/'סכום נכסי הקרן'!$C$42</f>
        <v>2.9863550552214695E-6</v>
      </c>
    </row>
    <row r="38" spans="2:12">
      <c r="B38" s="76" t="s">
        <v>2083</v>
      </c>
      <c r="C38" s="73" t="s">
        <v>2104</v>
      </c>
      <c r="D38" s="73">
        <v>20</v>
      </c>
      <c r="E38" s="73" t="s">
        <v>307</v>
      </c>
      <c r="F38" s="73" t="s">
        <v>308</v>
      </c>
      <c r="G38" s="86" t="s">
        <v>127</v>
      </c>
      <c r="H38" s="87">
        <v>0</v>
      </c>
      <c r="I38" s="87">
        <v>0</v>
      </c>
      <c r="J38" s="83">
        <v>71.682633633000009</v>
      </c>
      <c r="K38" s="84">
        <f t="shared" si="1"/>
        <v>1.7420980397587698E-2</v>
      </c>
      <c r="L38" s="84">
        <f>J38/'סכום נכסי הקרן'!$C$42</f>
        <v>2.1694007961871502E-3</v>
      </c>
    </row>
    <row r="39" spans="2:12">
      <c r="B39" s="76" t="s">
        <v>2083</v>
      </c>
      <c r="C39" s="73" t="s">
        <v>2105</v>
      </c>
      <c r="D39" s="73">
        <v>20</v>
      </c>
      <c r="E39" s="73" t="s">
        <v>307</v>
      </c>
      <c r="F39" s="73" t="s">
        <v>308</v>
      </c>
      <c r="G39" s="86" t="s">
        <v>136</v>
      </c>
      <c r="H39" s="87">
        <v>0</v>
      </c>
      <c r="I39" s="87">
        <v>0</v>
      </c>
      <c r="J39" s="83">
        <v>3.0277799999999997E-4</v>
      </c>
      <c r="K39" s="84">
        <f t="shared" si="1"/>
        <v>7.3583925917483826E-8</v>
      </c>
      <c r="L39" s="84">
        <f>J39/'סכום נכסי הקרן'!$C$42</f>
        <v>9.1632631361016992E-9</v>
      </c>
    </row>
    <row r="40" spans="2:12">
      <c r="B40" s="76" t="s">
        <v>2083</v>
      </c>
      <c r="C40" s="73" t="s">
        <v>2085</v>
      </c>
      <c r="D40" s="73">
        <v>20</v>
      </c>
      <c r="E40" s="73" t="s">
        <v>307</v>
      </c>
      <c r="F40" s="73" t="s">
        <v>308</v>
      </c>
      <c r="G40" s="86" t="s">
        <v>130</v>
      </c>
      <c r="H40" s="87">
        <v>0</v>
      </c>
      <c r="I40" s="87">
        <v>0</v>
      </c>
      <c r="J40" s="83">
        <v>0.416855845</v>
      </c>
      <c r="K40" s="84">
        <f t="shared" si="1"/>
        <v>1.0130818493004816E-4</v>
      </c>
      <c r="L40" s="84">
        <f>J40/'סכום נכסי הקרן'!$C$42</f>
        <v>1.2615711173060871E-5</v>
      </c>
    </row>
    <row r="41" spans="2:12">
      <c r="B41" s="76" t="s">
        <v>2076</v>
      </c>
      <c r="C41" s="73" t="s">
        <v>2106</v>
      </c>
      <c r="D41" s="73">
        <v>11</v>
      </c>
      <c r="E41" s="73" t="s">
        <v>307</v>
      </c>
      <c r="F41" s="73" t="s">
        <v>308</v>
      </c>
      <c r="G41" s="86" t="s">
        <v>129</v>
      </c>
      <c r="H41" s="87">
        <v>0</v>
      </c>
      <c r="I41" s="87">
        <v>0</v>
      </c>
      <c r="J41" s="83">
        <v>1.1729587999999999E-2</v>
      </c>
      <c r="K41" s="84">
        <f t="shared" si="1"/>
        <v>2.8506335811538729E-6</v>
      </c>
      <c r="L41" s="84">
        <f>J41/'סכום נכסי הקרן'!$C$42</f>
        <v>3.549838539195743E-7</v>
      </c>
    </row>
    <row r="42" spans="2:12">
      <c r="B42" s="76" t="s">
        <v>2076</v>
      </c>
      <c r="C42" s="73" t="s">
        <v>2107</v>
      </c>
      <c r="D42" s="73">
        <v>11</v>
      </c>
      <c r="E42" s="73" t="s">
        <v>307</v>
      </c>
      <c r="F42" s="73" t="s">
        <v>308</v>
      </c>
      <c r="G42" s="86" t="s">
        <v>130</v>
      </c>
      <c r="H42" s="87">
        <v>0</v>
      </c>
      <c r="I42" s="87">
        <v>0</v>
      </c>
      <c r="J42" s="83">
        <v>2.407092E-3</v>
      </c>
      <c r="K42" s="84">
        <f t="shared" si="1"/>
        <v>5.8499388794617833E-7</v>
      </c>
      <c r="L42" s="84">
        <f>J42/'סכום נכסי הקרן'!$C$42</f>
        <v>7.28481507533748E-8</v>
      </c>
    </row>
    <row r="43" spans="2:12">
      <c r="B43" s="76" t="s">
        <v>2076</v>
      </c>
      <c r="C43" s="73" t="s">
        <v>2108</v>
      </c>
      <c r="D43" s="73">
        <v>11</v>
      </c>
      <c r="E43" s="73" t="s">
        <v>307</v>
      </c>
      <c r="F43" s="73" t="s">
        <v>308</v>
      </c>
      <c r="G43" s="86" t="s">
        <v>127</v>
      </c>
      <c r="H43" s="87">
        <v>0</v>
      </c>
      <c r="I43" s="87">
        <v>0</v>
      </c>
      <c r="J43" s="83">
        <v>1.9929093399999998</v>
      </c>
      <c r="K43" s="84">
        <f t="shared" si="1"/>
        <v>4.8433536530006002E-4</v>
      </c>
      <c r="L43" s="84">
        <f>J43/'סכום נכסי הקרן'!$C$42</f>
        <v>6.0313340760606015E-5</v>
      </c>
    </row>
    <row r="44" spans="2:12">
      <c r="B44" s="119"/>
      <c r="C44" s="119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2:12">
      <c r="B45" s="119"/>
      <c r="C45" s="119"/>
      <c r="D45" s="112"/>
      <c r="E45" s="112"/>
      <c r="F45" s="112"/>
      <c r="G45" s="112"/>
      <c r="H45" s="112"/>
      <c r="I45" s="112"/>
      <c r="J45" s="112"/>
      <c r="K45" s="112"/>
      <c r="L45" s="112"/>
    </row>
    <row r="46" spans="2:12">
      <c r="B46" s="120" t="s">
        <v>213</v>
      </c>
      <c r="C46" s="119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2:12">
      <c r="B47" s="121"/>
      <c r="C47" s="119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2:12">
      <c r="B48" s="119"/>
      <c r="C48" s="119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2:12">
      <c r="B49" s="119"/>
      <c r="C49" s="119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2:12">
      <c r="B50" s="119"/>
      <c r="C50" s="119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2:12">
      <c r="B51" s="119"/>
      <c r="C51" s="119"/>
      <c r="D51" s="112"/>
      <c r="E51" s="112"/>
      <c r="F51" s="112"/>
      <c r="G51" s="112"/>
      <c r="H51" s="112"/>
      <c r="I51" s="112"/>
      <c r="J51" s="112"/>
      <c r="K51" s="112"/>
      <c r="L51" s="112"/>
    </row>
    <row r="52" spans="2:12">
      <c r="B52" s="119"/>
      <c r="C52" s="119"/>
      <c r="D52" s="112"/>
      <c r="E52" s="112"/>
      <c r="F52" s="112"/>
      <c r="G52" s="112"/>
      <c r="H52" s="112"/>
      <c r="I52" s="112"/>
      <c r="J52" s="112"/>
      <c r="K52" s="112"/>
      <c r="L52" s="112"/>
    </row>
    <row r="53" spans="2:12">
      <c r="B53" s="119"/>
      <c r="C53" s="119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2:12">
      <c r="B54" s="119"/>
      <c r="C54" s="119"/>
      <c r="D54" s="112"/>
      <c r="E54" s="112"/>
      <c r="F54" s="112"/>
      <c r="G54" s="112"/>
      <c r="H54" s="112"/>
      <c r="I54" s="112"/>
      <c r="J54" s="112"/>
      <c r="K54" s="112"/>
      <c r="L54" s="112"/>
    </row>
    <row r="55" spans="2:12">
      <c r="B55" s="119"/>
      <c r="C55" s="119"/>
      <c r="D55" s="112"/>
      <c r="E55" s="112"/>
      <c r="F55" s="112"/>
      <c r="G55" s="112"/>
      <c r="H55" s="112"/>
      <c r="I55" s="112"/>
      <c r="J55" s="112"/>
      <c r="K55" s="112"/>
      <c r="L55" s="112"/>
    </row>
    <row r="56" spans="2:12">
      <c r="B56" s="119"/>
      <c r="C56" s="119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2:12">
      <c r="B57" s="119"/>
      <c r="C57" s="119"/>
      <c r="D57" s="112"/>
      <c r="E57" s="112"/>
      <c r="F57" s="112"/>
      <c r="G57" s="112"/>
      <c r="H57" s="112"/>
      <c r="I57" s="112"/>
      <c r="J57" s="112"/>
      <c r="K57" s="112"/>
      <c r="L57" s="112"/>
    </row>
    <row r="58" spans="2:12">
      <c r="B58" s="119"/>
      <c r="C58" s="119"/>
      <c r="D58" s="112"/>
      <c r="E58" s="112"/>
      <c r="F58" s="112"/>
      <c r="G58" s="112"/>
      <c r="H58" s="112"/>
      <c r="I58" s="112"/>
      <c r="J58" s="112"/>
      <c r="K58" s="112"/>
      <c r="L58" s="112"/>
    </row>
    <row r="59" spans="2:12">
      <c r="B59" s="119"/>
      <c r="C59" s="119"/>
      <c r="D59" s="112"/>
      <c r="E59" s="112"/>
      <c r="F59" s="112"/>
      <c r="G59" s="112"/>
      <c r="H59" s="112"/>
      <c r="I59" s="112"/>
      <c r="J59" s="112"/>
      <c r="K59" s="112"/>
      <c r="L59" s="112"/>
    </row>
    <row r="60" spans="2:12">
      <c r="B60" s="119"/>
      <c r="C60" s="119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2:12">
      <c r="B61" s="119"/>
      <c r="C61" s="119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>
      <c r="B62" s="119"/>
      <c r="C62" s="119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2:12">
      <c r="B63" s="119"/>
      <c r="C63" s="119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2">
      <c r="B64" s="119"/>
      <c r="C64" s="119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2:12">
      <c r="B65" s="119"/>
      <c r="C65" s="119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2:12">
      <c r="B66" s="119"/>
      <c r="C66" s="119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2:12">
      <c r="B67" s="119"/>
      <c r="C67" s="119"/>
      <c r="D67" s="112"/>
      <c r="E67" s="112"/>
      <c r="F67" s="112"/>
      <c r="G67" s="112"/>
      <c r="H67" s="112"/>
      <c r="I67" s="112"/>
      <c r="J67" s="112"/>
      <c r="K67" s="112"/>
      <c r="L67" s="112"/>
    </row>
    <row r="68" spans="2:12">
      <c r="B68" s="119"/>
      <c r="C68" s="119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2:12">
      <c r="B69" s="119"/>
      <c r="C69" s="119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2:12">
      <c r="B70" s="119"/>
      <c r="C70" s="119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2:12">
      <c r="B71" s="119"/>
      <c r="C71" s="119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2:12">
      <c r="B72" s="119"/>
      <c r="C72" s="119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2:12">
      <c r="B73" s="119"/>
      <c r="C73" s="119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2:12">
      <c r="B74" s="119"/>
      <c r="C74" s="119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2:12">
      <c r="B75" s="119"/>
      <c r="C75" s="119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2:12">
      <c r="B76" s="119"/>
      <c r="C76" s="119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2:12">
      <c r="B77" s="119"/>
      <c r="C77" s="119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2:12">
      <c r="B78" s="119"/>
      <c r="C78" s="119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2:12">
      <c r="B79" s="119"/>
      <c r="C79" s="119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12">
      <c r="B80" s="119"/>
      <c r="C80" s="119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2:12">
      <c r="B81" s="119"/>
      <c r="C81" s="119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2:12">
      <c r="B82" s="119"/>
      <c r="C82" s="119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2:12">
      <c r="B83" s="119"/>
      <c r="C83" s="119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2:12">
      <c r="B84" s="119"/>
      <c r="C84" s="119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>
      <c r="B85" s="119"/>
      <c r="C85" s="119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>
      <c r="B86" s="119"/>
      <c r="C86" s="119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2:12">
      <c r="B87" s="119"/>
      <c r="C87" s="119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2:12">
      <c r="B88" s="119"/>
      <c r="C88" s="119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2:12">
      <c r="B89" s="119"/>
      <c r="C89" s="119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2:12">
      <c r="B90" s="119"/>
      <c r="C90" s="119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2:12">
      <c r="B91" s="119"/>
      <c r="C91" s="119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2:12">
      <c r="B92" s="119"/>
      <c r="C92" s="119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>
      <c r="B93" s="119"/>
      <c r="C93" s="119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2:12">
      <c r="B94" s="119"/>
      <c r="C94" s="119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12">
      <c r="B95" s="119"/>
      <c r="C95" s="119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2:12">
      <c r="B96" s="119"/>
      <c r="C96" s="119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2:12">
      <c r="B97" s="119"/>
      <c r="C97" s="119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2:12">
      <c r="B98" s="119"/>
      <c r="C98" s="119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2:12">
      <c r="B99" s="119"/>
      <c r="C99" s="119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2:12">
      <c r="B100" s="119"/>
      <c r="C100" s="119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2:12">
      <c r="B101" s="119"/>
      <c r="C101" s="119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2:12">
      <c r="B102" s="119"/>
      <c r="C102" s="119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2:12">
      <c r="B103" s="119"/>
      <c r="C103" s="119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2:12">
      <c r="B104" s="119"/>
      <c r="C104" s="119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2:12">
      <c r="B105" s="119"/>
      <c r="C105" s="119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2">
      <c r="B106" s="119"/>
      <c r="C106" s="119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2:12">
      <c r="B107" s="119"/>
      <c r="C107" s="119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2:12">
      <c r="B108" s="119"/>
      <c r="C108" s="119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2:12">
      <c r="B109" s="119"/>
      <c r="C109" s="119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2:12">
      <c r="B110" s="119"/>
      <c r="C110" s="119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12">
      <c r="B111" s="119"/>
      <c r="C111" s="119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9"/>
      <c r="C112" s="119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9"/>
      <c r="C113" s="119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9"/>
      <c r="C114" s="119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9"/>
      <c r="C115" s="119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9"/>
      <c r="C116" s="119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9"/>
      <c r="C117" s="119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9"/>
      <c r="C118" s="119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9"/>
      <c r="C119" s="119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9"/>
      <c r="C120" s="119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9"/>
      <c r="C121" s="119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9"/>
      <c r="C122" s="119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9"/>
      <c r="C123" s="119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9"/>
      <c r="C124" s="119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9"/>
      <c r="C125" s="119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9"/>
      <c r="C126" s="119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9"/>
      <c r="C127" s="119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9"/>
      <c r="C128" s="119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9"/>
      <c r="C129" s="119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9"/>
      <c r="C130" s="119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9"/>
      <c r="C131" s="119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9"/>
      <c r="C132" s="119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9"/>
      <c r="C133" s="119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9"/>
      <c r="C134" s="119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9"/>
      <c r="C135" s="119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9"/>
      <c r="C136" s="119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9"/>
      <c r="C137" s="119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9"/>
      <c r="C138" s="119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9"/>
      <c r="C139" s="119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9"/>
      <c r="C140" s="119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9"/>
      <c r="C141" s="119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9"/>
      <c r="C142" s="119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9"/>
      <c r="C143" s="119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9"/>
      <c r="C144" s="119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9"/>
      <c r="C145" s="119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9"/>
      <c r="C146" s="119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9"/>
      <c r="C147" s="119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9"/>
      <c r="C148" s="119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9"/>
      <c r="C149" s="119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9"/>
      <c r="C150" s="119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9"/>
      <c r="C151" s="119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9"/>
      <c r="C152" s="119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9"/>
      <c r="C153" s="119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9"/>
      <c r="C154" s="119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9"/>
      <c r="C155" s="119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9"/>
      <c r="C156" s="119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9"/>
      <c r="C157" s="119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9"/>
      <c r="C158" s="119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9"/>
      <c r="C159" s="119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9"/>
      <c r="C160" s="119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9"/>
      <c r="C161" s="119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9"/>
      <c r="C162" s="119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9"/>
      <c r="C163" s="119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9"/>
      <c r="C164" s="119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9"/>
      <c r="C165" s="119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9"/>
      <c r="C166" s="119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9"/>
      <c r="C167" s="119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9"/>
      <c r="C168" s="119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9"/>
      <c r="C169" s="119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9"/>
      <c r="C170" s="119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9"/>
      <c r="C171" s="119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9"/>
      <c r="C172" s="119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9"/>
      <c r="C173" s="119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9"/>
      <c r="C174" s="119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9"/>
      <c r="C175" s="119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9"/>
      <c r="C176" s="119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9"/>
      <c r="C177" s="119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9"/>
      <c r="C178" s="119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9"/>
      <c r="C179" s="119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9"/>
      <c r="C180" s="119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9"/>
      <c r="C181" s="119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9"/>
      <c r="C182" s="119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9"/>
      <c r="C183" s="119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9"/>
      <c r="C184" s="119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9"/>
      <c r="C185" s="119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9"/>
      <c r="C186" s="119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9"/>
      <c r="C187" s="119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9"/>
      <c r="C188" s="119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9"/>
      <c r="C189" s="119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9"/>
      <c r="C190" s="119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9"/>
      <c r="C191" s="119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9"/>
      <c r="C192" s="119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9"/>
      <c r="C193" s="119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9"/>
      <c r="C194" s="119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9"/>
      <c r="C195" s="119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9"/>
      <c r="C196" s="119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9"/>
      <c r="C197" s="119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9"/>
      <c r="C198" s="119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9"/>
      <c r="C199" s="119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9"/>
      <c r="C200" s="119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9"/>
      <c r="C201" s="119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9"/>
      <c r="C202" s="119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9"/>
      <c r="C203" s="119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9"/>
      <c r="C204" s="119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9"/>
      <c r="C205" s="119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9"/>
      <c r="C206" s="119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9"/>
      <c r="C207" s="119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9"/>
      <c r="C208" s="119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9"/>
      <c r="C209" s="119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9"/>
      <c r="C210" s="119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9"/>
      <c r="C211" s="119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9"/>
      <c r="C212" s="119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9"/>
      <c r="C213" s="119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9"/>
      <c r="C214" s="119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9"/>
      <c r="C215" s="119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9"/>
      <c r="C216" s="119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9"/>
      <c r="C217" s="119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9"/>
      <c r="C218" s="119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9"/>
      <c r="C219" s="119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9"/>
      <c r="C220" s="119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9"/>
      <c r="C221" s="119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9"/>
      <c r="C222" s="119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9"/>
      <c r="C223" s="119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9"/>
      <c r="C224" s="119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9"/>
      <c r="C225" s="119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9"/>
      <c r="C226" s="119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9"/>
      <c r="C227" s="119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9"/>
      <c r="C228" s="119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9"/>
      <c r="C229" s="119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9"/>
      <c r="C230" s="119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9"/>
      <c r="C231" s="119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9"/>
      <c r="C232" s="119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9"/>
      <c r="C233" s="119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9"/>
      <c r="C234" s="119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9"/>
      <c r="C235" s="119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9"/>
      <c r="C236" s="119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9"/>
      <c r="C237" s="119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9"/>
      <c r="C238" s="119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9"/>
      <c r="C239" s="119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9"/>
      <c r="C240" s="119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9"/>
      <c r="C241" s="119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9"/>
      <c r="C242" s="119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9"/>
      <c r="C243" s="119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9"/>
      <c r="C244" s="119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9"/>
      <c r="C245" s="119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9"/>
      <c r="C246" s="119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9"/>
      <c r="C247" s="119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9"/>
      <c r="C248" s="119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9"/>
      <c r="C249" s="119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9"/>
      <c r="C250" s="119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9"/>
      <c r="C251" s="119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9"/>
      <c r="C252" s="119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9"/>
      <c r="C253" s="119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9"/>
      <c r="C254" s="119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9"/>
      <c r="C255" s="119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9"/>
      <c r="C256" s="119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9"/>
      <c r="C257" s="119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9"/>
      <c r="C258" s="119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9"/>
      <c r="C259" s="119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9"/>
      <c r="C260" s="119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9"/>
      <c r="C261" s="119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9"/>
      <c r="C262" s="119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9"/>
      <c r="C263" s="119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9"/>
      <c r="C264" s="119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9"/>
      <c r="C265" s="119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9"/>
      <c r="C266" s="119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9"/>
      <c r="C267" s="119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9"/>
      <c r="C268" s="119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9"/>
      <c r="C269" s="119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9"/>
      <c r="C270" s="119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9"/>
      <c r="C271" s="119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9"/>
      <c r="C272" s="119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9"/>
      <c r="C273" s="119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9"/>
      <c r="C274" s="119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9"/>
      <c r="C275" s="119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9"/>
      <c r="C276" s="119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9"/>
      <c r="C277" s="119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9"/>
      <c r="C278" s="119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9"/>
      <c r="C279" s="119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9"/>
      <c r="C280" s="119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9"/>
      <c r="C281" s="119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9"/>
      <c r="C282" s="119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9"/>
      <c r="C283" s="119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9"/>
      <c r="C284" s="119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9"/>
      <c r="C285" s="119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9"/>
      <c r="C286" s="119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9"/>
      <c r="C287" s="119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9"/>
      <c r="C288" s="119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9"/>
      <c r="C289" s="119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9"/>
      <c r="C290" s="119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9"/>
      <c r="C291" s="119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9"/>
      <c r="C292" s="119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9"/>
      <c r="C293" s="119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9"/>
      <c r="C294" s="119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9"/>
      <c r="C295" s="119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9"/>
      <c r="C296" s="119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9"/>
      <c r="C297" s="119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9"/>
      <c r="C298" s="119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9"/>
      <c r="C299" s="119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9"/>
      <c r="C300" s="119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9"/>
      <c r="C301" s="119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9"/>
      <c r="C302" s="119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9"/>
      <c r="C303" s="119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9"/>
      <c r="C304" s="119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9"/>
      <c r="C305" s="119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9"/>
      <c r="C306" s="119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9"/>
      <c r="C307" s="119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9"/>
      <c r="C308" s="119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9"/>
      <c r="C309" s="119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9"/>
      <c r="C310" s="119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9"/>
      <c r="C311" s="119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9"/>
      <c r="C312" s="119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9"/>
      <c r="C313" s="119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9"/>
      <c r="C314" s="119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9"/>
      <c r="C315" s="119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9"/>
      <c r="C316" s="119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9"/>
      <c r="C317" s="119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9"/>
      <c r="C318" s="119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9"/>
      <c r="C319" s="119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9"/>
      <c r="C320" s="119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9"/>
      <c r="C321" s="119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9"/>
      <c r="C322" s="119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9"/>
      <c r="C323" s="119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9"/>
      <c r="C324" s="119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9"/>
      <c r="C325" s="119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9"/>
      <c r="C326" s="119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9"/>
      <c r="C327" s="119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9"/>
      <c r="C328" s="119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9"/>
      <c r="C329" s="119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9"/>
      <c r="C330" s="119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9"/>
      <c r="C331" s="119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9"/>
      <c r="C332" s="119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9"/>
      <c r="C333" s="119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9"/>
      <c r="C334" s="119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9"/>
      <c r="C335" s="119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9"/>
      <c r="C336" s="119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9"/>
      <c r="C337" s="119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9"/>
      <c r="C338" s="119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9"/>
      <c r="C339" s="119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9"/>
      <c r="C340" s="119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9"/>
      <c r="C341" s="119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9"/>
      <c r="C342" s="119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9"/>
      <c r="C343" s="119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9"/>
      <c r="C344" s="119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9"/>
      <c r="C345" s="119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9"/>
      <c r="C346" s="119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9"/>
      <c r="C347" s="119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9"/>
      <c r="C348" s="119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9"/>
      <c r="C349" s="119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9"/>
      <c r="C350" s="119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9"/>
      <c r="C351" s="119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9"/>
      <c r="C352" s="119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9"/>
      <c r="C353" s="119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9"/>
      <c r="C354" s="119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9"/>
      <c r="C355" s="119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9"/>
      <c r="C356" s="119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9"/>
      <c r="C357" s="119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9"/>
      <c r="C358" s="119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9"/>
      <c r="C359" s="119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9"/>
      <c r="C360" s="119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9"/>
      <c r="C361" s="119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9"/>
      <c r="C362" s="119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9"/>
      <c r="C363" s="119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9"/>
      <c r="C364" s="119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9"/>
      <c r="C365" s="119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9"/>
      <c r="C366" s="119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9"/>
      <c r="C367" s="119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9"/>
      <c r="C368" s="119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9"/>
      <c r="C369" s="119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9"/>
      <c r="C370" s="119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9"/>
      <c r="C371" s="119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9"/>
      <c r="C372" s="119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9"/>
      <c r="C373" s="119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9"/>
      <c r="C374" s="119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9"/>
      <c r="C375" s="119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9"/>
      <c r="C376" s="119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9"/>
      <c r="C377" s="119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9"/>
      <c r="C378" s="119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9"/>
      <c r="C379" s="119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9"/>
      <c r="C380" s="119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9"/>
      <c r="C381" s="119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9"/>
      <c r="C382" s="119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9"/>
      <c r="C383" s="119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9"/>
      <c r="C384" s="119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9"/>
      <c r="C385" s="119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9"/>
      <c r="C386" s="119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9"/>
      <c r="C387" s="119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9"/>
      <c r="C388" s="119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9"/>
      <c r="C389" s="119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9"/>
      <c r="C390" s="119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9"/>
      <c r="C391" s="119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9"/>
      <c r="C392" s="119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9"/>
      <c r="C393" s="119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9"/>
      <c r="C394" s="119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9"/>
      <c r="C395" s="119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9"/>
      <c r="C396" s="119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9"/>
      <c r="C397" s="119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9"/>
      <c r="C398" s="119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9"/>
      <c r="C399" s="119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9"/>
      <c r="C400" s="119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9"/>
      <c r="C401" s="119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9"/>
      <c r="C402" s="119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9"/>
      <c r="C403" s="119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9"/>
      <c r="C404" s="119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9"/>
      <c r="C405" s="119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9"/>
      <c r="C406" s="119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9"/>
      <c r="C407" s="119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9"/>
      <c r="C408" s="119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9"/>
      <c r="C409" s="119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9"/>
      <c r="C410" s="119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9"/>
      <c r="C411" s="119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9"/>
      <c r="C412" s="119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9"/>
      <c r="C413" s="119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9"/>
      <c r="C414" s="119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9"/>
      <c r="C415" s="119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9"/>
      <c r="C416" s="119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9"/>
      <c r="C417" s="119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9"/>
      <c r="C418" s="119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9"/>
      <c r="C419" s="119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9"/>
      <c r="C420" s="119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9"/>
      <c r="C421" s="119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9"/>
      <c r="C422" s="119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9"/>
      <c r="C423" s="119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9"/>
      <c r="C424" s="119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9"/>
      <c r="C425" s="119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9"/>
      <c r="C426" s="119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9"/>
      <c r="C427" s="119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9"/>
      <c r="C428" s="119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9"/>
      <c r="C429" s="119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9"/>
      <c r="C430" s="119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9"/>
      <c r="C431" s="119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9"/>
      <c r="C432" s="119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9"/>
      <c r="C433" s="119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9"/>
      <c r="C434" s="119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9"/>
      <c r="C435" s="119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9"/>
      <c r="C436" s="119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9"/>
      <c r="C437" s="119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9"/>
      <c r="C438" s="119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9"/>
      <c r="C439" s="119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9"/>
      <c r="C440" s="119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9"/>
      <c r="C441" s="119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9"/>
      <c r="C442" s="119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9"/>
      <c r="C443" s="119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9"/>
      <c r="C444" s="119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9"/>
      <c r="C445" s="119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9"/>
      <c r="C446" s="119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9"/>
      <c r="C447" s="119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9"/>
      <c r="C448" s="119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9"/>
      <c r="C449" s="119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9"/>
      <c r="C450" s="119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9"/>
      <c r="C451" s="119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9"/>
      <c r="C452" s="119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9"/>
      <c r="C453" s="119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9"/>
      <c r="C454" s="119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9"/>
      <c r="C455" s="119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9"/>
      <c r="C456" s="119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9"/>
      <c r="C457" s="119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9"/>
      <c r="C458" s="119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9"/>
      <c r="C459" s="119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9"/>
      <c r="C460" s="119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9"/>
      <c r="C461" s="119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9"/>
      <c r="C462" s="119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9"/>
      <c r="C463" s="119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9"/>
      <c r="C464" s="119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9"/>
      <c r="C465" s="119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9"/>
      <c r="C466" s="119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9"/>
      <c r="C467" s="119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9"/>
      <c r="C468" s="119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9"/>
      <c r="C469" s="119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9"/>
      <c r="C470" s="119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9"/>
      <c r="C471" s="119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9"/>
      <c r="C472" s="119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9"/>
      <c r="C473" s="119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9"/>
      <c r="C474" s="119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9"/>
      <c r="C475" s="119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9"/>
      <c r="C476" s="119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9"/>
      <c r="C477" s="119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9"/>
      <c r="C478" s="119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9"/>
      <c r="C479" s="119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9"/>
      <c r="C480" s="119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9"/>
      <c r="C481" s="119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9"/>
      <c r="C482" s="119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9"/>
      <c r="C483" s="119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9"/>
      <c r="C484" s="119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9"/>
      <c r="C485" s="119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9"/>
      <c r="C486" s="119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9"/>
      <c r="C487" s="119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9"/>
      <c r="C488" s="119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9"/>
      <c r="C489" s="119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9"/>
      <c r="C490" s="119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9"/>
      <c r="C491" s="119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9"/>
      <c r="C492" s="119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9"/>
      <c r="C493" s="119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9"/>
      <c r="C494" s="119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9"/>
      <c r="C495" s="119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9"/>
      <c r="C496" s="119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9"/>
      <c r="C497" s="119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9"/>
      <c r="C498" s="119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9"/>
      <c r="C499" s="119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9"/>
      <c r="C500" s="119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9"/>
      <c r="C501" s="119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9"/>
      <c r="C502" s="119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9"/>
      <c r="C503" s="119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9"/>
      <c r="C504" s="119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9"/>
      <c r="C505" s="119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D506" s="1"/>
    </row>
    <row r="507" spans="2:12">
      <c r="D507" s="1"/>
    </row>
    <row r="508" spans="2:12">
      <c r="D508" s="1"/>
    </row>
    <row r="509" spans="2:12">
      <c r="E509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64.710937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141</v>
      </c>
      <c r="C1" s="67" t="s" vm="1">
        <v>222</v>
      </c>
    </row>
    <row r="2" spans="2:11">
      <c r="B2" s="46" t="s">
        <v>140</v>
      </c>
      <c r="C2" s="67" t="s">
        <v>223</v>
      </c>
    </row>
    <row r="3" spans="2:11">
      <c r="B3" s="46" t="s">
        <v>142</v>
      </c>
      <c r="C3" s="67" t="s">
        <v>224</v>
      </c>
    </row>
    <row r="4" spans="2:11">
      <c r="B4" s="46" t="s">
        <v>143</v>
      </c>
      <c r="C4" s="67">
        <v>12152</v>
      </c>
    </row>
    <row r="6" spans="2:11" ht="26.25" customHeight="1">
      <c r="B6" s="130" t="s">
        <v>170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ht="26.25" customHeight="1">
      <c r="B7" s="130" t="s">
        <v>96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1" s="3" customFormat="1" ht="63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144</v>
      </c>
      <c r="K8" s="30" t="s">
        <v>146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48</v>
      </c>
      <c r="C11" s="69"/>
      <c r="D11" s="69"/>
      <c r="E11" s="69"/>
      <c r="F11" s="69"/>
      <c r="G11" s="77"/>
      <c r="H11" s="79"/>
      <c r="I11" s="77">
        <v>-87.811534852999969</v>
      </c>
      <c r="J11" s="78">
        <v>1</v>
      </c>
      <c r="K11" s="78">
        <f>I11/'סכום נכסי הקרן'!$C$42</f>
        <v>-2.6575253163803325E-3</v>
      </c>
    </row>
    <row r="12" spans="2:1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-82.412315023999966</v>
      </c>
      <c r="J12" s="81">
        <v>0.93851354679042431</v>
      </c>
      <c r="K12" s="81">
        <f>I12/'סכום נכסי הקרן'!$C$42</f>
        <v>-2.4941235103614506E-3</v>
      </c>
    </row>
    <row r="13" spans="2:11">
      <c r="B13" s="89" t="s">
        <v>1845</v>
      </c>
      <c r="C13" s="71"/>
      <c r="D13" s="71"/>
      <c r="E13" s="71"/>
      <c r="F13" s="71"/>
      <c r="G13" s="80"/>
      <c r="H13" s="82"/>
      <c r="I13" s="80">
        <v>-90.55317524199998</v>
      </c>
      <c r="J13" s="81">
        <v>1.0312218707210805</v>
      </c>
      <c r="K13" s="81">
        <f>I13/'סכום נכסי הקרן'!$C$42</f>
        <v>-2.7404982282463576E-3</v>
      </c>
    </row>
    <row r="14" spans="2:11">
      <c r="B14" s="76" t="s">
        <v>1846</v>
      </c>
      <c r="C14" s="73" t="s">
        <v>1847</v>
      </c>
      <c r="D14" s="86" t="s">
        <v>1807</v>
      </c>
      <c r="E14" s="86" t="s">
        <v>127</v>
      </c>
      <c r="F14" s="99">
        <v>43894</v>
      </c>
      <c r="G14" s="83">
        <v>14423.407209999999</v>
      </c>
      <c r="H14" s="85">
        <v>-3.5465</v>
      </c>
      <c r="I14" s="83">
        <v>-0.51152922899999997</v>
      </c>
      <c r="J14" s="84">
        <v>5.825307914914828E-3</v>
      </c>
      <c r="K14" s="84">
        <f>I14/'סכום נכסי הקרן'!$C$42</f>
        <v>-1.5480903259596883E-5</v>
      </c>
    </row>
    <row r="15" spans="2:11">
      <c r="B15" s="76" t="s">
        <v>1848</v>
      </c>
      <c r="C15" s="73" t="s">
        <v>1849</v>
      </c>
      <c r="D15" s="86" t="s">
        <v>1807</v>
      </c>
      <c r="E15" s="86" t="s">
        <v>127</v>
      </c>
      <c r="F15" s="99">
        <v>43887</v>
      </c>
      <c r="G15" s="83">
        <v>9337.0515840000007</v>
      </c>
      <c r="H15" s="85">
        <v>-3.8500999999999999</v>
      </c>
      <c r="I15" s="83">
        <v>-0.35948173999999999</v>
      </c>
      <c r="J15" s="84">
        <v>4.0937872296821463E-3</v>
      </c>
      <c r="K15" s="84">
        <f>I15/'סכום נכסי הקרן'!$C$42</f>
        <v>-1.0879343202754811E-5</v>
      </c>
    </row>
    <row r="16" spans="2:11" s="6" customFormat="1">
      <c r="B16" s="76" t="s">
        <v>1850</v>
      </c>
      <c r="C16" s="73" t="s">
        <v>1851</v>
      </c>
      <c r="D16" s="86" t="s">
        <v>1807</v>
      </c>
      <c r="E16" s="86" t="s">
        <v>127</v>
      </c>
      <c r="F16" s="99">
        <v>43887</v>
      </c>
      <c r="G16" s="83">
        <v>15805.752435</v>
      </c>
      <c r="H16" s="85">
        <v>-3.847</v>
      </c>
      <c r="I16" s="83">
        <v>-0.60804798300000007</v>
      </c>
      <c r="J16" s="84">
        <v>6.9244659487833439E-3</v>
      </c>
      <c r="K16" s="84">
        <f>I16/'סכום נכסי הקרן'!$C$42</f>
        <v>-1.8401943561305293E-5</v>
      </c>
    </row>
    <row r="17" spans="2:11" s="6" customFormat="1">
      <c r="B17" s="76" t="s">
        <v>1852</v>
      </c>
      <c r="C17" s="73" t="s">
        <v>1853</v>
      </c>
      <c r="D17" s="86" t="s">
        <v>1807</v>
      </c>
      <c r="E17" s="86" t="s">
        <v>127</v>
      </c>
      <c r="F17" s="99">
        <v>43880</v>
      </c>
      <c r="G17" s="83">
        <v>10375.112384</v>
      </c>
      <c r="H17" s="85">
        <v>-4.4531999999999998</v>
      </c>
      <c r="I17" s="83">
        <v>-0.46202242799999999</v>
      </c>
      <c r="J17" s="84">
        <v>5.2615232016322688E-3</v>
      </c>
      <c r="K17" s="84">
        <f>I17/'סכום נכסי הקרן'!$C$42</f>
        <v>-1.3982631111060255E-5</v>
      </c>
    </row>
    <row r="18" spans="2:11" s="6" customFormat="1">
      <c r="B18" s="76" t="s">
        <v>1854</v>
      </c>
      <c r="C18" s="73" t="s">
        <v>1855</v>
      </c>
      <c r="D18" s="86" t="s">
        <v>1807</v>
      </c>
      <c r="E18" s="86" t="s">
        <v>127</v>
      </c>
      <c r="F18" s="99">
        <v>43888</v>
      </c>
      <c r="G18" s="83">
        <v>15876.49107</v>
      </c>
      <c r="H18" s="85">
        <v>-3.8509000000000002</v>
      </c>
      <c r="I18" s="83">
        <v>-0.61138906699999995</v>
      </c>
      <c r="J18" s="84">
        <v>6.9625142986452721E-3</v>
      </c>
      <c r="K18" s="84">
        <f>I18/'סכום נכסי הקרן'!$C$42</f>
        <v>-1.8503058014309864E-5</v>
      </c>
    </row>
    <row r="19" spans="2:11">
      <c r="B19" s="76" t="s">
        <v>1856</v>
      </c>
      <c r="C19" s="73" t="s">
        <v>1857</v>
      </c>
      <c r="D19" s="86" t="s">
        <v>1807</v>
      </c>
      <c r="E19" s="86" t="s">
        <v>127</v>
      </c>
      <c r="F19" s="99">
        <v>43893</v>
      </c>
      <c r="G19" s="83">
        <v>11683.336140000001</v>
      </c>
      <c r="H19" s="85">
        <v>-3.4258000000000002</v>
      </c>
      <c r="I19" s="83">
        <v>-0.40024202600000008</v>
      </c>
      <c r="J19" s="84">
        <v>4.5579664069193334E-3</v>
      </c>
      <c r="K19" s="84">
        <f>I19/'סכום נכסי הקרן'!$C$42</f>
        <v>-1.2112911117599228E-5</v>
      </c>
    </row>
    <row r="20" spans="2:11">
      <c r="B20" s="76" t="s">
        <v>1858</v>
      </c>
      <c r="C20" s="73" t="s">
        <v>1859</v>
      </c>
      <c r="D20" s="86" t="s">
        <v>1807</v>
      </c>
      <c r="E20" s="86" t="s">
        <v>127</v>
      </c>
      <c r="F20" s="99">
        <v>43893</v>
      </c>
      <c r="G20" s="83">
        <v>34691.242189999997</v>
      </c>
      <c r="H20" s="85">
        <v>-3.3348</v>
      </c>
      <c r="I20" s="83">
        <v>-1.156877181</v>
      </c>
      <c r="J20" s="84">
        <v>1.3174546862626407E-2</v>
      </c>
      <c r="K20" s="84">
        <f>I20/'סכום נכסי הקרן'!$C$42</f>
        <v>-3.5011691819268757E-5</v>
      </c>
    </row>
    <row r="21" spans="2:11">
      <c r="B21" s="76" t="s">
        <v>1860</v>
      </c>
      <c r="C21" s="73" t="s">
        <v>1861</v>
      </c>
      <c r="D21" s="86" t="s">
        <v>1807</v>
      </c>
      <c r="E21" s="86" t="s">
        <v>127</v>
      </c>
      <c r="F21" s="99">
        <v>43873</v>
      </c>
      <c r="G21" s="83">
        <v>60747.121421000011</v>
      </c>
      <c r="H21" s="85">
        <v>-4.4705000000000004</v>
      </c>
      <c r="I21" s="83">
        <v>-2.7156701380000001</v>
      </c>
      <c r="J21" s="84">
        <v>3.0926120839888983E-2</v>
      </c>
      <c r="K21" s="84">
        <f>I21/'סכום נכסי הקרן'!$C$42</f>
        <v>-8.2186949069442368E-5</v>
      </c>
    </row>
    <row r="22" spans="2:11">
      <c r="B22" s="76" t="s">
        <v>1862</v>
      </c>
      <c r="C22" s="73" t="s">
        <v>1863</v>
      </c>
      <c r="D22" s="86" t="s">
        <v>1807</v>
      </c>
      <c r="E22" s="86" t="s">
        <v>127</v>
      </c>
      <c r="F22" s="99">
        <v>43888</v>
      </c>
      <c r="G22" s="83">
        <v>15847.149450000001</v>
      </c>
      <c r="H22" s="85">
        <v>-3.5760999999999998</v>
      </c>
      <c r="I22" s="83">
        <v>-0.5667099040000001</v>
      </c>
      <c r="J22" s="84">
        <v>6.4537068501159351E-3</v>
      </c>
      <c r="K22" s="84">
        <f>I22/'סכום נכסי הקרן'!$C$42</f>
        <v>-1.7150889338680268E-5</v>
      </c>
    </row>
    <row r="23" spans="2:11">
      <c r="B23" s="76" t="s">
        <v>1864</v>
      </c>
      <c r="C23" s="73" t="s">
        <v>1865</v>
      </c>
      <c r="D23" s="86" t="s">
        <v>1807</v>
      </c>
      <c r="E23" s="86" t="s">
        <v>127</v>
      </c>
      <c r="F23" s="99">
        <v>43873</v>
      </c>
      <c r="G23" s="83">
        <v>52096.473732000006</v>
      </c>
      <c r="H23" s="85">
        <v>-4.4153000000000002</v>
      </c>
      <c r="I23" s="83">
        <v>-2.3002121470000003</v>
      </c>
      <c r="J23" s="84">
        <v>2.619487463521333E-2</v>
      </c>
      <c r="K23" s="84">
        <f>I23/'סכום נכסי הקרן'!$C$42</f>
        <v>-6.9613542502488447E-5</v>
      </c>
    </row>
    <row r="24" spans="2:11">
      <c r="B24" s="76" t="s">
        <v>1866</v>
      </c>
      <c r="C24" s="73" t="s">
        <v>1867</v>
      </c>
      <c r="D24" s="86" t="s">
        <v>1807</v>
      </c>
      <c r="E24" s="86" t="s">
        <v>127</v>
      </c>
      <c r="F24" s="99">
        <v>43873</v>
      </c>
      <c r="G24" s="83">
        <v>6504.2905199999987</v>
      </c>
      <c r="H24" s="85">
        <v>-4.4092000000000002</v>
      </c>
      <c r="I24" s="83">
        <v>-0.28678512</v>
      </c>
      <c r="J24" s="84">
        <v>3.2659162657854663E-3</v>
      </c>
      <c r="K24" s="84">
        <f>I24/'סכום נכסי הקרן'!$C$42</f>
        <v>-8.6792551575031951E-6</v>
      </c>
    </row>
    <row r="25" spans="2:11">
      <c r="B25" s="76" t="s">
        <v>1868</v>
      </c>
      <c r="C25" s="73" t="s">
        <v>1869</v>
      </c>
      <c r="D25" s="86" t="s">
        <v>1807</v>
      </c>
      <c r="E25" s="86" t="s">
        <v>127</v>
      </c>
      <c r="F25" s="99">
        <v>43871</v>
      </c>
      <c r="G25" s="83">
        <v>9108.010338</v>
      </c>
      <c r="H25" s="85">
        <v>-4.5065</v>
      </c>
      <c r="I25" s="83">
        <v>-0.41044860100000002</v>
      </c>
      <c r="J25" s="84">
        <v>4.6741991435078258E-3</v>
      </c>
      <c r="K25" s="84">
        <f>I25/'סכום נכסי הקרן'!$C$42</f>
        <v>-1.2421802557675312E-5</v>
      </c>
    </row>
    <row r="26" spans="2:11">
      <c r="B26" s="76" t="s">
        <v>1870</v>
      </c>
      <c r="C26" s="73" t="s">
        <v>1849</v>
      </c>
      <c r="D26" s="86" t="s">
        <v>1807</v>
      </c>
      <c r="E26" s="86" t="s">
        <v>127</v>
      </c>
      <c r="F26" s="99">
        <v>43894</v>
      </c>
      <c r="G26" s="83">
        <v>16526.429747999999</v>
      </c>
      <c r="H26" s="85">
        <v>-2.9980000000000002</v>
      </c>
      <c r="I26" s="83">
        <v>-0.49545819099999999</v>
      </c>
      <c r="J26" s="84">
        <v>5.6422905240116443E-3</v>
      </c>
      <c r="K26" s="84">
        <f>I26/'סכום נכסי הקרן'!$C$42</f>
        <v>-1.4994529909933798E-5</v>
      </c>
    </row>
    <row r="27" spans="2:11">
      <c r="B27" s="76" t="s">
        <v>1871</v>
      </c>
      <c r="C27" s="73" t="s">
        <v>1872</v>
      </c>
      <c r="D27" s="86" t="s">
        <v>1807</v>
      </c>
      <c r="E27" s="86" t="s">
        <v>127</v>
      </c>
      <c r="F27" s="99">
        <v>43867</v>
      </c>
      <c r="G27" s="83">
        <v>43521.994947999992</v>
      </c>
      <c r="H27" s="85">
        <v>-4.1448</v>
      </c>
      <c r="I27" s="83">
        <v>-1.8038780540000001</v>
      </c>
      <c r="J27" s="84">
        <v>2.0542609316871234E-2</v>
      </c>
      <c r="K27" s="84">
        <f>I27/'סכום נכסי הקרן'!$C$42</f>
        <v>-5.4592504324095785E-5</v>
      </c>
    </row>
    <row r="28" spans="2:11">
      <c r="B28" s="76" t="s">
        <v>1873</v>
      </c>
      <c r="C28" s="73" t="s">
        <v>1874</v>
      </c>
      <c r="D28" s="86" t="s">
        <v>1807</v>
      </c>
      <c r="E28" s="86" t="s">
        <v>127</v>
      </c>
      <c r="F28" s="99">
        <v>43895</v>
      </c>
      <c r="G28" s="83">
        <v>17412.547632000002</v>
      </c>
      <c r="H28" s="85">
        <v>-2.9087999999999998</v>
      </c>
      <c r="I28" s="83">
        <v>-0.50649270000000002</v>
      </c>
      <c r="J28" s="84">
        <v>5.767951794122368E-3</v>
      </c>
      <c r="K28" s="84">
        <f>I28/'סכום נכסי הקרן'!$C$42</f>
        <v>-1.5328477916541553E-5</v>
      </c>
    </row>
    <row r="29" spans="2:11">
      <c r="B29" s="76" t="s">
        <v>1875</v>
      </c>
      <c r="C29" s="73" t="s">
        <v>1876</v>
      </c>
      <c r="D29" s="86" t="s">
        <v>1807</v>
      </c>
      <c r="E29" s="86" t="s">
        <v>127</v>
      </c>
      <c r="F29" s="99">
        <v>43895</v>
      </c>
      <c r="G29" s="83">
        <v>17416.624080000001</v>
      </c>
      <c r="H29" s="85">
        <v>-2.9096000000000002</v>
      </c>
      <c r="I29" s="83">
        <v>-0.50674906799999997</v>
      </c>
      <c r="J29" s="84">
        <v>5.7708713194492981E-3</v>
      </c>
      <c r="K29" s="84">
        <f>I29/'סכום נכסי הקרן'!$C$42</f>
        <v>-1.5336236629009681E-5</v>
      </c>
    </row>
    <row r="30" spans="2:11">
      <c r="B30" s="76" t="s">
        <v>1877</v>
      </c>
      <c r="C30" s="73" t="s">
        <v>1878</v>
      </c>
      <c r="D30" s="86" t="s">
        <v>1807</v>
      </c>
      <c r="E30" s="86" t="s">
        <v>127</v>
      </c>
      <c r="F30" s="99">
        <v>43885</v>
      </c>
      <c r="G30" s="83">
        <v>3913.9090200000001</v>
      </c>
      <c r="H30" s="85">
        <v>-3.9417</v>
      </c>
      <c r="I30" s="83">
        <v>-0.15427322200000002</v>
      </c>
      <c r="J30" s="84">
        <v>1.7568673894410294E-3</v>
      </c>
      <c r="K30" s="84">
        <f>I30/'סכום נכסי הקרן'!$C$42</f>
        <v>-4.6689195649625603E-6</v>
      </c>
    </row>
    <row r="31" spans="2:11">
      <c r="B31" s="76" t="s">
        <v>1879</v>
      </c>
      <c r="C31" s="73" t="s">
        <v>1880</v>
      </c>
      <c r="D31" s="86" t="s">
        <v>1807</v>
      </c>
      <c r="E31" s="86" t="s">
        <v>127</v>
      </c>
      <c r="F31" s="99">
        <v>43885</v>
      </c>
      <c r="G31" s="83">
        <v>5219.9192640000001</v>
      </c>
      <c r="H31" s="85">
        <v>-3.9142999999999999</v>
      </c>
      <c r="I31" s="83">
        <v>-0.20432431700000001</v>
      </c>
      <c r="J31" s="84">
        <v>2.3268505366868613E-3</v>
      </c>
      <c r="K31" s="84">
        <f>I31/'סכום נכסי הקרן'!$C$42</f>
        <v>-6.1836642086784975E-6</v>
      </c>
    </row>
    <row r="32" spans="2:11">
      <c r="B32" s="76" t="s">
        <v>1881</v>
      </c>
      <c r="C32" s="73" t="s">
        <v>1882</v>
      </c>
      <c r="D32" s="86" t="s">
        <v>1807</v>
      </c>
      <c r="E32" s="86" t="s">
        <v>127</v>
      </c>
      <c r="F32" s="99">
        <v>43867</v>
      </c>
      <c r="G32" s="83">
        <v>7832.1687359999996</v>
      </c>
      <c r="H32" s="85">
        <v>-4.0381999999999998</v>
      </c>
      <c r="I32" s="83">
        <v>-0.316279478</v>
      </c>
      <c r="J32" s="84">
        <v>3.6017987674337379E-3</v>
      </c>
      <c r="K32" s="84">
        <f>I32/'סכום נכסי הקרן'!$C$42</f>
        <v>-9.5718714089626363E-6</v>
      </c>
    </row>
    <row r="33" spans="2:11">
      <c r="B33" s="76" t="s">
        <v>1883</v>
      </c>
      <c r="C33" s="73" t="s">
        <v>1847</v>
      </c>
      <c r="D33" s="86" t="s">
        <v>1807</v>
      </c>
      <c r="E33" s="86" t="s">
        <v>127</v>
      </c>
      <c r="F33" s="99">
        <v>43885</v>
      </c>
      <c r="G33" s="83">
        <v>1044.716602</v>
      </c>
      <c r="H33" s="85">
        <v>-3.8414999999999999</v>
      </c>
      <c r="I33" s="83">
        <v>-4.0132429999999997E-2</v>
      </c>
      <c r="J33" s="84">
        <v>4.5702913708527354E-4</v>
      </c>
      <c r="K33" s="84">
        <f>I33/'סכום נכסי הקרן'!$C$42</f>
        <v>-1.2145665021275719E-6</v>
      </c>
    </row>
    <row r="34" spans="2:11">
      <c r="B34" s="76" t="s">
        <v>1884</v>
      </c>
      <c r="C34" s="73" t="s">
        <v>1855</v>
      </c>
      <c r="D34" s="86" t="s">
        <v>1807</v>
      </c>
      <c r="E34" s="86" t="s">
        <v>127</v>
      </c>
      <c r="F34" s="99">
        <v>43881</v>
      </c>
      <c r="G34" s="83">
        <v>1830.498096</v>
      </c>
      <c r="H34" s="85">
        <v>-4.0574000000000003</v>
      </c>
      <c r="I34" s="83">
        <v>-7.427113199999999E-2</v>
      </c>
      <c r="J34" s="84">
        <v>8.4580154673680218E-4</v>
      </c>
      <c r="K34" s="84">
        <f>I34/'סכום נכסי הקרן'!$C$42</f>
        <v>-2.247739023086695E-6</v>
      </c>
    </row>
    <row r="35" spans="2:11">
      <c r="B35" s="76" t="s">
        <v>1885</v>
      </c>
      <c r="C35" s="73" t="s">
        <v>1886</v>
      </c>
      <c r="D35" s="86" t="s">
        <v>1807</v>
      </c>
      <c r="E35" s="86" t="s">
        <v>127</v>
      </c>
      <c r="F35" s="99">
        <v>43889</v>
      </c>
      <c r="G35" s="83">
        <v>31880.352900000002</v>
      </c>
      <c r="H35" s="85">
        <v>-2.9453999999999998</v>
      </c>
      <c r="I35" s="83">
        <v>-0.93900303499999993</v>
      </c>
      <c r="J35" s="84">
        <v>1.0693390527473739E-2</v>
      </c>
      <c r="K35" s="84">
        <f>I35/'סכום נכסי הקרן'!$C$42</f>
        <v>-2.8417956044703096E-5</v>
      </c>
    </row>
    <row r="36" spans="2:11">
      <c r="B36" s="76" t="s">
        <v>1887</v>
      </c>
      <c r="C36" s="73" t="s">
        <v>1888</v>
      </c>
      <c r="D36" s="86" t="s">
        <v>1807</v>
      </c>
      <c r="E36" s="86" t="s">
        <v>127</v>
      </c>
      <c r="F36" s="99">
        <v>43892</v>
      </c>
      <c r="G36" s="83">
        <v>31922.215049999999</v>
      </c>
      <c r="H36" s="85">
        <v>-2.8647999999999998</v>
      </c>
      <c r="I36" s="83">
        <v>-0.91449175000000005</v>
      </c>
      <c r="J36" s="84">
        <v>1.0414255388325645E-2</v>
      </c>
      <c r="K36" s="84">
        <f>I36/'סכום נכסי הקרן'!$C$42</f>
        <v>-2.7676147345725689E-5</v>
      </c>
    </row>
    <row r="37" spans="2:11">
      <c r="B37" s="76" t="s">
        <v>1889</v>
      </c>
      <c r="C37" s="73" t="s">
        <v>1890</v>
      </c>
      <c r="D37" s="86" t="s">
        <v>1807</v>
      </c>
      <c r="E37" s="86" t="s">
        <v>127</v>
      </c>
      <c r="F37" s="99">
        <v>43866</v>
      </c>
      <c r="G37" s="83">
        <v>69967.380048000006</v>
      </c>
      <c r="H37" s="85">
        <v>-3.6166999999999998</v>
      </c>
      <c r="I37" s="83">
        <v>-2.5305402450000001</v>
      </c>
      <c r="J37" s="84">
        <v>2.8817856893587224E-2</v>
      </c>
      <c r="K37" s="84">
        <f>I37/'סכום נכסי הקרן'!$C$42</f>
        <v>-7.6584184258533531E-5</v>
      </c>
    </row>
    <row r="38" spans="2:11">
      <c r="B38" s="76" t="s">
        <v>1891</v>
      </c>
      <c r="C38" s="73" t="s">
        <v>1892</v>
      </c>
      <c r="D38" s="86" t="s">
        <v>1807</v>
      </c>
      <c r="E38" s="86" t="s">
        <v>127</v>
      </c>
      <c r="F38" s="99">
        <v>43895</v>
      </c>
      <c r="G38" s="83">
        <v>24053.991389999999</v>
      </c>
      <c r="H38" s="85">
        <v>-2.6663000000000001</v>
      </c>
      <c r="I38" s="83">
        <v>-0.64135522200000006</v>
      </c>
      <c r="J38" s="84">
        <v>7.3037696365705757E-3</v>
      </c>
      <c r="K38" s="84">
        <f>I38/'סכום נכסי הקרן'!$C$42</f>
        <v>-1.9409952714196285E-5</v>
      </c>
    </row>
    <row r="39" spans="2:11">
      <c r="B39" s="76" t="s">
        <v>1893</v>
      </c>
      <c r="C39" s="73" t="s">
        <v>1894</v>
      </c>
      <c r="D39" s="86" t="s">
        <v>1807</v>
      </c>
      <c r="E39" s="86" t="s">
        <v>127</v>
      </c>
      <c r="F39" s="99">
        <v>43895</v>
      </c>
      <c r="G39" s="83">
        <v>22454.299098</v>
      </c>
      <c r="H39" s="85">
        <v>-2.6619000000000002</v>
      </c>
      <c r="I39" s="83">
        <v>-0.59770066399999999</v>
      </c>
      <c r="J39" s="84">
        <v>6.8066304159308325E-3</v>
      </c>
      <c r="K39" s="84">
        <f>I39/'סכום נכסי הקרן'!$C$42</f>
        <v>-1.8088792649580579E-5</v>
      </c>
    </row>
    <row r="40" spans="2:11">
      <c r="B40" s="76" t="s">
        <v>1895</v>
      </c>
      <c r="C40" s="73" t="s">
        <v>1896</v>
      </c>
      <c r="D40" s="86" t="s">
        <v>1807</v>
      </c>
      <c r="E40" s="86" t="s">
        <v>127</v>
      </c>
      <c r="F40" s="99">
        <v>43889</v>
      </c>
      <c r="G40" s="83">
        <v>32108.269049999999</v>
      </c>
      <c r="H40" s="85">
        <v>-3.0198999999999998</v>
      </c>
      <c r="I40" s="83">
        <v>-0.96964854499999997</v>
      </c>
      <c r="J40" s="84">
        <v>1.1042382377477292E-2</v>
      </c>
      <c r="K40" s="84">
        <f>I40/'סכום נכסי הקרן'!$C$42</f>
        <v>-2.9345410721297949E-5</v>
      </c>
    </row>
    <row r="41" spans="2:11">
      <c r="B41" s="76" t="s">
        <v>1897</v>
      </c>
      <c r="C41" s="73" t="s">
        <v>1898</v>
      </c>
      <c r="D41" s="86" t="s">
        <v>1807</v>
      </c>
      <c r="E41" s="86" t="s">
        <v>127</v>
      </c>
      <c r="F41" s="99">
        <v>43843</v>
      </c>
      <c r="G41" s="83">
        <v>10540.286176</v>
      </c>
      <c r="H41" s="85">
        <v>-3.2597999999999998</v>
      </c>
      <c r="I41" s="83">
        <v>-0.34358949500000002</v>
      </c>
      <c r="J41" s="84">
        <v>3.9128059380260536E-3</v>
      </c>
      <c r="K41" s="84">
        <f>I41/'סכום נכסי הקרן'!$C$42</f>
        <v>-1.0398380838387532E-5</v>
      </c>
    </row>
    <row r="42" spans="2:11">
      <c r="B42" s="76" t="s">
        <v>1899</v>
      </c>
      <c r="C42" s="73" t="s">
        <v>1900</v>
      </c>
      <c r="D42" s="86" t="s">
        <v>1807</v>
      </c>
      <c r="E42" s="86" t="s">
        <v>127</v>
      </c>
      <c r="F42" s="99">
        <v>43843</v>
      </c>
      <c r="G42" s="83">
        <v>7910.9392319999997</v>
      </c>
      <c r="H42" s="85">
        <v>-3.1850999999999998</v>
      </c>
      <c r="I42" s="83">
        <v>-0.25196775500000002</v>
      </c>
      <c r="J42" s="84">
        <v>2.8694152245693477E-3</v>
      </c>
      <c r="K42" s="84">
        <f>I42/'סכום נכסי הקרן'!$C$42</f>
        <v>-7.6255436025001989E-6</v>
      </c>
    </row>
    <row r="43" spans="2:11">
      <c r="B43" s="76" t="s">
        <v>1901</v>
      </c>
      <c r="C43" s="73" t="s">
        <v>1902</v>
      </c>
      <c r="D43" s="86" t="s">
        <v>1807</v>
      </c>
      <c r="E43" s="86" t="s">
        <v>127</v>
      </c>
      <c r="F43" s="99">
        <v>43896</v>
      </c>
      <c r="G43" s="83">
        <v>32234.785770000002</v>
      </c>
      <c r="H43" s="85">
        <v>-2.1406000000000001</v>
      </c>
      <c r="I43" s="83">
        <v>-0.690008081</v>
      </c>
      <c r="J43" s="84">
        <v>7.8578296365631375E-3</v>
      </c>
      <c r="K43" s="84">
        <f>I43/'סכום נכסי הקרן'!$C$42</f>
        <v>-2.0882381190970205E-5</v>
      </c>
    </row>
    <row r="44" spans="2:11">
      <c r="B44" s="76" t="s">
        <v>1903</v>
      </c>
      <c r="C44" s="73" t="s">
        <v>1904</v>
      </c>
      <c r="D44" s="86" t="s">
        <v>1807</v>
      </c>
      <c r="E44" s="86" t="s">
        <v>127</v>
      </c>
      <c r="F44" s="99">
        <v>43896</v>
      </c>
      <c r="G44" s="83">
        <v>32241.297659999997</v>
      </c>
      <c r="H44" s="85">
        <v>-2.1383000000000001</v>
      </c>
      <c r="I44" s="83">
        <v>-0.68941439800000015</v>
      </c>
      <c r="J44" s="84">
        <v>7.8510687594073782E-3</v>
      </c>
      <c r="K44" s="84">
        <f>I44/'סכום נכסי הקרן'!$C$42</f>
        <v>-2.0864413988767836E-5</v>
      </c>
    </row>
    <row r="45" spans="2:11">
      <c r="B45" s="76" t="s">
        <v>1905</v>
      </c>
      <c r="C45" s="73" t="s">
        <v>1906</v>
      </c>
      <c r="D45" s="86" t="s">
        <v>1807</v>
      </c>
      <c r="E45" s="86" t="s">
        <v>127</v>
      </c>
      <c r="F45" s="99">
        <v>43899</v>
      </c>
      <c r="G45" s="83">
        <v>19440.782459999999</v>
      </c>
      <c r="H45" s="85">
        <v>-2.0886</v>
      </c>
      <c r="I45" s="83">
        <v>-0.40603187400000001</v>
      </c>
      <c r="J45" s="84">
        <v>4.6239013437097262E-3</v>
      </c>
      <c r="K45" s="84">
        <f>I45/'סכום נכסי הקרן'!$C$42</f>
        <v>-1.2288134881353634E-5</v>
      </c>
    </row>
    <row r="46" spans="2:11">
      <c r="B46" s="76" t="s">
        <v>1907</v>
      </c>
      <c r="C46" s="73" t="s">
        <v>1908</v>
      </c>
      <c r="D46" s="86" t="s">
        <v>1807</v>
      </c>
      <c r="E46" s="86" t="s">
        <v>127</v>
      </c>
      <c r="F46" s="99">
        <v>43899</v>
      </c>
      <c r="G46" s="83">
        <v>32421.770039999996</v>
      </c>
      <c r="H46" s="85">
        <v>-2.0240999999999998</v>
      </c>
      <c r="I46" s="83">
        <v>-0.65626127500000009</v>
      </c>
      <c r="J46" s="84">
        <v>7.4735201485614366E-3</v>
      </c>
      <c r="K46" s="84">
        <f>I46/'סכום נכסי הקרן'!$C$42</f>
        <v>-1.986106899728052E-5</v>
      </c>
    </row>
    <row r="47" spans="2:11">
      <c r="B47" s="76" t="s">
        <v>1909</v>
      </c>
      <c r="C47" s="73" t="s">
        <v>1910</v>
      </c>
      <c r="D47" s="86" t="s">
        <v>1807</v>
      </c>
      <c r="E47" s="86" t="s">
        <v>127</v>
      </c>
      <c r="F47" s="99">
        <v>43920</v>
      </c>
      <c r="G47" s="83">
        <v>1890.1255300000003</v>
      </c>
      <c r="H47" s="85">
        <v>0.59030000000000005</v>
      </c>
      <c r="I47" s="83">
        <v>1.1157926E-2</v>
      </c>
      <c r="J47" s="84">
        <v>-1.2706674605652681E-4</v>
      </c>
      <c r="K47" s="84">
        <f>I47/'סכום נכסי הקרן'!$C$42</f>
        <v>3.3768309451529079E-7</v>
      </c>
    </row>
    <row r="48" spans="2:11">
      <c r="B48" s="76" t="s">
        <v>1911</v>
      </c>
      <c r="C48" s="73" t="s">
        <v>1912</v>
      </c>
      <c r="D48" s="86" t="s">
        <v>1807</v>
      </c>
      <c r="E48" s="86" t="s">
        <v>127</v>
      </c>
      <c r="F48" s="99">
        <v>43920</v>
      </c>
      <c r="G48" s="83">
        <v>13165.925256</v>
      </c>
      <c r="H48" s="85">
        <v>0.60719999999999996</v>
      </c>
      <c r="I48" s="83">
        <v>7.9937090000000002E-2</v>
      </c>
      <c r="J48" s="84">
        <v>-9.1032562104532045E-4</v>
      </c>
      <c r="K48" s="84">
        <f>I48/'סכום נכסי הקרן'!$C$42</f>
        <v>2.4192133840775881E-6</v>
      </c>
    </row>
    <row r="49" spans="2:11">
      <c r="B49" s="76" t="s">
        <v>1913</v>
      </c>
      <c r="C49" s="73" t="s">
        <v>1914</v>
      </c>
      <c r="D49" s="86" t="s">
        <v>1807</v>
      </c>
      <c r="E49" s="86" t="s">
        <v>127</v>
      </c>
      <c r="F49" s="99">
        <v>43901</v>
      </c>
      <c r="G49" s="83">
        <v>16475.546835000001</v>
      </c>
      <c r="H49" s="85">
        <v>-0.62439999999999996</v>
      </c>
      <c r="I49" s="83">
        <v>-0.102873779</v>
      </c>
      <c r="J49" s="84">
        <v>1.17152922075915E-3</v>
      </c>
      <c r="K49" s="84">
        <f>I49/'סכום נכסי הקרן'!$C$42</f>
        <v>-3.1133685630467644E-6</v>
      </c>
    </row>
    <row r="50" spans="2:11">
      <c r="B50" s="76" t="s">
        <v>1915</v>
      </c>
      <c r="C50" s="73" t="s">
        <v>1916</v>
      </c>
      <c r="D50" s="86" t="s">
        <v>1807</v>
      </c>
      <c r="E50" s="86" t="s">
        <v>127</v>
      </c>
      <c r="F50" s="99">
        <v>43901</v>
      </c>
      <c r="G50" s="83">
        <v>32960.396370000002</v>
      </c>
      <c r="H50" s="85">
        <v>-0.4093</v>
      </c>
      <c r="I50" s="83">
        <v>-0.13490265099999998</v>
      </c>
      <c r="J50" s="84">
        <v>1.5362748325243652E-3</v>
      </c>
      <c r="K50" s="84">
        <f>I50/'סכום נכסי הקרן'!$C$42</f>
        <v>-4.0826892603514555E-6</v>
      </c>
    </row>
    <row r="51" spans="2:11">
      <c r="B51" s="76" t="s">
        <v>1917</v>
      </c>
      <c r="C51" s="73" t="s">
        <v>1918</v>
      </c>
      <c r="D51" s="86" t="s">
        <v>1807</v>
      </c>
      <c r="E51" s="86" t="s">
        <v>127</v>
      </c>
      <c r="F51" s="99">
        <v>43921</v>
      </c>
      <c r="G51" s="83">
        <v>18957.356376</v>
      </c>
      <c r="H51" s="85">
        <v>-0.14069999999999999</v>
      </c>
      <c r="I51" s="83">
        <v>-2.6679224999999994E-2</v>
      </c>
      <c r="J51" s="84">
        <v>3.0382369519747136E-4</v>
      </c>
      <c r="K51" s="84">
        <f>I51/'סכום נכסי הקרן'!$C$42</f>
        <v>-8.0741916170350167E-7</v>
      </c>
    </row>
    <row r="52" spans="2:11">
      <c r="B52" s="76" t="s">
        <v>1919</v>
      </c>
      <c r="C52" s="73" t="s">
        <v>1920</v>
      </c>
      <c r="D52" s="86" t="s">
        <v>1807</v>
      </c>
      <c r="E52" s="86" t="s">
        <v>127</v>
      </c>
      <c r="F52" s="99">
        <v>43901</v>
      </c>
      <c r="G52" s="83">
        <v>33030.166620000004</v>
      </c>
      <c r="H52" s="85">
        <v>-0.38350000000000001</v>
      </c>
      <c r="I52" s="83">
        <v>-0.126681508</v>
      </c>
      <c r="J52" s="84">
        <v>1.4426522462233455E-3</v>
      </c>
      <c r="K52" s="84">
        <f>I52/'סכום נכסי הקרן'!$C$42</f>
        <v>-3.8338848670714939E-6</v>
      </c>
    </row>
    <row r="53" spans="2:11">
      <c r="B53" s="76" t="s">
        <v>1921</v>
      </c>
      <c r="C53" s="73" t="s">
        <v>1922</v>
      </c>
      <c r="D53" s="86" t="s">
        <v>1807</v>
      </c>
      <c r="E53" s="86" t="s">
        <v>127</v>
      </c>
      <c r="F53" s="99">
        <v>43920</v>
      </c>
      <c r="G53" s="83">
        <v>16598.342475000001</v>
      </c>
      <c r="H53" s="85">
        <v>0.4793</v>
      </c>
      <c r="I53" s="83">
        <v>7.9556505999999999E-2</v>
      </c>
      <c r="J53" s="84">
        <v>-9.0599152074019411E-4</v>
      </c>
      <c r="K53" s="84">
        <f>I53/'סכום נכסי הקרן'!$C$42</f>
        <v>2.4076954027929828E-6</v>
      </c>
    </row>
    <row r="54" spans="2:11">
      <c r="B54" s="76" t="s">
        <v>1923</v>
      </c>
      <c r="C54" s="73" t="s">
        <v>1924</v>
      </c>
      <c r="D54" s="86" t="s">
        <v>1807</v>
      </c>
      <c r="E54" s="86" t="s">
        <v>127</v>
      </c>
      <c r="F54" s="99">
        <v>43915</v>
      </c>
      <c r="G54" s="83">
        <v>16612.296525000002</v>
      </c>
      <c r="H54" s="85">
        <v>0.69340000000000002</v>
      </c>
      <c r="I54" s="83">
        <v>0.11519181100000001</v>
      </c>
      <c r="J54" s="84">
        <v>-1.3118072835514802E-3</v>
      </c>
      <c r="K54" s="84">
        <f>I54/'סכום נכסי הקרן'!$C$42</f>
        <v>3.4861610662501714E-6</v>
      </c>
    </row>
    <row r="55" spans="2:11">
      <c r="B55" s="76" t="s">
        <v>1925</v>
      </c>
      <c r="C55" s="73" t="s">
        <v>1926</v>
      </c>
      <c r="D55" s="86" t="s">
        <v>1807</v>
      </c>
      <c r="E55" s="86" t="s">
        <v>127</v>
      </c>
      <c r="F55" s="99">
        <v>43916</v>
      </c>
      <c r="G55" s="83">
        <v>13674.1612</v>
      </c>
      <c r="H55" s="85">
        <v>1.4231</v>
      </c>
      <c r="I55" s="83">
        <v>0.19459288499999999</v>
      </c>
      <c r="J55" s="84">
        <v>-2.2160287407087952E-3</v>
      </c>
      <c r="K55" s="84">
        <f>I55/'סכום נכסי הקרן'!$C$42</f>
        <v>5.88915248026005E-6</v>
      </c>
    </row>
    <row r="56" spans="2:11">
      <c r="B56" s="76" t="s">
        <v>1927</v>
      </c>
      <c r="C56" s="73" t="s">
        <v>1928</v>
      </c>
      <c r="D56" s="86" t="s">
        <v>1807</v>
      </c>
      <c r="E56" s="86" t="s">
        <v>127</v>
      </c>
      <c r="F56" s="99">
        <v>43902</v>
      </c>
      <c r="G56" s="83">
        <v>33499.022700000001</v>
      </c>
      <c r="H56" s="85">
        <v>0.99939999999999996</v>
      </c>
      <c r="I56" s="83">
        <v>0.33480549799999998</v>
      </c>
      <c r="J56" s="84">
        <v>-3.8127735560080779E-3</v>
      </c>
      <c r="K56" s="84">
        <f>I56/'סכום נכסי הקרן'!$C$42</f>
        <v>1.0132542250716933E-5</v>
      </c>
    </row>
    <row r="57" spans="2:11">
      <c r="B57" s="76" t="s">
        <v>1929</v>
      </c>
      <c r="C57" s="73" t="s">
        <v>1930</v>
      </c>
      <c r="D57" s="86" t="s">
        <v>1807</v>
      </c>
      <c r="E57" s="86" t="s">
        <v>127</v>
      </c>
      <c r="F57" s="99">
        <v>43902</v>
      </c>
      <c r="G57" s="83">
        <v>35334.166329</v>
      </c>
      <c r="H57" s="85">
        <v>1.4551000000000001</v>
      </c>
      <c r="I57" s="83">
        <v>0.51414420900000002</v>
      </c>
      <c r="J57" s="84">
        <v>-5.8550873738933964E-3</v>
      </c>
      <c r="K57" s="84">
        <f>I57/'סכום נכסי הקרן'!$C$42</f>
        <v>1.5560042925740538E-5</v>
      </c>
    </row>
    <row r="58" spans="2:11">
      <c r="B58" s="76" t="s">
        <v>1931</v>
      </c>
      <c r="C58" s="73" t="s">
        <v>1932</v>
      </c>
      <c r="D58" s="86" t="s">
        <v>1807</v>
      </c>
      <c r="E58" s="86" t="s">
        <v>127</v>
      </c>
      <c r="F58" s="99">
        <v>43906</v>
      </c>
      <c r="G58" s="83">
        <v>34271.146800000002</v>
      </c>
      <c r="H58" s="85">
        <v>3.2364999999999999</v>
      </c>
      <c r="I58" s="83">
        <v>1.109191563</v>
      </c>
      <c r="J58" s="84">
        <v>-1.2631501827827416E-2</v>
      </c>
      <c r="K58" s="84">
        <f>I58/'סכום נכסי הקרן'!$C$42</f>
        <v>3.3568535891355801E-5</v>
      </c>
    </row>
    <row r="59" spans="2:11">
      <c r="B59" s="76" t="s">
        <v>1933</v>
      </c>
      <c r="C59" s="73" t="s">
        <v>1934</v>
      </c>
      <c r="D59" s="86" t="s">
        <v>1807</v>
      </c>
      <c r="E59" s="86" t="s">
        <v>127</v>
      </c>
      <c r="F59" s="99">
        <v>43908</v>
      </c>
      <c r="G59" s="83">
        <v>11601.856000000002</v>
      </c>
      <c r="H59" s="85">
        <v>6.6173999999999999</v>
      </c>
      <c r="I59" s="83">
        <v>0.76774497199999991</v>
      </c>
      <c r="J59" s="84">
        <v>-8.7430993352437779E-3</v>
      </c>
      <c r="K59" s="84">
        <f>I59/'סכום נכסי הקרן'!$C$42</f>
        <v>2.3235007827038395E-5</v>
      </c>
    </row>
    <row r="60" spans="2:11">
      <c r="B60" s="76" t="s">
        <v>1935</v>
      </c>
      <c r="C60" s="73" t="s">
        <v>1936</v>
      </c>
      <c r="D60" s="86" t="s">
        <v>1807</v>
      </c>
      <c r="E60" s="86" t="s">
        <v>127</v>
      </c>
      <c r="F60" s="99">
        <v>43907</v>
      </c>
      <c r="G60" s="83">
        <v>35485.149149999997</v>
      </c>
      <c r="H60" s="85">
        <v>6.5872999999999999</v>
      </c>
      <c r="I60" s="83">
        <v>2.3375206689999999</v>
      </c>
      <c r="J60" s="84">
        <v>-2.6619745035923847E-2</v>
      </c>
      <c r="K60" s="84">
        <f>I60/'סכום נכסי הקרן'!$C$42</f>
        <v>7.0742646348557312E-5</v>
      </c>
    </row>
    <row r="61" spans="2:11">
      <c r="B61" s="76" t="s">
        <v>1937</v>
      </c>
      <c r="C61" s="73" t="s">
        <v>1938</v>
      </c>
      <c r="D61" s="86" t="s">
        <v>1807</v>
      </c>
      <c r="E61" s="86" t="s">
        <v>127</v>
      </c>
      <c r="F61" s="99">
        <v>43908</v>
      </c>
      <c r="G61" s="83">
        <v>19462.556199999999</v>
      </c>
      <c r="H61" s="85">
        <v>7.1060999999999996</v>
      </c>
      <c r="I61" s="83">
        <v>1.383020371</v>
      </c>
      <c r="J61" s="84">
        <v>-1.5749871281890603E-2</v>
      </c>
      <c r="K61" s="84">
        <f>I61/'סכום נכסי הקרן'!$C$42</f>
        <v>4.1855681661355839E-5</v>
      </c>
    </row>
    <row r="62" spans="2:11">
      <c r="B62" s="76" t="s">
        <v>1939</v>
      </c>
      <c r="C62" s="73" t="s">
        <v>1940</v>
      </c>
      <c r="D62" s="86" t="s">
        <v>1807</v>
      </c>
      <c r="E62" s="86" t="s">
        <v>127</v>
      </c>
      <c r="F62" s="99">
        <v>43907</v>
      </c>
      <c r="G62" s="83">
        <v>7164.0092699999987</v>
      </c>
      <c r="H62" s="85">
        <v>7.4142999999999999</v>
      </c>
      <c r="I62" s="83">
        <v>0.53115948200000007</v>
      </c>
      <c r="J62" s="84">
        <v>-6.0488577370750021E-3</v>
      </c>
      <c r="K62" s="84">
        <f>I62/'סכום נכסי הקרן'!$C$42</f>
        <v>1.6074992571459867E-5</v>
      </c>
    </row>
    <row r="63" spans="2:11">
      <c r="B63" s="76" t="s">
        <v>1941</v>
      </c>
      <c r="C63" s="73" t="s">
        <v>1942</v>
      </c>
      <c r="D63" s="86" t="s">
        <v>1807</v>
      </c>
      <c r="E63" s="86" t="s">
        <v>127</v>
      </c>
      <c r="F63" s="99">
        <v>43889</v>
      </c>
      <c r="G63" s="83">
        <v>16582.062750000001</v>
      </c>
      <c r="H63" s="85">
        <v>2.6669</v>
      </c>
      <c r="I63" s="83">
        <v>0.44223119299999997</v>
      </c>
      <c r="J63" s="84">
        <v>-5.0361401123475719E-3</v>
      </c>
      <c r="K63" s="84">
        <f>I63/'סכום נכסי הקרן'!$C$42</f>
        <v>1.3383669845402164E-5</v>
      </c>
    </row>
    <row r="64" spans="2:11">
      <c r="B64" s="76" t="s">
        <v>1943</v>
      </c>
      <c r="C64" s="73" t="s">
        <v>1944</v>
      </c>
      <c r="D64" s="86" t="s">
        <v>1807</v>
      </c>
      <c r="E64" s="86" t="s">
        <v>127</v>
      </c>
      <c r="F64" s="99">
        <v>43889</v>
      </c>
      <c r="G64" s="83">
        <v>29847.712950000001</v>
      </c>
      <c r="H64" s="85">
        <v>2.9518</v>
      </c>
      <c r="I64" s="83">
        <v>0.88105308300000007</v>
      </c>
      <c r="J64" s="84">
        <v>-1.0033454995120154E-2</v>
      </c>
      <c r="K64" s="84">
        <f>I64/'סכום נכסי הקרן'!$C$42</f>
        <v>2.6664160660294514E-5</v>
      </c>
    </row>
    <row r="65" spans="2:11">
      <c r="B65" s="76" t="s">
        <v>1945</v>
      </c>
      <c r="C65" s="73" t="s">
        <v>1946</v>
      </c>
      <c r="D65" s="86" t="s">
        <v>1807</v>
      </c>
      <c r="E65" s="86" t="s">
        <v>127</v>
      </c>
      <c r="F65" s="99">
        <v>43921</v>
      </c>
      <c r="G65" s="83">
        <v>19898.475299999998</v>
      </c>
      <c r="H65" s="85">
        <v>0.17369999999999999</v>
      </c>
      <c r="I65" s="83">
        <v>3.4564079999999997E-2</v>
      </c>
      <c r="J65" s="84">
        <v>-3.9361662517187126E-4</v>
      </c>
      <c r="K65" s="84">
        <f>I65/'סכום נכסי הקרן'!$C$42</f>
        <v>1.0460461463424359E-6</v>
      </c>
    </row>
    <row r="66" spans="2:11">
      <c r="B66" s="76" t="s">
        <v>1947</v>
      </c>
      <c r="C66" s="73" t="s">
        <v>1948</v>
      </c>
      <c r="D66" s="86" t="s">
        <v>1807</v>
      </c>
      <c r="E66" s="86" t="s">
        <v>127</v>
      </c>
      <c r="F66" s="99">
        <v>43921</v>
      </c>
      <c r="G66" s="83">
        <v>33164.125500000002</v>
      </c>
      <c r="H66" s="85">
        <v>0.18279999999999999</v>
      </c>
      <c r="I66" s="83">
        <v>6.0638101999999999E-2</v>
      </c>
      <c r="J66" s="84">
        <v>-6.90548253159572E-4</v>
      </c>
      <c r="K66" s="84">
        <f>I66/'סכום נכסי הקרן'!$C$42</f>
        <v>1.8351494649537774E-6</v>
      </c>
    </row>
    <row r="67" spans="2:11">
      <c r="B67" s="76" t="s">
        <v>1949</v>
      </c>
      <c r="C67" s="73" t="s">
        <v>1950</v>
      </c>
      <c r="D67" s="86" t="s">
        <v>1807</v>
      </c>
      <c r="E67" s="86" t="s">
        <v>127</v>
      </c>
      <c r="F67" s="99">
        <v>43921</v>
      </c>
      <c r="G67" s="83">
        <v>14923.856475000001</v>
      </c>
      <c r="H67" s="85">
        <v>0.18959999999999999</v>
      </c>
      <c r="I67" s="83">
        <v>2.8301850000000007E-2</v>
      </c>
      <c r="J67" s="84">
        <v>-3.2230219010951624E-4</v>
      </c>
      <c r="K67" s="84">
        <f>I67/'סכום נכסי הקרן'!$C$42</f>
        <v>8.5652622974086619E-7</v>
      </c>
    </row>
    <row r="68" spans="2:11">
      <c r="B68" s="76" t="s">
        <v>1951</v>
      </c>
      <c r="C68" s="73" t="s">
        <v>1952</v>
      </c>
      <c r="D68" s="86" t="s">
        <v>1807</v>
      </c>
      <c r="E68" s="86" t="s">
        <v>127</v>
      </c>
      <c r="F68" s="99">
        <v>43909</v>
      </c>
      <c r="G68" s="83">
        <v>16582.062750000001</v>
      </c>
      <c r="H68" s="85">
        <v>-2.3077999999999999</v>
      </c>
      <c r="I68" s="83">
        <v>-0.382684786</v>
      </c>
      <c r="J68" s="84">
        <v>4.3580241097098422E-3</v>
      </c>
      <c r="K68" s="84">
        <f>I68/'סכום נכסי הקרן'!$C$42</f>
        <v>-1.1581559400949767E-5</v>
      </c>
    </row>
    <row r="69" spans="2:11">
      <c r="B69" s="76" t="s">
        <v>1953</v>
      </c>
      <c r="C69" s="73" t="s">
        <v>1954</v>
      </c>
      <c r="D69" s="86" t="s">
        <v>1807</v>
      </c>
      <c r="E69" s="86" t="s">
        <v>127</v>
      </c>
      <c r="F69" s="99">
        <v>43909</v>
      </c>
      <c r="G69" s="83">
        <v>26531.3004</v>
      </c>
      <c r="H69" s="85">
        <v>-3.4106000000000001</v>
      </c>
      <c r="I69" s="83">
        <v>-0.9048845820000001</v>
      </c>
      <c r="J69" s="84">
        <v>1.0304848713950999E-2</v>
      </c>
      <c r="K69" s="84">
        <f>I69/'סכום נכסי הקרן'!$C$42</f>
        <v>-2.7385396338794093E-5</v>
      </c>
    </row>
    <row r="70" spans="2:11">
      <c r="B70" s="76" t="s">
        <v>1955</v>
      </c>
      <c r="C70" s="73" t="s">
        <v>1956</v>
      </c>
      <c r="D70" s="86" t="s">
        <v>1807</v>
      </c>
      <c r="E70" s="86" t="s">
        <v>127</v>
      </c>
      <c r="F70" s="99">
        <v>43906</v>
      </c>
      <c r="G70" s="83">
        <v>18240.269025000001</v>
      </c>
      <c r="H70" s="85">
        <v>-5.1536999999999997</v>
      </c>
      <c r="I70" s="83">
        <v>-0.94005297800000009</v>
      </c>
      <c r="J70" s="84">
        <v>1.0705347305154003E-2</v>
      </c>
      <c r="K70" s="84">
        <f>I70/'סכום נכסי הקרן'!$C$42</f>
        <v>-2.8449731484090732E-5</v>
      </c>
    </row>
    <row r="71" spans="2:11">
      <c r="B71" s="76" t="s">
        <v>1957</v>
      </c>
      <c r="C71" s="73" t="s">
        <v>1958</v>
      </c>
      <c r="D71" s="86" t="s">
        <v>1807</v>
      </c>
      <c r="E71" s="86" t="s">
        <v>127</v>
      </c>
      <c r="F71" s="99">
        <v>43920</v>
      </c>
      <c r="G71" s="83">
        <v>1904.7652399999999</v>
      </c>
      <c r="H71" s="85">
        <v>-0.67290000000000005</v>
      </c>
      <c r="I71" s="83">
        <v>-1.2817925000000001E-2</v>
      </c>
      <c r="J71" s="84">
        <v>1.4597085703441719E-4</v>
      </c>
      <c r="K71" s="84">
        <f>I71/'סכום נכסי הקרן'!$C$42</f>
        <v>-3.8792124802269781E-7</v>
      </c>
    </row>
    <row r="72" spans="2:11">
      <c r="B72" s="76" t="s">
        <v>1957</v>
      </c>
      <c r="C72" s="73" t="s">
        <v>1959</v>
      </c>
      <c r="D72" s="86" t="s">
        <v>1807</v>
      </c>
      <c r="E72" s="86" t="s">
        <v>127</v>
      </c>
      <c r="F72" s="99">
        <v>43920</v>
      </c>
      <c r="G72" s="83">
        <v>13265.6502</v>
      </c>
      <c r="H72" s="85">
        <v>-0.70099999999999996</v>
      </c>
      <c r="I72" s="83">
        <v>-9.2990879000000012E-2</v>
      </c>
      <c r="J72" s="84">
        <v>1.0589825033313729E-3</v>
      </c>
      <c r="K72" s="84">
        <f>I72/'סכום נכסי הקרן'!$C$42</f>
        <v>-2.8142728122069432E-6</v>
      </c>
    </row>
    <row r="73" spans="2:11">
      <c r="B73" s="76" t="s">
        <v>1957</v>
      </c>
      <c r="C73" s="73" t="s">
        <v>1960</v>
      </c>
      <c r="D73" s="86" t="s">
        <v>1807</v>
      </c>
      <c r="E73" s="86" t="s">
        <v>127</v>
      </c>
      <c r="F73" s="99">
        <v>43921</v>
      </c>
      <c r="G73" s="83">
        <v>19047.652399999999</v>
      </c>
      <c r="H73" s="85">
        <v>0.1358</v>
      </c>
      <c r="I73" s="83">
        <v>2.5868276000000003E-2</v>
      </c>
      <c r="J73" s="84">
        <v>-2.945885872887262E-4</v>
      </c>
      <c r="K73" s="84">
        <f>I73/'סכום נכסי הקרן'!$C$42</f>
        <v>7.8287662863650723E-7</v>
      </c>
    </row>
    <row r="74" spans="2:11">
      <c r="B74" s="76" t="s">
        <v>1961</v>
      </c>
      <c r="C74" s="73" t="s">
        <v>1962</v>
      </c>
      <c r="D74" s="86" t="s">
        <v>1807</v>
      </c>
      <c r="E74" s="86" t="s">
        <v>127</v>
      </c>
      <c r="F74" s="99">
        <v>43879</v>
      </c>
      <c r="G74" s="83">
        <v>135960</v>
      </c>
      <c r="H74" s="85">
        <v>-4.5254000000000003</v>
      </c>
      <c r="I74" s="83">
        <v>-6.1527299999999991</v>
      </c>
      <c r="J74" s="84">
        <v>7.0067446267735964E-2</v>
      </c>
      <c r="K74" s="84">
        <f>I74/'סכום נכסי הקרן'!$C$42</f>
        <v>-1.8620601231062695E-4</v>
      </c>
    </row>
    <row r="75" spans="2:11">
      <c r="B75" s="76" t="s">
        <v>1963</v>
      </c>
      <c r="C75" s="73" t="s">
        <v>1920</v>
      </c>
      <c r="D75" s="86" t="s">
        <v>1807</v>
      </c>
      <c r="E75" s="86" t="s">
        <v>127</v>
      </c>
      <c r="F75" s="99">
        <v>43832</v>
      </c>
      <c r="G75" s="83">
        <v>239540</v>
      </c>
      <c r="H75" s="85">
        <v>-3.8231999999999999</v>
      </c>
      <c r="I75" s="83">
        <v>-9.1579899999999999</v>
      </c>
      <c r="J75" s="84">
        <v>0.10429142384688803</v>
      </c>
      <c r="K75" s="84">
        <f>I75/'סכום נכסי הקרן'!$C$42</f>
        <v>-2.7715709915445644E-4</v>
      </c>
    </row>
    <row r="76" spans="2:11">
      <c r="B76" s="76" t="s">
        <v>1964</v>
      </c>
      <c r="C76" s="73" t="s">
        <v>1965</v>
      </c>
      <c r="D76" s="86" t="s">
        <v>1807</v>
      </c>
      <c r="E76" s="86" t="s">
        <v>127</v>
      </c>
      <c r="F76" s="99">
        <v>43804</v>
      </c>
      <c r="G76" s="83">
        <v>171360</v>
      </c>
      <c r="H76" s="85">
        <v>-3.6657000000000002</v>
      </c>
      <c r="I76" s="83">
        <v>-6.2815300000000001</v>
      </c>
      <c r="J76" s="84">
        <v>7.1534223954922704E-2</v>
      </c>
      <c r="K76" s="84">
        <f>I76/'סכום נכסי הקרן'!$C$42</f>
        <v>-1.901040111478275E-4</v>
      </c>
    </row>
    <row r="77" spans="2:11">
      <c r="B77" s="76" t="s">
        <v>1966</v>
      </c>
      <c r="C77" s="73" t="s">
        <v>1967</v>
      </c>
      <c r="D77" s="86" t="s">
        <v>1807</v>
      </c>
      <c r="E77" s="86" t="s">
        <v>127</v>
      </c>
      <c r="F77" s="99">
        <v>43677</v>
      </c>
      <c r="G77" s="83">
        <v>274240</v>
      </c>
      <c r="H77" s="85">
        <v>-3.6415000000000002</v>
      </c>
      <c r="I77" s="83">
        <v>-9.9864800000000002</v>
      </c>
      <c r="J77" s="84">
        <v>0.1137262891113083</v>
      </c>
      <c r="K77" s="84">
        <f>I77/'סכום נכסי הקרן'!$C$42</f>
        <v>-3.0223049245129075E-4</v>
      </c>
    </row>
    <row r="78" spans="2:11">
      <c r="B78" s="76" t="s">
        <v>1968</v>
      </c>
      <c r="C78" s="73" t="s">
        <v>1969</v>
      </c>
      <c r="D78" s="86" t="s">
        <v>1807</v>
      </c>
      <c r="E78" s="86" t="s">
        <v>127</v>
      </c>
      <c r="F78" s="99">
        <v>43675</v>
      </c>
      <c r="G78" s="83">
        <v>343370</v>
      </c>
      <c r="H78" s="85">
        <v>-2.8809999999999998</v>
      </c>
      <c r="I78" s="83">
        <v>-9.8924900000000004</v>
      </c>
      <c r="J78" s="84">
        <v>0.11265592859252974</v>
      </c>
      <c r="K78" s="84">
        <f>I78/'סכום נכסי הקרן'!$C$42</f>
        <v>-2.993859822749827E-4</v>
      </c>
    </row>
    <row r="79" spans="2:11">
      <c r="B79" s="76" t="s">
        <v>1970</v>
      </c>
      <c r="C79" s="73" t="s">
        <v>1914</v>
      </c>
      <c r="D79" s="86" t="s">
        <v>1807</v>
      </c>
      <c r="E79" s="86" t="s">
        <v>127</v>
      </c>
      <c r="F79" s="99">
        <v>43829</v>
      </c>
      <c r="G79" s="83">
        <v>154548</v>
      </c>
      <c r="H79" s="85">
        <v>-3.4485000000000001</v>
      </c>
      <c r="I79" s="83">
        <v>-5.3295200000000005</v>
      </c>
      <c r="J79" s="84">
        <v>6.0692709778069939E-2</v>
      </c>
      <c r="K79" s="84">
        <f>I79/'סכום נכסי הקרן'!$C$42</f>
        <v>-1.6129241275494502E-4</v>
      </c>
    </row>
    <row r="80" spans="2:11">
      <c r="B80" s="76" t="s">
        <v>1971</v>
      </c>
      <c r="C80" s="73" t="s">
        <v>1972</v>
      </c>
      <c r="D80" s="86" t="s">
        <v>1807</v>
      </c>
      <c r="E80" s="86" t="s">
        <v>127</v>
      </c>
      <c r="F80" s="99">
        <v>43837</v>
      </c>
      <c r="G80" s="83">
        <v>137548</v>
      </c>
      <c r="H80" s="85">
        <v>-3.3191999999999999</v>
      </c>
      <c r="I80" s="83">
        <v>-4.5654300000000001</v>
      </c>
      <c r="J80" s="84">
        <v>5.1991233357243018E-2</v>
      </c>
      <c r="K80" s="84">
        <f>I80/'סכום נכסי הקרן'!$C$42</f>
        <v>-1.3816801887671094E-4</v>
      </c>
    </row>
    <row r="81" spans="2:11">
      <c r="B81" s="76" t="s">
        <v>1973</v>
      </c>
      <c r="C81" s="73" t="s">
        <v>1974</v>
      </c>
      <c r="D81" s="86" t="s">
        <v>1807</v>
      </c>
      <c r="E81" s="86" t="s">
        <v>127</v>
      </c>
      <c r="F81" s="99">
        <v>43822</v>
      </c>
      <c r="G81" s="83">
        <v>137568</v>
      </c>
      <c r="H81" s="85">
        <v>-3.3041</v>
      </c>
      <c r="I81" s="83">
        <v>-4.5454399999999993</v>
      </c>
      <c r="J81" s="84">
        <v>5.1763586727065505E-2</v>
      </c>
      <c r="K81" s="84">
        <f>I81/'סכום נכסי הקרן'!$C$42</f>
        <v>-1.3756304219382553E-4</v>
      </c>
    </row>
    <row r="82" spans="2:11">
      <c r="B82" s="76" t="s">
        <v>1975</v>
      </c>
      <c r="C82" s="73" t="s">
        <v>1976</v>
      </c>
      <c r="D82" s="86" t="s">
        <v>1807</v>
      </c>
      <c r="E82" s="86" t="s">
        <v>127</v>
      </c>
      <c r="F82" s="99">
        <v>43795</v>
      </c>
      <c r="G82" s="83">
        <v>68804</v>
      </c>
      <c r="H82" s="85">
        <v>-3.2740999999999998</v>
      </c>
      <c r="I82" s="83">
        <v>-2.2527300000000001</v>
      </c>
      <c r="J82" s="84">
        <v>2.5654146733355254E-2</v>
      </c>
      <c r="K82" s="84">
        <f>I82/'סכום נכסי הקרן'!$C$42</f>
        <v>-6.8176544414027388E-5</v>
      </c>
    </row>
    <row r="83" spans="2:11">
      <c r="B83" s="76" t="s">
        <v>1977</v>
      </c>
      <c r="C83" s="73" t="s">
        <v>1978</v>
      </c>
      <c r="D83" s="86" t="s">
        <v>1807</v>
      </c>
      <c r="E83" s="86" t="s">
        <v>127</v>
      </c>
      <c r="F83" s="99">
        <v>43839</v>
      </c>
      <c r="G83" s="83">
        <v>86042.5</v>
      </c>
      <c r="H83" s="85">
        <v>-3.2290999999999999</v>
      </c>
      <c r="I83" s="83">
        <v>-2.7784299999999997</v>
      </c>
      <c r="J83" s="84">
        <v>3.164083175007934E-2</v>
      </c>
      <c r="K83" s="84">
        <f>I83/'סכום נכסי הקרן'!$C$42</f>
        <v>-8.4086311407166459E-5</v>
      </c>
    </row>
    <row r="84" spans="2:11">
      <c r="B84" s="76" t="s">
        <v>1979</v>
      </c>
      <c r="C84" s="73" t="s">
        <v>1980</v>
      </c>
      <c r="D84" s="86" t="s">
        <v>1807</v>
      </c>
      <c r="E84" s="86" t="s">
        <v>127</v>
      </c>
      <c r="F84" s="99">
        <v>43657</v>
      </c>
      <c r="G84" s="83">
        <v>520906.8</v>
      </c>
      <c r="H84" s="85">
        <v>-2.3363</v>
      </c>
      <c r="I84" s="83">
        <v>-12.16982</v>
      </c>
      <c r="J84" s="84">
        <v>0.13859022075371721</v>
      </c>
      <c r="K84" s="84">
        <f>I84/'סכום נכסי הקרן'!$C$42</f>
        <v>-3.6830702025574246E-4</v>
      </c>
    </row>
    <row r="85" spans="2:11">
      <c r="B85" s="76" t="s">
        <v>1981</v>
      </c>
      <c r="C85" s="73" t="s">
        <v>1982</v>
      </c>
      <c r="D85" s="86" t="s">
        <v>1807</v>
      </c>
      <c r="E85" s="86" t="s">
        <v>127</v>
      </c>
      <c r="F85" s="99">
        <v>43774</v>
      </c>
      <c r="G85" s="83">
        <v>79488</v>
      </c>
      <c r="H85" s="85">
        <v>-2.8022</v>
      </c>
      <c r="I85" s="83">
        <v>-2.2274000000000003</v>
      </c>
      <c r="J85" s="84">
        <v>2.5365688046892213E-2</v>
      </c>
      <c r="K85" s="84">
        <f>I85/'סכום נכסי הקרן'!$C$42</f>
        <v>-6.7409958152022043E-5</v>
      </c>
    </row>
    <row r="86" spans="2:11">
      <c r="B86" s="76" t="s">
        <v>1983</v>
      </c>
      <c r="C86" s="73" t="s">
        <v>1894</v>
      </c>
      <c r="D86" s="86" t="s">
        <v>1807</v>
      </c>
      <c r="E86" s="86" t="s">
        <v>127</v>
      </c>
      <c r="F86" s="99">
        <v>43691</v>
      </c>
      <c r="G86" s="83">
        <v>69256</v>
      </c>
      <c r="H86" s="85">
        <v>-2.6004</v>
      </c>
      <c r="I86" s="83">
        <v>-1.8009300000000001</v>
      </c>
      <c r="J86" s="84">
        <v>2.0509036802680073E-2</v>
      </c>
      <c r="K86" s="84">
        <f>I86/'סכום נכסי הקרן'!$C$42</f>
        <v>-5.4503284517698236E-5</v>
      </c>
    </row>
    <row r="87" spans="2:11">
      <c r="B87" s="76" t="s">
        <v>1984</v>
      </c>
      <c r="C87" s="73" t="s">
        <v>1892</v>
      </c>
      <c r="D87" s="86" t="s">
        <v>1807</v>
      </c>
      <c r="E87" s="86" t="s">
        <v>127</v>
      </c>
      <c r="F87" s="99">
        <v>43717</v>
      </c>
      <c r="G87" s="83">
        <v>104178</v>
      </c>
      <c r="H87" s="85">
        <v>-2.3109999999999999</v>
      </c>
      <c r="I87" s="83">
        <v>-2.4075199999999999</v>
      </c>
      <c r="J87" s="84">
        <v>2.74168992038493E-2</v>
      </c>
      <c r="K87" s="84">
        <f>I87/'סכום נכסי הקרן'!$C$42</f>
        <v>-7.2861103730877301E-5</v>
      </c>
    </row>
    <row r="88" spans="2:11">
      <c r="B88" s="76" t="s">
        <v>1985</v>
      </c>
      <c r="C88" s="73" t="s">
        <v>1986</v>
      </c>
      <c r="D88" s="86" t="s">
        <v>1807</v>
      </c>
      <c r="E88" s="86" t="s">
        <v>127</v>
      </c>
      <c r="F88" s="99">
        <v>43662</v>
      </c>
      <c r="G88" s="83">
        <v>20881.8</v>
      </c>
      <c r="H88" s="85">
        <v>-2.0847000000000002</v>
      </c>
      <c r="I88" s="83">
        <v>-0.43531999999999998</v>
      </c>
      <c r="J88" s="84">
        <v>4.9574352700786188E-3</v>
      </c>
      <c r="K88" s="84">
        <f>I88/'סכום נכסי הקרן'!$C$42</f>
        <v>-1.3174509734550701E-5</v>
      </c>
    </row>
    <row r="89" spans="2:11">
      <c r="B89" s="76" t="s">
        <v>1987</v>
      </c>
      <c r="C89" s="73" t="s">
        <v>1988</v>
      </c>
      <c r="D89" s="86" t="s">
        <v>1807</v>
      </c>
      <c r="E89" s="86" t="s">
        <v>127</v>
      </c>
      <c r="F89" s="99">
        <v>43724</v>
      </c>
      <c r="G89" s="83">
        <v>69608</v>
      </c>
      <c r="H89" s="85">
        <v>-2.0817999999999999</v>
      </c>
      <c r="I89" s="83">
        <v>-1.4490799999999999</v>
      </c>
      <c r="J89" s="84">
        <v>1.6502160022892412E-2</v>
      </c>
      <c r="K89" s="84">
        <f>I89/'סכום נכסי הקרן'!$C$42</f>
        <v>-4.3854908035796034E-5</v>
      </c>
    </row>
    <row r="90" spans="2:11">
      <c r="B90" s="76" t="s">
        <v>1989</v>
      </c>
      <c r="C90" s="73" t="s">
        <v>1990</v>
      </c>
      <c r="D90" s="86" t="s">
        <v>1807</v>
      </c>
      <c r="E90" s="86" t="s">
        <v>127</v>
      </c>
      <c r="F90" s="99">
        <v>43696</v>
      </c>
      <c r="G90" s="83">
        <v>17420</v>
      </c>
      <c r="H90" s="85">
        <v>-1.9762999999999999</v>
      </c>
      <c r="I90" s="83">
        <v>-0.34427999999999997</v>
      </c>
      <c r="J90" s="84">
        <v>3.92066942658887E-3</v>
      </c>
      <c r="K90" s="84">
        <f>I90/'סכום נכסי הקרן'!$C$42</f>
        <v>-1.0419278258318283E-5</v>
      </c>
    </row>
    <row r="91" spans="2:11">
      <c r="B91" s="76" t="s">
        <v>1991</v>
      </c>
      <c r="C91" s="73" t="s">
        <v>1992</v>
      </c>
      <c r="D91" s="86" t="s">
        <v>1807</v>
      </c>
      <c r="E91" s="86" t="s">
        <v>127</v>
      </c>
      <c r="F91" s="99">
        <v>43643</v>
      </c>
      <c r="G91" s="83">
        <v>24455.9</v>
      </c>
      <c r="H91" s="85">
        <v>-1.1163000000000001</v>
      </c>
      <c r="I91" s="83">
        <v>-0.27300999999999997</v>
      </c>
      <c r="J91" s="84">
        <v>3.1090448476618665E-3</v>
      </c>
      <c r="K91" s="84">
        <f>I91/'סכום נכסי הקרן'!$C$42</f>
        <v>-8.2623653924232443E-6</v>
      </c>
    </row>
    <row r="92" spans="2:11">
      <c r="B92" s="76" t="s">
        <v>1993</v>
      </c>
      <c r="C92" s="73" t="s">
        <v>1994</v>
      </c>
      <c r="D92" s="86" t="s">
        <v>1807</v>
      </c>
      <c r="E92" s="86" t="s">
        <v>127</v>
      </c>
      <c r="F92" s="99">
        <v>43920</v>
      </c>
      <c r="G92" s="83">
        <v>112592</v>
      </c>
      <c r="H92" s="85">
        <v>8.2400000000000001E-2</v>
      </c>
      <c r="I92" s="83">
        <v>9.2769999999999991E-2</v>
      </c>
      <c r="J92" s="84">
        <v>-1.0564671276421793E-3</v>
      </c>
      <c r="K92" s="84">
        <f>I92/'סכום נכסי הקרן'!$C$42</f>
        <v>2.8075881376327036E-6</v>
      </c>
    </row>
    <row r="93" spans="2:11">
      <c r="B93" s="76" t="s">
        <v>1995</v>
      </c>
      <c r="C93" s="73" t="s">
        <v>1996</v>
      </c>
      <c r="D93" s="86" t="s">
        <v>1807</v>
      </c>
      <c r="E93" s="86" t="s">
        <v>127</v>
      </c>
      <c r="F93" s="99">
        <v>43880</v>
      </c>
      <c r="G93" s="83">
        <v>89125</v>
      </c>
      <c r="H93" s="85">
        <v>4.1268000000000002</v>
      </c>
      <c r="I93" s="83">
        <v>3.6780300000000001</v>
      </c>
      <c r="J93" s="84">
        <v>-4.1885499509343165E-2</v>
      </c>
      <c r="K93" s="84">
        <f>I93/'סכום נכסי הקרן'!$C$42</f>
        <v>1.1131177533531545E-4</v>
      </c>
    </row>
    <row r="94" spans="2:11">
      <c r="B94" s="76" t="s">
        <v>1997</v>
      </c>
      <c r="C94" s="73" t="s">
        <v>1998</v>
      </c>
      <c r="D94" s="86" t="s">
        <v>1807</v>
      </c>
      <c r="E94" s="86" t="s">
        <v>127</v>
      </c>
      <c r="F94" s="99">
        <v>43878</v>
      </c>
      <c r="G94" s="83">
        <v>160425</v>
      </c>
      <c r="H94" s="85">
        <v>4.0651000000000002</v>
      </c>
      <c r="I94" s="83">
        <v>6.5214999999999996</v>
      </c>
      <c r="J94" s="84">
        <v>-7.4267008439349705E-2</v>
      </c>
      <c r="K94" s="84">
        <f>I94/'סכום נכסי הקרן'!$C$42</f>
        <v>1.9736645509940364E-4</v>
      </c>
    </row>
    <row r="95" spans="2:11">
      <c r="B95" s="76" t="s">
        <v>1999</v>
      </c>
      <c r="C95" s="73" t="s">
        <v>2000</v>
      </c>
      <c r="D95" s="86" t="s">
        <v>1807</v>
      </c>
      <c r="E95" s="86" t="s">
        <v>127</v>
      </c>
      <c r="F95" s="99">
        <v>43886</v>
      </c>
      <c r="G95" s="83">
        <v>71300</v>
      </c>
      <c r="H95" s="85">
        <v>3.9670000000000001</v>
      </c>
      <c r="I95" s="83">
        <v>2.8284699999999998</v>
      </c>
      <c r="J95" s="84">
        <v>-3.2210688547182009E-2</v>
      </c>
      <c r="K95" s="84">
        <f>I95/'סכום נכסי הקרן'!$C$42</f>
        <v>8.5600720272178212E-5</v>
      </c>
    </row>
    <row r="96" spans="2:11">
      <c r="B96" s="76" t="s">
        <v>2001</v>
      </c>
      <c r="C96" s="73" t="s">
        <v>2002</v>
      </c>
      <c r="D96" s="86" t="s">
        <v>1807</v>
      </c>
      <c r="E96" s="86" t="s">
        <v>127</v>
      </c>
      <c r="F96" s="99">
        <v>43906</v>
      </c>
      <c r="G96" s="83">
        <v>71300</v>
      </c>
      <c r="H96" s="85">
        <v>-5.2015000000000002</v>
      </c>
      <c r="I96" s="83">
        <v>-3.7086399999999999</v>
      </c>
      <c r="J96" s="84">
        <v>4.2234086970560442E-2</v>
      </c>
      <c r="K96" s="84">
        <f>I96/'סכום נכסי הקרן'!$C$42</f>
        <v>-1.122381553384731E-4</v>
      </c>
    </row>
    <row r="97" spans="2:11">
      <c r="B97" s="72"/>
      <c r="C97" s="73"/>
      <c r="D97" s="73"/>
      <c r="E97" s="73"/>
      <c r="F97" s="73"/>
      <c r="G97" s="83"/>
      <c r="H97" s="85"/>
      <c r="I97" s="73"/>
      <c r="J97" s="84"/>
      <c r="K97" s="73"/>
    </row>
    <row r="98" spans="2:11">
      <c r="B98" s="89" t="s">
        <v>189</v>
      </c>
      <c r="C98" s="71"/>
      <c r="D98" s="71"/>
      <c r="E98" s="71"/>
      <c r="F98" s="71"/>
      <c r="G98" s="80"/>
      <c r="H98" s="82"/>
      <c r="I98" s="80">
        <v>2.7965651259999991</v>
      </c>
      <c r="J98" s="81">
        <v>-3.1847355027805418E-2</v>
      </c>
      <c r="K98" s="81">
        <f>I98/'סכום נכסי הקרן'!$C$42</f>
        <v>8.4635152246145356E-5</v>
      </c>
    </row>
    <row r="99" spans="2:11">
      <c r="B99" s="76" t="s">
        <v>2003</v>
      </c>
      <c r="C99" s="73" t="s">
        <v>2004</v>
      </c>
      <c r="D99" s="86" t="s">
        <v>1807</v>
      </c>
      <c r="E99" s="86" t="s">
        <v>129</v>
      </c>
      <c r="F99" s="99">
        <v>43920</v>
      </c>
      <c r="G99" s="83">
        <v>14905.659501</v>
      </c>
      <c r="H99" s="85">
        <v>-1.2967</v>
      </c>
      <c r="I99" s="83">
        <v>-0.19328730299999999</v>
      </c>
      <c r="J99" s="84">
        <v>2.2011607395722066E-3</v>
      </c>
      <c r="K99" s="84">
        <f>I99/'סכום נכסי הקרן'!$C$42</f>
        <v>-5.8496403908355947E-6</v>
      </c>
    </row>
    <row r="100" spans="2:11">
      <c r="B100" s="76" t="s">
        <v>2005</v>
      </c>
      <c r="C100" s="73" t="s">
        <v>2006</v>
      </c>
      <c r="D100" s="86" t="s">
        <v>1807</v>
      </c>
      <c r="E100" s="86" t="s">
        <v>129</v>
      </c>
      <c r="F100" s="99">
        <v>43920</v>
      </c>
      <c r="G100" s="83">
        <v>6168.164538</v>
      </c>
      <c r="H100" s="85">
        <v>-1.2197</v>
      </c>
      <c r="I100" s="83">
        <v>-7.5233103999999995E-2</v>
      </c>
      <c r="J100" s="84">
        <v>8.5675650842390158E-4</v>
      </c>
      <c r="K100" s="84">
        <f>I100/'סכום נכסי הקרן'!$C$42</f>
        <v>-2.2768521111101378E-6</v>
      </c>
    </row>
    <row r="101" spans="2:11">
      <c r="B101" s="76" t="s">
        <v>2007</v>
      </c>
      <c r="C101" s="73" t="s">
        <v>1934</v>
      </c>
      <c r="D101" s="86" t="s">
        <v>1807</v>
      </c>
      <c r="E101" s="86" t="s">
        <v>129</v>
      </c>
      <c r="F101" s="99">
        <v>43920</v>
      </c>
      <c r="G101" s="83">
        <v>397.48425300000002</v>
      </c>
      <c r="H101" s="85">
        <v>-1.3667</v>
      </c>
      <c r="I101" s="83">
        <v>-5.4323990000000001E-3</v>
      </c>
      <c r="J101" s="84">
        <v>6.186429845571033E-5</v>
      </c>
      <c r="K101" s="84">
        <f>I101/'סכום נכסי הקרן'!$C$42</f>
        <v>-1.6440593932615892E-7</v>
      </c>
    </row>
    <row r="102" spans="2:11">
      <c r="B102" s="76" t="s">
        <v>2008</v>
      </c>
      <c r="C102" s="73" t="s">
        <v>2009</v>
      </c>
      <c r="D102" s="86" t="s">
        <v>1807</v>
      </c>
      <c r="E102" s="86" t="s">
        <v>129</v>
      </c>
      <c r="F102" s="99">
        <v>43703</v>
      </c>
      <c r="G102" s="83">
        <v>2981.1318999999999</v>
      </c>
      <c r="H102" s="85">
        <v>-3.3182</v>
      </c>
      <c r="I102" s="83">
        <v>-9.8920669000000003E-2</v>
      </c>
      <c r="J102" s="84">
        <v>1.1265111031893153E-3</v>
      </c>
      <c r="K102" s="84">
        <f>I102/'סכום נכסי הקרן'!$C$42</f>
        <v>-2.9937317759091425E-6</v>
      </c>
    </row>
    <row r="103" spans="2:11">
      <c r="B103" s="76" t="s">
        <v>2010</v>
      </c>
      <c r="C103" s="73" t="s">
        <v>2011</v>
      </c>
      <c r="D103" s="86" t="s">
        <v>1807</v>
      </c>
      <c r="E103" s="86" t="s">
        <v>129</v>
      </c>
      <c r="F103" s="99">
        <v>43899</v>
      </c>
      <c r="G103" s="83">
        <v>16327.494365</v>
      </c>
      <c r="H103" s="85">
        <v>-4.6597999999999997</v>
      </c>
      <c r="I103" s="83">
        <v>-0.76082846800000004</v>
      </c>
      <c r="J103" s="84">
        <v>8.6643340111712819E-3</v>
      </c>
      <c r="K103" s="84">
        <f>I103/'סכום נכסי הקרן'!$C$42</f>
        <v>-2.3025686984262836E-5</v>
      </c>
    </row>
    <row r="104" spans="2:11">
      <c r="B104" s="76" t="s">
        <v>2012</v>
      </c>
      <c r="C104" s="73" t="s">
        <v>1974</v>
      </c>
      <c r="D104" s="86" t="s">
        <v>1807</v>
      </c>
      <c r="E104" s="86" t="s">
        <v>129</v>
      </c>
      <c r="F104" s="99">
        <v>43899</v>
      </c>
      <c r="G104" s="83">
        <v>6748.697670999999</v>
      </c>
      <c r="H104" s="85">
        <v>-5.0559000000000003</v>
      </c>
      <c r="I104" s="83">
        <v>-0.34120973500000001</v>
      </c>
      <c r="J104" s="84">
        <v>3.8857051704106844E-3</v>
      </c>
      <c r="K104" s="84">
        <f>I104/'סכום נכסי הקרן'!$C$42</f>
        <v>-1.0326359862356349E-5</v>
      </c>
    </row>
    <row r="105" spans="2:11">
      <c r="B105" s="76" t="s">
        <v>2013</v>
      </c>
      <c r="C105" s="73" t="s">
        <v>2014</v>
      </c>
      <c r="D105" s="86" t="s">
        <v>1807</v>
      </c>
      <c r="E105" s="86" t="s">
        <v>129</v>
      </c>
      <c r="F105" s="99">
        <v>43745</v>
      </c>
      <c r="G105" s="83">
        <v>7377.6913590000004</v>
      </c>
      <c r="H105" s="85">
        <v>1.5133000000000001</v>
      </c>
      <c r="I105" s="83">
        <v>0.11165002399999999</v>
      </c>
      <c r="J105" s="84">
        <v>-1.271473322803281E-3</v>
      </c>
      <c r="K105" s="84">
        <f>I105/'סכום נכסי הקרן'!$C$42</f>
        <v>3.3789725444519417E-6</v>
      </c>
    </row>
    <row r="106" spans="2:11">
      <c r="B106" s="76" t="s">
        <v>2015</v>
      </c>
      <c r="C106" s="73" t="s">
        <v>1867</v>
      </c>
      <c r="D106" s="86" t="s">
        <v>1807</v>
      </c>
      <c r="E106" s="86" t="s">
        <v>129</v>
      </c>
      <c r="F106" s="99">
        <v>43745</v>
      </c>
      <c r="G106" s="83">
        <v>7377.6913590000004</v>
      </c>
      <c r="H106" s="85">
        <v>1.5133000000000001</v>
      </c>
      <c r="I106" s="83">
        <v>0.11165002399999999</v>
      </c>
      <c r="J106" s="84">
        <v>-1.271473322803281E-3</v>
      </c>
      <c r="K106" s="84">
        <f>I106/'סכום נכסי הקרן'!$C$42</f>
        <v>3.3789725444519417E-6</v>
      </c>
    </row>
    <row r="107" spans="2:11">
      <c r="B107" s="76" t="s">
        <v>2016</v>
      </c>
      <c r="C107" s="73" t="s">
        <v>2017</v>
      </c>
      <c r="D107" s="86" t="s">
        <v>1807</v>
      </c>
      <c r="E107" s="86" t="s">
        <v>129</v>
      </c>
      <c r="F107" s="99">
        <v>43753</v>
      </c>
      <c r="G107" s="83">
        <v>8445.5233950000002</v>
      </c>
      <c r="H107" s="85">
        <v>1.8218000000000001</v>
      </c>
      <c r="I107" s="83">
        <v>0.15386023099999999</v>
      </c>
      <c r="J107" s="84">
        <v>-1.7521642373928229E-3</v>
      </c>
      <c r="K107" s="84">
        <f>I107/'סכום נכסי הקרן'!$C$42</f>
        <v>4.6564208193276656E-6</v>
      </c>
    </row>
    <row r="108" spans="2:11">
      <c r="B108" s="76" t="s">
        <v>2018</v>
      </c>
      <c r="C108" s="73" t="s">
        <v>1898</v>
      </c>
      <c r="D108" s="86" t="s">
        <v>1807</v>
      </c>
      <c r="E108" s="86" t="s">
        <v>129</v>
      </c>
      <c r="F108" s="99">
        <v>43822</v>
      </c>
      <c r="G108" s="83">
        <v>6764.2905070000006</v>
      </c>
      <c r="H108" s="85">
        <v>1.9359</v>
      </c>
      <c r="I108" s="83">
        <v>0.13094794600000001</v>
      </c>
      <c r="J108" s="84">
        <v>-1.4912385510538236E-3</v>
      </c>
      <c r="K108" s="84">
        <f>I108/'סכום נכסי הקרן'!$C$42</f>
        <v>3.9630042021878615E-6</v>
      </c>
    </row>
    <row r="109" spans="2:11">
      <c r="B109" s="76" t="s">
        <v>2019</v>
      </c>
      <c r="C109" s="73" t="s">
        <v>2020</v>
      </c>
      <c r="D109" s="86" t="s">
        <v>1807</v>
      </c>
      <c r="E109" s="86" t="s">
        <v>129</v>
      </c>
      <c r="F109" s="99">
        <v>43850</v>
      </c>
      <c r="G109" s="83">
        <v>11135.186777999999</v>
      </c>
      <c r="H109" s="85">
        <v>1.8637999999999999</v>
      </c>
      <c r="I109" s="83">
        <v>0.2075332</v>
      </c>
      <c r="J109" s="84">
        <v>-2.3633933781868053E-3</v>
      </c>
      <c r="K109" s="84">
        <f>I109/'סכום נכסי הקרן'!$C$42</f>
        <v>6.2807777350970728E-6</v>
      </c>
    </row>
    <row r="110" spans="2:11">
      <c r="B110" s="76" t="s">
        <v>2021</v>
      </c>
      <c r="C110" s="73" t="s">
        <v>2022</v>
      </c>
      <c r="D110" s="86" t="s">
        <v>1807</v>
      </c>
      <c r="E110" s="86" t="s">
        <v>129</v>
      </c>
      <c r="F110" s="99">
        <v>43850</v>
      </c>
      <c r="G110" s="83">
        <v>6311.630545</v>
      </c>
      <c r="H110" s="85">
        <v>1.8898999999999999</v>
      </c>
      <c r="I110" s="83">
        <v>0.119285685</v>
      </c>
      <c r="J110" s="84">
        <v>-1.3584284251458424E-3</v>
      </c>
      <c r="K110" s="84">
        <f>I110/'סכום נכסי הקרן'!$C$42</f>
        <v>3.6100579303157417E-6</v>
      </c>
    </row>
    <row r="111" spans="2:11">
      <c r="B111" s="76" t="s">
        <v>2023</v>
      </c>
      <c r="C111" s="73" t="s">
        <v>1898</v>
      </c>
      <c r="D111" s="86" t="s">
        <v>1807</v>
      </c>
      <c r="E111" s="86" t="s">
        <v>129</v>
      </c>
      <c r="F111" s="99">
        <v>43719</v>
      </c>
      <c r="G111" s="83">
        <v>9300.8789959999995</v>
      </c>
      <c r="H111" s="85">
        <v>2.3460999999999999</v>
      </c>
      <c r="I111" s="83">
        <v>0.218206961</v>
      </c>
      <c r="J111" s="84">
        <v>-2.4849464408666492E-3</v>
      </c>
      <c r="K111" s="84">
        <f>I111/'סכום נכסי הקרן'!$C$42</f>
        <v>6.6038080764523235E-6</v>
      </c>
    </row>
    <row r="112" spans="2:11">
      <c r="B112" s="76" t="s">
        <v>2024</v>
      </c>
      <c r="C112" s="73" t="s">
        <v>2025</v>
      </c>
      <c r="D112" s="86" t="s">
        <v>1807</v>
      </c>
      <c r="E112" s="86" t="s">
        <v>129</v>
      </c>
      <c r="F112" s="99">
        <v>43719</v>
      </c>
      <c r="G112" s="83">
        <v>9301.4593690000002</v>
      </c>
      <c r="H112" s="85">
        <v>2.3521999999999998</v>
      </c>
      <c r="I112" s="83">
        <v>0.218786446</v>
      </c>
      <c r="J112" s="84">
        <v>-2.4915456308360544E-3</v>
      </c>
      <c r="K112" s="84">
        <f>I112/'סכום נכסי הקרן'!$C$42</f>
        <v>6.6213455908636204E-6</v>
      </c>
    </row>
    <row r="113" spans="2:11">
      <c r="B113" s="76" t="s">
        <v>2026</v>
      </c>
      <c r="C113" s="73" t="s">
        <v>2027</v>
      </c>
      <c r="D113" s="86" t="s">
        <v>1807</v>
      </c>
      <c r="E113" s="86" t="s">
        <v>129</v>
      </c>
      <c r="F113" s="99">
        <v>43768</v>
      </c>
      <c r="G113" s="83">
        <v>4104.2429330000004</v>
      </c>
      <c r="H113" s="85">
        <v>2.6276999999999999</v>
      </c>
      <c r="I113" s="83">
        <v>0.10784911900000002</v>
      </c>
      <c r="J113" s="84">
        <v>-1.2281885196579671E-3</v>
      </c>
      <c r="K113" s="84">
        <f>I113/'סכום נכסי הקרן'!$C$42</f>
        <v>3.2639420842787314E-6</v>
      </c>
    </row>
    <row r="114" spans="2:11">
      <c r="B114" s="76" t="s">
        <v>2028</v>
      </c>
      <c r="C114" s="73" t="s">
        <v>2029</v>
      </c>
      <c r="D114" s="86" t="s">
        <v>1807</v>
      </c>
      <c r="E114" s="86" t="s">
        <v>129</v>
      </c>
      <c r="F114" s="99">
        <v>43894</v>
      </c>
      <c r="G114" s="83">
        <v>20529.422788</v>
      </c>
      <c r="H114" s="85">
        <v>2.2361</v>
      </c>
      <c r="I114" s="83">
        <v>0.45905103000000003</v>
      </c>
      <c r="J114" s="84">
        <v>-5.227684845373331E-3</v>
      </c>
      <c r="K114" s="84">
        <f>I114/'סכום נכסי הקרן'!$C$42</f>
        <v>1.389270482263743E-5</v>
      </c>
    </row>
    <row r="115" spans="2:11">
      <c r="B115" s="76" t="s">
        <v>2030</v>
      </c>
      <c r="C115" s="73" t="s">
        <v>2031</v>
      </c>
      <c r="D115" s="86" t="s">
        <v>1807</v>
      </c>
      <c r="E115" s="86" t="s">
        <v>129</v>
      </c>
      <c r="F115" s="99">
        <v>43894</v>
      </c>
      <c r="G115" s="83">
        <v>6943.2943770000002</v>
      </c>
      <c r="H115" s="85">
        <v>2.2446999999999999</v>
      </c>
      <c r="I115" s="83">
        <v>0.15585444600000001</v>
      </c>
      <c r="J115" s="84">
        <v>-1.7748744087084528E-3</v>
      </c>
      <c r="K115" s="84">
        <f>I115/'סכום נכסי הקרן'!$C$42</f>
        <v>4.7167736745382864E-6</v>
      </c>
    </row>
    <row r="116" spans="2:11">
      <c r="B116" s="76" t="s">
        <v>2030</v>
      </c>
      <c r="C116" s="73" t="s">
        <v>1880</v>
      </c>
      <c r="D116" s="86" t="s">
        <v>1807</v>
      </c>
      <c r="E116" s="86" t="s">
        <v>129</v>
      </c>
      <c r="F116" s="99">
        <v>43894</v>
      </c>
      <c r="G116" s="83">
        <v>408.94559500000003</v>
      </c>
      <c r="H116" s="85">
        <v>2.2446999999999999</v>
      </c>
      <c r="I116" s="83">
        <v>9.1795030000000003E-3</v>
      </c>
      <c r="J116" s="84">
        <v>-1.0453641443993498E-4</v>
      </c>
      <c r="K116" s="84">
        <f>I116/'סכום נכסי הקרן'!$C$42</f>
        <v>2.7780816785775378E-7</v>
      </c>
    </row>
    <row r="117" spans="2:11">
      <c r="B117" s="76" t="s">
        <v>2032</v>
      </c>
      <c r="C117" s="73" t="s">
        <v>2033</v>
      </c>
      <c r="D117" s="86" t="s">
        <v>1807</v>
      </c>
      <c r="E117" s="86" t="s">
        <v>129</v>
      </c>
      <c r="F117" s="99">
        <v>43894</v>
      </c>
      <c r="G117" s="83">
        <v>12507.617783</v>
      </c>
      <c r="H117" s="85">
        <v>2.2618999999999998</v>
      </c>
      <c r="I117" s="83">
        <v>0.282909144</v>
      </c>
      <c r="J117" s="84">
        <v>-3.2217765521762175E-3</v>
      </c>
      <c r="K117" s="84">
        <f>I117/'סכום נכסי הקרן'!$C$42</f>
        <v>8.5619527511288385E-6</v>
      </c>
    </row>
    <row r="118" spans="2:11">
      <c r="B118" s="76" t="s">
        <v>2034</v>
      </c>
      <c r="C118" s="73" t="s">
        <v>2035</v>
      </c>
      <c r="D118" s="86" t="s">
        <v>1807</v>
      </c>
      <c r="E118" s="86" t="s">
        <v>129</v>
      </c>
      <c r="F118" s="99">
        <v>43895</v>
      </c>
      <c r="G118" s="83">
        <v>14948.265271</v>
      </c>
      <c r="H118" s="85">
        <v>2.1875</v>
      </c>
      <c r="I118" s="83">
        <v>0.32699557800000001</v>
      </c>
      <c r="J118" s="84">
        <v>-3.7238339877261424E-3</v>
      </c>
      <c r="K118" s="84">
        <f>I118/'סכום נכסי הקרן'!$C$42</f>
        <v>9.896183096379751E-6</v>
      </c>
    </row>
    <row r="119" spans="2:11">
      <c r="B119" s="76" t="s">
        <v>2036</v>
      </c>
      <c r="C119" s="73" t="s">
        <v>2037</v>
      </c>
      <c r="D119" s="86" t="s">
        <v>1807</v>
      </c>
      <c r="E119" s="86" t="s">
        <v>129</v>
      </c>
      <c r="F119" s="99">
        <v>43678</v>
      </c>
      <c r="G119" s="83">
        <v>10247.255236999999</v>
      </c>
      <c r="H119" s="85">
        <v>2.8992</v>
      </c>
      <c r="I119" s="83">
        <v>0.29708732600000004</v>
      </c>
      <c r="J119" s="84">
        <v>-3.3832380506426192E-3</v>
      </c>
      <c r="K119" s="84">
        <f>I119/'סכום נכסי הקרן'!$C$42</f>
        <v>8.9910407709240065E-6</v>
      </c>
    </row>
    <row r="120" spans="2:11">
      <c r="B120" s="76" t="s">
        <v>2038</v>
      </c>
      <c r="C120" s="73" t="s">
        <v>2039</v>
      </c>
      <c r="D120" s="86" t="s">
        <v>1807</v>
      </c>
      <c r="E120" s="86" t="s">
        <v>129</v>
      </c>
      <c r="F120" s="99">
        <v>43895</v>
      </c>
      <c r="G120" s="83">
        <v>14975.592511000001</v>
      </c>
      <c r="H120" s="85">
        <v>2.3561999999999999</v>
      </c>
      <c r="I120" s="83">
        <v>0.35284879200000002</v>
      </c>
      <c r="J120" s="84">
        <v>-4.0182510485744618E-3</v>
      </c>
      <c r="K120" s="84">
        <f>I120/'סכום נכסי הקרן'!$C$42</f>
        <v>1.0678603889158448E-5</v>
      </c>
    </row>
    <row r="121" spans="2:11">
      <c r="B121" s="76" t="s">
        <v>2040</v>
      </c>
      <c r="C121" s="73" t="s">
        <v>1969</v>
      </c>
      <c r="D121" s="86" t="s">
        <v>1807</v>
      </c>
      <c r="E121" s="86" t="s">
        <v>129</v>
      </c>
      <c r="F121" s="99">
        <v>43895</v>
      </c>
      <c r="G121" s="83">
        <v>28190.305929999999</v>
      </c>
      <c r="H121" s="85">
        <v>2.3647</v>
      </c>
      <c r="I121" s="83">
        <v>0.66662297999999998</v>
      </c>
      <c r="J121" s="84">
        <v>-7.5915195095490997E-3</v>
      </c>
      <c r="K121" s="84">
        <f>I121/'סכום נכסי הקרן'!$C$42</f>
        <v>2.0174655286421937E-5</v>
      </c>
    </row>
    <row r="122" spans="2:11">
      <c r="B122" s="76" t="s">
        <v>2041</v>
      </c>
      <c r="C122" s="73" t="s">
        <v>2042</v>
      </c>
      <c r="D122" s="86" t="s">
        <v>1807</v>
      </c>
      <c r="E122" s="86" t="s">
        <v>130</v>
      </c>
      <c r="F122" s="99">
        <v>43908</v>
      </c>
      <c r="G122" s="83">
        <v>14279.428765000001</v>
      </c>
      <c r="H122" s="85">
        <v>-5.0171000000000001</v>
      </c>
      <c r="I122" s="83">
        <v>-0.71641348999999999</v>
      </c>
      <c r="J122" s="84">
        <v>8.1585351081643765E-3</v>
      </c>
      <c r="K122" s="84">
        <f>I122/'סכום נכסי הקרן'!$C$42</f>
        <v>-2.1681513594524583E-5</v>
      </c>
    </row>
    <row r="123" spans="2:11">
      <c r="B123" s="76" t="s">
        <v>2043</v>
      </c>
      <c r="C123" s="73" t="s">
        <v>2044</v>
      </c>
      <c r="D123" s="86" t="s">
        <v>1807</v>
      </c>
      <c r="E123" s="86" t="s">
        <v>130</v>
      </c>
      <c r="F123" s="99">
        <v>43908</v>
      </c>
      <c r="G123" s="83">
        <v>16035.285813</v>
      </c>
      <c r="H123" s="85">
        <v>-4.9993999999999996</v>
      </c>
      <c r="I123" s="83">
        <v>-0.80166538799999987</v>
      </c>
      <c r="J123" s="84">
        <v>9.1293858983562907E-3</v>
      </c>
      <c r="K123" s="84">
        <f>I123/'סכום נכסי הקרן'!$C$42</f>
        <v>-2.4261574147887447E-5</v>
      </c>
    </row>
    <row r="124" spans="2:11">
      <c r="B124" s="76" t="s">
        <v>2045</v>
      </c>
      <c r="C124" s="73" t="s">
        <v>2046</v>
      </c>
      <c r="D124" s="86" t="s">
        <v>1807</v>
      </c>
      <c r="E124" s="86" t="s">
        <v>130</v>
      </c>
      <c r="F124" s="99">
        <v>43845</v>
      </c>
      <c r="G124" s="83">
        <v>5936.9955550000004</v>
      </c>
      <c r="H124" s="85">
        <v>5.2285000000000004</v>
      </c>
      <c r="I124" s="83">
        <v>0.310416837</v>
      </c>
      <c r="J124" s="84">
        <v>-3.535034862101548E-3</v>
      </c>
      <c r="K124" s="84">
        <f>I124/'סכום נכסי הקרן'!$C$42</f>
        <v>9.3944446403219203E-6</v>
      </c>
    </row>
    <row r="125" spans="2:11">
      <c r="B125" s="76" t="s">
        <v>2047</v>
      </c>
      <c r="C125" s="73" t="s">
        <v>1869</v>
      </c>
      <c r="D125" s="86" t="s">
        <v>1807</v>
      </c>
      <c r="E125" s="86" t="s">
        <v>130</v>
      </c>
      <c r="F125" s="99">
        <v>43845</v>
      </c>
      <c r="G125" s="83">
        <v>7919.021686</v>
      </c>
      <c r="H125" s="85">
        <v>5.2645</v>
      </c>
      <c r="I125" s="83">
        <v>0.41690041</v>
      </c>
      <c r="J125" s="84">
        <v>-4.7476725090605468E-3</v>
      </c>
      <c r="K125" s="84">
        <f>I125/'סכום נכסי הקרן'!$C$42</f>
        <v>1.2617059886711336E-5</v>
      </c>
    </row>
    <row r="126" spans="2:11">
      <c r="B126" s="76" t="s">
        <v>2048</v>
      </c>
      <c r="C126" s="73" t="s">
        <v>2033</v>
      </c>
      <c r="D126" s="86" t="s">
        <v>1807</v>
      </c>
      <c r="E126" s="86" t="s">
        <v>129</v>
      </c>
      <c r="F126" s="99">
        <v>43655</v>
      </c>
      <c r="G126" s="83">
        <v>19501.5</v>
      </c>
      <c r="H126" s="85">
        <v>-4.6013999999999999</v>
      </c>
      <c r="I126" s="83">
        <v>-0.89734000000000003</v>
      </c>
      <c r="J126" s="84">
        <v>1.0218930821584923E-2</v>
      </c>
      <c r="K126" s="84">
        <f>I126/'סכום נכסי הקרן'!$C$42</f>
        <v>-2.71570673647012E-5</v>
      </c>
    </row>
    <row r="127" spans="2:11">
      <c r="B127" s="76" t="s">
        <v>2049</v>
      </c>
      <c r="C127" s="73" t="s">
        <v>2050</v>
      </c>
      <c r="D127" s="86" t="s">
        <v>1807</v>
      </c>
      <c r="E127" s="86" t="s">
        <v>130</v>
      </c>
      <c r="F127" s="99">
        <v>43766</v>
      </c>
      <c r="G127" s="83">
        <v>14955.24</v>
      </c>
      <c r="H127" s="85">
        <v>-4.6513</v>
      </c>
      <c r="I127" s="83">
        <v>-0.69561000000000006</v>
      </c>
      <c r="J127" s="84">
        <v>7.921624433105276E-3</v>
      </c>
      <c r="K127" s="84">
        <f>I127/'סכום נכסי הקרן'!$C$42</f>
        <v>-2.1051917477834271E-5</v>
      </c>
    </row>
    <row r="128" spans="2:11">
      <c r="B128" s="76" t="s">
        <v>2051</v>
      </c>
      <c r="C128" s="73" t="s">
        <v>2011</v>
      </c>
      <c r="D128" s="86" t="s">
        <v>1807</v>
      </c>
      <c r="E128" s="86" t="s">
        <v>130</v>
      </c>
      <c r="F128" s="99">
        <v>43815</v>
      </c>
      <c r="G128" s="83">
        <v>13195.8</v>
      </c>
      <c r="H128" s="85">
        <v>-8.6837</v>
      </c>
      <c r="I128" s="83">
        <v>-1.1458900000000001</v>
      </c>
      <c r="J128" s="84">
        <v>1.3049424564987571E-2</v>
      </c>
      <c r="K128" s="84">
        <f>I128/'סכום נכסי הקרן'!$C$42</f>
        <v>-3.4679176145649876E-5</v>
      </c>
    </row>
    <row r="129" spans="2:11">
      <c r="B129" s="76" t="s">
        <v>2052</v>
      </c>
      <c r="C129" s="73" t="s">
        <v>2053</v>
      </c>
      <c r="D129" s="86" t="s">
        <v>1807</v>
      </c>
      <c r="E129" s="86" t="s">
        <v>129</v>
      </c>
      <c r="F129" s="99">
        <v>43914</v>
      </c>
      <c r="G129" s="83">
        <v>107054.03</v>
      </c>
      <c r="H129" s="85">
        <v>-0.53</v>
      </c>
      <c r="I129" s="83">
        <v>-0.56734000000000007</v>
      </c>
      <c r="J129" s="84">
        <v>6.4608823994450155E-3</v>
      </c>
      <c r="K129" s="84">
        <f>I129/'סכום נכסי הקרן'!$C$42</f>
        <v>-1.7169958542681238E-5</v>
      </c>
    </row>
    <row r="130" spans="2:11">
      <c r="B130" s="76" t="s">
        <v>2054</v>
      </c>
      <c r="C130" s="73" t="s">
        <v>1930</v>
      </c>
      <c r="D130" s="86" t="s">
        <v>1807</v>
      </c>
      <c r="E130" s="86" t="s">
        <v>129</v>
      </c>
      <c r="F130" s="99">
        <v>43872</v>
      </c>
      <c r="G130" s="83">
        <v>117035.39</v>
      </c>
      <c r="H130" s="85">
        <v>-4.4999999999999997E-3</v>
      </c>
      <c r="I130" s="83">
        <v>-5.3099999999999996E-3</v>
      </c>
      <c r="J130" s="84">
        <v>6.047041551988759E-5</v>
      </c>
      <c r="K130" s="84">
        <f>I130/'סכום נכסי הקרן'!$C$42</f>
        <v>-1.6070166013613944E-7</v>
      </c>
    </row>
    <row r="131" spans="2:11">
      <c r="B131" s="76" t="s">
        <v>2055</v>
      </c>
      <c r="C131" s="73" t="s">
        <v>2056</v>
      </c>
      <c r="D131" s="86" t="s">
        <v>1807</v>
      </c>
      <c r="E131" s="86" t="s">
        <v>129</v>
      </c>
      <c r="F131" s="99">
        <v>43808</v>
      </c>
      <c r="G131" s="83">
        <v>151177.75</v>
      </c>
      <c r="H131" s="85">
        <v>1.9353</v>
      </c>
      <c r="I131" s="83">
        <v>2.9257</v>
      </c>
      <c r="J131" s="84">
        <v>-3.3317946268650686E-2</v>
      </c>
      <c r="K131" s="84">
        <f>I131/'סכום נכסי הקרן'!$C$42</f>
        <v>8.8543285698738832E-5</v>
      </c>
    </row>
    <row r="132" spans="2:11">
      <c r="B132" s="76" t="s">
        <v>2057</v>
      </c>
      <c r="C132" s="73" t="s">
        <v>2058</v>
      </c>
      <c r="D132" s="86" t="s">
        <v>1807</v>
      </c>
      <c r="E132" s="86" t="s">
        <v>129</v>
      </c>
      <c r="F132" s="99">
        <v>43829</v>
      </c>
      <c r="G132" s="83">
        <v>3413.27</v>
      </c>
      <c r="H132" s="85">
        <v>2.8448000000000002</v>
      </c>
      <c r="I132" s="83">
        <v>9.7099999999999992E-2</v>
      </c>
      <c r="J132" s="84">
        <v>-1.1057772781508635E-3</v>
      </c>
      <c r="K132" s="84">
        <f>I132/'סכום נכסי הקרן'!$C$42</f>
        <v>2.9386311109640566E-6</v>
      </c>
    </row>
    <row r="133" spans="2:11">
      <c r="B133" s="76" t="s">
        <v>2059</v>
      </c>
      <c r="C133" s="73" t="s">
        <v>2060</v>
      </c>
      <c r="D133" s="86" t="s">
        <v>1807</v>
      </c>
      <c r="E133" s="86" t="s">
        <v>129</v>
      </c>
      <c r="F133" s="99">
        <v>43650</v>
      </c>
      <c r="G133" s="83">
        <v>27514.17</v>
      </c>
      <c r="H133" s="85">
        <v>4.9969000000000001</v>
      </c>
      <c r="I133" s="83">
        <v>1.3748499999999999</v>
      </c>
      <c r="J133" s="84">
        <v>-1.5656826888421366E-2</v>
      </c>
      <c r="K133" s="84">
        <f>I133/'סכום נכסי הקרן'!$C$42</f>
        <v>4.1608413830164091E-5</v>
      </c>
    </row>
    <row r="134" spans="2:11">
      <c r="B134" s="76" t="s">
        <v>2061</v>
      </c>
      <c r="C134" s="73" t="s">
        <v>1904</v>
      </c>
      <c r="D134" s="86" t="s">
        <v>1807</v>
      </c>
      <c r="E134" s="86" t="s">
        <v>130</v>
      </c>
      <c r="F134" s="99">
        <v>43720</v>
      </c>
      <c r="G134" s="83">
        <v>82062.740000000005</v>
      </c>
      <c r="H134" s="85">
        <v>0.68330000000000002</v>
      </c>
      <c r="I134" s="83">
        <v>0.56076000000000004</v>
      </c>
      <c r="J134" s="84">
        <v>-6.3859491915126496E-3</v>
      </c>
      <c r="K134" s="84">
        <f>I134/'סכום נכסי הקרן'!$C$42</f>
        <v>1.6970821645563383E-5</v>
      </c>
    </row>
    <row r="135" spans="2:11">
      <c r="B135" s="76" t="s">
        <v>2062</v>
      </c>
      <c r="C135" s="73" t="s">
        <v>2063</v>
      </c>
      <c r="D135" s="86" t="s">
        <v>1807</v>
      </c>
      <c r="E135" s="86" t="s">
        <v>127</v>
      </c>
      <c r="F135" s="99">
        <v>43872</v>
      </c>
      <c r="G135" s="83">
        <v>63958.67</v>
      </c>
      <c r="H135" s="85">
        <v>-0.80520000000000003</v>
      </c>
      <c r="I135" s="83">
        <v>-0.51500000000000001</v>
      </c>
      <c r="J135" s="84">
        <v>5.8648331436425829E-3</v>
      </c>
      <c r="K135" s="84">
        <f>I135/'סכום נכסי הקרן'!$C$42</f>
        <v>-1.5585942555576612E-5</v>
      </c>
    </row>
    <row r="136" spans="2:11">
      <c r="B136" s="72"/>
      <c r="C136" s="73"/>
      <c r="D136" s="73"/>
      <c r="E136" s="73"/>
      <c r="F136" s="73"/>
      <c r="G136" s="83"/>
      <c r="H136" s="85"/>
      <c r="I136" s="73"/>
      <c r="J136" s="84"/>
      <c r="K136" s="73"/>
    </row>
    <row r="137" spans="2:11">
      <c r="B137" s="89" t="s">
        <v>188</v>
      </c>
      <c r="C137" s="71"/>
      <c r="D137" s="71"/>
      <c r="E137" s="71"/>
      <c r="F137" s="71"/>
      <c r="G137" s="80"/>
      <c r="H137" s="82"/>
      <c r="I137" s="80">
        <v>5.3442950919999994</v>
      </c>
      <c r="J137" s="81">
        <v>-6.0860968902850449E-2</v>
      </c>
      <c r="K137" s="81">
        <f>I137/'סכום נכסי הקרן'!$C$42</f>
        <v>1.6173956563876122E-4</v>
      </c>
    </row>
    <row r="138" spans="2:11">
      <c r="B138" s="76" t="s">
        <v>2064</v>
      </c>
      <c r="C138" s="73" t="s">
        <v>2065</v>
      </c>
      <c r="D138" s="86" t="s">
        <v>1807</v>
      </c>
      <c r="E138" s="86" t="s">
        <v>128</v>
      </c>
      <c r="F138" s="99">
        <v>43614</v>
      </c>
      <c r="G138" s="83">
        <v>720.05499999999995</v>
      </c>
      <c r="H138" s="85">
        <v>0.28270000000000001</v>
      </c>
      <c r="I138" s="83">
        <v>2.035869E-3</v>
      </c>
      <c r="J138" s="84">
        <v>-2.3184528130707729E-5</v>
      </c>
      <c r="K138" s="84">
        <f>I138/'סכום נכסי הקרן'!$C$42</f>
        <v>6.1613470455687772E-8</v>
      </c>
    </row>
    <row r="139" spans="2:11">
      <c r="B139" s="76" t="s">
        <v>2064</v>
      </c>
      <c r="C139" s="73" t="s">
        <v>1872</v>
      </c>
      <c r="D139" s="86" t="s">
        <v>1807</v>
      </c>
      <c r="E139" s="86" t="s">
        <v>128</v>
      </c>
      <c r="F139" s="99">
        <v>43626</v>
      </c>
      <c r="G139" s="83">
        <v>144011</v>
      </c>
      <c r="H139" s="85">
        <v>0.91120000000000001</v>
      </c>
      <c r="I139" s="83">
        <v>1.3122817029999998</v>
      </c>
      <c r="J139" s="84">
        <v>-1.4944297525340058E-2</v>
      </c>
      <c r="K139" s="84">
        <f>I139/'סכום נכסי הקרן'!$C$42</f>
        <v>3.9714849009111163E-5</v>
      </c>
    </row>
    <row r="140" spans="2:11">
      <c r="B140" s="76" t="s">
        <v>2064</v>
      </c>
      <c r="C140" s="73" t="s">
        <v>1861</v>
      </c>
      <c r="D140" s="86" t="s">
        <v>1807</v>
      </c>
      <c r="E140" s="86" t="s">
        <v>128</v>
      </c>
      <c r="F140" s="99">
        <v>43887</v>
      </c>
      <c r="G140" s="83">
        <v>72005.5</v>
      </c>
      <c r="H140" s="85">
        <v>2.5811000000000002</v>
      </c>
      <c r="I140" s="83">
        <v>1.858566183</v>
      </c>
      <c r="J140" s="84">
        <v>-2.1165399125653756E-2</v>
      </c>
      <c r="K140" s="84">
        <f>I140/'סכום נכסי הקרן'!$C$42</f>
        <v>5.6247584007719014E-5</v>
      </c>
    </row>
    <row r="141" spans="2:11">
      <c r="B141" s="76" t="s">
        <v>2064</v>
      </c>
      <c r="C141" s="73" t="s">
        <v>2066</v>
      </c>
      <c r="D141" s="86" t="s">
        <v>1807</v>
      </c>
      <c r="E141" s="86" t="s">
        <v>128</v>
      </c>
      <c r="F141" s="99">
        <v>43881</v>
      </c>
      <c r="G141" s="83">
        <v>144011</v>
      </c>
      <c r="H141" s="85">
        <v>1.5078</v>
      </c>
      <c r="I141" s="83">
        <v>2.1714113369999999</v>
      </c>
      <c r="J141" s="84">
        <v>-2.4728087723725926E-2</v>
      </c>
      <c r="K141" s="84">
        <f>I141/'סכום נכסי הקרן'!$C$42</f>
        <v>6.5715519151475352E-5</v>
      </c>
    </row>
    <row r="142" spans="2:11">
      <c r="B142" s="72"/>
      <c r="C142" s="73"/>
      <c r="D142" s="73"/>
      <c r="E142" s="73"/>
      <c r="F142" s="73"/>
      <c r="G142" s="83"/>
      <c r="H142" s="85"/>
      <c r="I142" s="73"/>
      <c r="J142" s="84"/>
      <c r="K142" s="73"/>
    </row>
    <row r="143" spans="2:11">
      <c r="B143" s="70" t="s">
        <v>194</v>
      </c>
      <c r="C143" s="71"/>
      <c r="D143" s="71"/>
      <c r="E143" s="71"/>
      <c r="F143" s="71"/>
      <c r="G143" s="80"/>
      <c r="H143" s="82"/>
      <c r="I143" s="80">
        <v>-5.3992198289999997</v>
      </c>
      <c r="J143" s="81">
        <v>6.1486453209575603E-2</v>
      </c>
      <c r="K143" s="81">
        <f>I143/'סכום נכסי הקרן'!$C$42</f>
        <v>-1.634018060188819E-4</v>
      </c>
    </row>
    <row r="144" spans="2:11">
      <c r="B144" s="89" t="s">
        <v>187</v>
      </c>
      <c r="C144" s="71"/>
      <c r="D144" s="71"/>
      <c r="E144" s="71"/>
      <c r="F144" s="71"/>
      <c r="G144" s="80"/>
      <c r="H144" s="82"/>
      <c r="I144" s="80">
        <v>-5.3992198289999997</v>
      </c>
      <c r="J144" s="81">
        <v>6.1486453209575603E-2</v>
      </c>
      <c r="K144" s="81">
        <f>I144/'סכום נכסי הקרן'!$C$42</f>
        <v>-1.634018060188819E-4</v>
      </c>
    </row>
    <row r="145" spans="2:11">
      <c r="B145" s="76" t="s">
        <v>2067</v>
      </c>
      <c r="C145" s="73" t="s">
        <v>2068</v>
      </c>
      <c r="D145" s="86" t="s">
        <v>1807</v>
      </c>
      <c r="E145" s="86" t="s">
        <v>127</v>
      </c>
      <c r="F145" s="99">
        <v>43866</v>
      </c>
      <c r="G145" s="83">
        <v>6632.8250959999996</v>
      </c>
      <c r="H145" s="85">
        <v>-22.492799999999999</v>
      </c>
      <c r="I145" s="83">
        <v>-1.4919071049999997</v>
      </c>
      <c r="J145" s="84">
        <v>1.6989876187650198E-2</v>
      </c>
      <c r="K145" s="84">
        <f>I145/'סכום נכסי הקרן'!$C$42</f>
        <v>-4.5151026090847773E-5</v>
      </c>
    </row>
    <row r="146" spans="2:11">
      <c r="B146" s="76" t="s">
        <v>2067</v>
      </c>
      <c r="C146" s="73" t="s">
        <v>2069</v>
      </c>
      <c r="D146" s="86" t="s">
        <v>1807</v>
      </c>
      <c r="E146" s="86" t="s">
        <v>127</v>
      </c>
      <c r="F146" s="99">
        <v>43879</v>
      </c>
      <c r="G146" s="83">
        <v>16582.062760000001</v>
      </c>
      <c r="H146" s="85">
        <v>-23.329699999999999</v>
      </c>
      <c r="I146" s="83">
        <v>-3.868544097</v>
      </c>
      <c r="J146" s="84">
        <v>4.4055078908210615E-2</v>
      </c>
      <c r="K146" s="84">
        <f>I146/'סכום נכסי הקרן'!$C$42</f>
        <v>-1.1707748751370291E-4</v>
      </c>
    </row>
    <row r="147" spans="2:11">
      <c r="B147" s="76" t="s">
        <v>2067</v>
      </c>
      <c r="C147" s="73" t="s">
        <v>2070</v>
      </c>
      <c r="D147" s="86" t="s">
        <v>1807</v>
      </c>
      <c r="E147" s="86" t="s">
        <v>127</v>
      </c>
      <c r="F147" s="99">
        <v>43916</v>
      </c>
      <c r="G147" s="83">
        <v>13218.517677</v>
      </c>
      <c r="H147" s="85">
        <v>-0.29330000000000001</v>
      </c>
      <c r="I147" s="83">
        <v>-3.8768627E-2</v>
      </c>
      <c r="J147" s="84">
        <v>4.4149811371478972E-4</v>
      </c>
      <c r="K147" s="84">
        <f>I147/'סכום נכסי הקרן'!$C$42</f>
        <v>-1.1732924143312164E-6</v>
      </c>
    </row>
    <row r="148" spans="2:11">
      <c r="B148" s="119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>
      <c r="B149" s="119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>
      <c r="B150" s="119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>
      <c r="B151" s="120" t="s">
        <v>213</v>
      </c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>
      <c r="B152" s="120" t="s">
        <v>107</v>
      </c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>
      <c r="B153" s="120" t="s">
        <v>195</v>
      </c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>
      <c r="B154" s="120" t="s">
        <v>203</v>
      </c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>
      <c r="B155" s="119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>
      <c r="B156" s="119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>
      <c r="B157" s="119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>
      <c r="B158" s="119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>
      <c r="B159" s="119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>
      <c r="B160" s="119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>
      <c r="B161" s="119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>
      <c r="B162" s="119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>
      <c r="B163" s="119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>
      <c r="B164" s="119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>
      <c r="B165" s="119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>
      <c r="B166" s="119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>
      <c r="B167" s="119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>
      <c r="B168" s="119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>
      <c r="B169" s="119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>
      <c r="B170" s="119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>
      <c r="B171" s="119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>
      <c r="B172" s="119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>
      <c r="B173" s="119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>
      <c r="B174" s="119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>
      <c r="B175" s="119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>
      <c r="B176" s="119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>
      <c r="B177" s="119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>
      <c r="B178" s="119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19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19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19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19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19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19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19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19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19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19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19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19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19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19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19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19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19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19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19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19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19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19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19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19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19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19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19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19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19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19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19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19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19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19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19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19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19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19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19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19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19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19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19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19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19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19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19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19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19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19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19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19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19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19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19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19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19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19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19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19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19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19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19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19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19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19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19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19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19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19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19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19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19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19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19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19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19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19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19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19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19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19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19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19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19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19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19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19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19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19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19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19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19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19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19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19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19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19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19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19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19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19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19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19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9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9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19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19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19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19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9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9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9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9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9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9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9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9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9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9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9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9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9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9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9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9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9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9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9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9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9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9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9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9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9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9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9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9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9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9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9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9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9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9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9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9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9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9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9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9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9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9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9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9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9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9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9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9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9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9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9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9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9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9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9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9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9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9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9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9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9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9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9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9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9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9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9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9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9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9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9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9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9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9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9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9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9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9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9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9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9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9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9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9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9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9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9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9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9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9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9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9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9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9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9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9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9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9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9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9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9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9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9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9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9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9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9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9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9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9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9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9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9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9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9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9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9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9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9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9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9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9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9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9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9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9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9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9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9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9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9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9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9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9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9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9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9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9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9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9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9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9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9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9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9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9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9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9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9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9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9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9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9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9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9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9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9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9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9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9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9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9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9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9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9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9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9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9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9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9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9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19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19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19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19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19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19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19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19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19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19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19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19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19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19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19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19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19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19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19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19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19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19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19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19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19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19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19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19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19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19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19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19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19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19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19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19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19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19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19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19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19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B501" s="119"/>
      <c r="C501" s="112"/>
      <c r="D501" s="112"/>
      <c r="E501" s="112"/>
      <c r="F501" s="112"/>
      <c r="G501" s="112"/>
      <c r="H501" s="112"/>
      <c r="I501" s="112"/>
      <c r="J501" s="112"/>
      <c r="K501" s="112"/>
    </row>
    <row r="502" spans="2:11">
      <c r="B502" s="119"/>
      <c r="C502" s="112"/>
      <c r="D502" s="112"/>
      <c r="E502" s="112"/>
      <c r="F502" s="112"/>
      <c r="G502" s="112"/>
      <c r="H502" s="112"/>
      <c r="I502" s="112"/>
      <c r="J502" s="112"/>
      <c r="K502" s="112"/>
    </row>
    <row r="503" spans="2:11">
      <c r="B503" s="119"/>
      <c r="C503" s="112"/>
      <c r="D503" s="112"/>
      <c r="E503" s="112"/>
      <c r="F503" s="112"/>
      <c r="G503" s="112"/>
      <c r="H503" s="112"/>
      <c r="I503" s="112"/>
      <c r="J503" s="112"/>
      <c r="K503" s="112"/>
    </row>
    <row r="504" spans="2:11">
      <c r="B504" s="119"/>
      <c r="C504" s="112"/>
      <c r="D504" s="112"/>
      <c r="E504" s="112"/>
      <c r="F504" s="112"/>
      <c r="G504" s="112"/>
      <c r="H504" s="112"/>
      <c r="I504" s="112"/>
      <c r="J504" s="112"/>
      <c r="K504" s="112"/>
    </row>
    <row r="505" spans="2:11">
      <c r="B505" s="119"/>
      <c r="C505" s="112"/>
      <c r="D505" s="112"/>
      <c r="E505" s="112"/>
      <c r="F505" s="112"/>
      <c r="G505" s="112"/>
      <c r="H505" s="112"/>
      <c r="I505" s="112"/>
      <c r="J505" s="112"/>
      <c r="K505" s="112"/>
    </row>
    <row r="506" spans="2:11">
      <c r="B506" s="119"/>
      <c r="C506" s="112"/>
      <c r="D506" s="112"/>
      <c r="E506" s="112"/>
      <c r="F506" s="112"/>
      <c r="G506" s="112"/>
      <c r="H506" s="112"/>
      <c r="I506" s="112"/>
      <c r="J506" s="112"/>
      <c r="K506" s="112"/>
    </row>
    <row r="507" spans="2:11">
      <c r="B507" s="119"/>
      <c r="C507" s="112"/>
      <c r="D507" s="112"/>
      <c r="E507" s="112"/>
      <c r="F507" s="112"/>
      <c r="G507" s="112"/>
      <c r="H507" s="112"/>
      <c r="I507" s="112"/>
      <c r="J507" s="112"/>
      <c r="K507" s="112"/>
    </row>
    <row r="508" spans="2:11">
      <c r="B508" s="119"/>
      <c r="C508" s="112"/>
      <c r="D508" s="112"/>
      <c r="E508" s="112"/>
      <c r="F508" s="112"/>
      <c r="G508" s="112"/>
      <c r="H508" s="112"/>
      <c r="I508" s="112"/>
      <c r="J508" s="112"/>
      <c r="K508" s="112"/>
    </row>
    <row r="509" spans="2:11">
      <c r="B509" s="119"/>
      <c r="C509" s="112"/>
      <c r="D509" s="112"/>
      <c r="E509" s="112"/>
      <c r="F509" s="112"/>
      <c r="G509" s="112"/>
      <c r="H509" s="112"/>
      <c r="I509" s="112"/>
      <c r="J509" s="112"/>
      <c r="K509" s="112"/>
    </row>
    <row r="510" spans="2:11">
      <c r="B510" s="119"/>
      <c r="C510" s="112"/>
      <c r="D510" s="112"/>
      <c r="E510" s="112"/>
      <c r="F510" s="112"/>
      <c r="G510" s="112"/>
      <c r="H510" s="112"/>
      <c r="I510" s="112"/>
      <c r="J510" s="112"/>
      <c r="K510" s="112"/>
    </row>
    <row r="511" spans="2:11">
      <c r="B511" s="119"/>
      <c r="C511" s="112"/>
      <c r="D511" s="112"/>
      <c r="E511" s="112"/>
      <c r="F511" s="112"/>
      <c r="G511" s="112"/>
      <c r="H511" s="112"/>
      <c r="I511" s="112"/>
      <c r="J511" s="112"/>
      <c r="K511" s="112"/>
    </row>
    <row r="512" spans="2:11">
      <c r="B512" s="119"/>
      <c r="C512" s="112"/>
      <c r="D512" s="112"/>
      <c r="E512" s="112"/>
      <c r="F512" s="112"/>
      <c r="G512" s="112"/>
      <c r="H512" s="112"/>
      <c r="I512" s="112"/>
      <c r="J512" s="112"/>
      <c r="K512" s="112"/>
    </row>
    <row r="513" spans="2:11">
      <c r="B513" s="119"/>
      <c r="C513" s="112"/>
      <c r="D513" s="112"/>
      <c r="E513" s="112"/>
      <c r="F513" s="112"/>
      <c r="G513" s="112"/>
      <c r="H513" s="112"/>
      <c r="I513" s="112"/>
      <c r="J513" s="112"/>
      <c r="K513" s="112"/>
    </row>
    <row r="514" spans="2:11">
      <c r="B514" s="119"/>
      <c r="C514" s="112"/>
      <c r="D514" s="112"/>
      <c r="E514" s="112"/>
      <c r="F514" s="112"/>
      <c r="G514" s="112"/>
      <c r="H514" s="112"/>
      <c r="I514" s="112"/>
      <c r="J514" s="112"/>
      <c r="K514" s="112"/>
    </row>
    <row r="515" spans="2:11">
      <c r="B515" s="119"/>
      <c r="C515" s="112"/>
      <c r="D515" s="112"/>
      <c r="E515" s="112"/>
      <c r="F515" s="112"/>
      <c r="G515" s="112"/>
      <c r="H515" s="112"/>
      <c r="I515" s="112"/>
      <c r="J515" s="112"/>
      <c r="K515" s="112"/>
    </row>
    <row r="516" spans="2:11">
      <c r="B516" s="119"/>
      <c r="C516" s="112"/>
      <c r="D516" s="112"/>
      <c r="E516" s="112"/>
      <c r="F516" s="112"/>
      <c r="G516" s="112"/>
      <c r="H516" s="112"/>
      <c r="I516" s="112"/>
      <c r="J516" s="112"/>
      <c r="K516" s="112"/>
    </row>
    <row r="517" spans="2:11">
      <c r="B517" s="119"/>
      <c r="C517" s="112"/>
      <c r="D517" s="112"/>
      <c r="E517" s="112"/>
      <c r="F517" s="112"/>
      <c r="G517" s="112"/>
      <c r="H517" s="112"/>
      <c r="I517" s="112"/>
      <c r="J517" s="112"/>
      <c r="K517" s="112"/>
    </row>
    <row r="518" spans="2:11">
      <c r="B518" s="119"/>
      <c r="C518" s="112"/>
      <c r="D518" s="112"/>
      <c r="E518" s="112"/>
      <c r="F518" s="112"/>
      <c r="G518" s="112"/>
      <c r="H518" s="112"/>
      <c r="I518" s="112"/>
      <c r="J518" s="112"/>
      <c r="K518" s="112"/>
    </row>
    <row r="519" spans="2:11">
      <c r="B519" s="119"/>
      <c r="C519" s="112"/>
      <c r="D519" s="112"/>
      <c r="E519" s="112"/>
      <c r="F519" s="112"/>
      <c r="G519" s="112"/>
      <c r="H519" s="112"/>
      <c r="I519" s="112"/>
      <c r="J519" s="112"/>
      <c r="K519" s="112"/>
    </row>
    <row r="520" spans="2:11">
      <c r="B520" s="119"/>
      <c r="C520" s="112"/>
      <c r="D520" s="112"/>
      <c r="E520" s="112"/>
      <c r="F520" s="112"/>
      <c r="G520" s="112"/>
      <c r="H520" s="112"/>
      <c r="I520" s="112"/>
      <c r="J520" s="112"/>
      <c r="K520" s="112"/>
    </row>
    <row r="521" spans="2:11">
      <c r="B521" s="119"/>
      <c r="C521" s="112"/>
      <c r="D521" s="112"/>
      <c r="E521" s="112"/>
      <c r="F521" s="112"/>
      <c r="G521" s="112"/>
      <c r="H521" s="112"/>
      <c r="I521" s="112"/>
      <c r="J521" s="112"/>
      <c r="K521" s="112"/>
    </row>
    <row r="522" spans="2:11">
      <c r="B522" s="119"/>
      <c r="C522" s="112"/>
      <c r="D522" s="112"/>
      <c r="E522" s="112"/>
      <c r="F522" s="112"/>
      <c r="G522" s="112"/>
      <c r="H522" s="112"/>
      <c r="I522" s="112"/>
      <c r="J522" s="112"/>
      <c r="K522" s="112"/>
    </row>
    <row r="523" spans="2:11">
      <c r="B523" s="119"/>
      <c r="C523" s="112"/>
      <c r="D523" s="112"/>
      <c r="E523" s="112"/>
      <c r="F523" s="112"/>
      <c r="G523" s="112"/>
      <c r="H523" s="112"/>
      <c r="I523" s="112"/>
      <c r="J523" s="112"/>
      <c r="K523" s="112"/>
    </row>
    <row r="524" spans="2:11">
      <c r="B524" s="119"/>
      <c r="C524" s="112"/>
      <c r="D524" s="112"/>
      <c r="E524" s="112"/>
      <c r="F524" s="112"/>
      <c r="G524" s="112"/>
      <c r="H524" s="112"/>
      <c r="I524" s="112"/>
      <c r="J524" s="112"/>
      <c r="K524" s="112"/>
    </row>
    <row r="525" spans="2:11">
      <c r="B525" s="119"/>
      <c r="C525" s="112"/>
      <c r="D525" s="112"/>
      <c r="E525" s="112"/>
      <c r="F525" s="112"/>
      <c r="G525" s="112"/>
      <c r="H525" s="112"/>
      <c r="I525" s="112"/>
      <c r="J525" s="112"/>
      <c r="K525" s="112"/>
    </row>
    <row r="526" spans="2:11">
      <c r="B526" s="119"/>
      <c r="C526" s="112"/>
      <c r="D526" s="112"/>
      <c r="E526" s="112"/>
      <c r="F526" s="112"/>
      <c r="G526" s="112"/>
      <c r="H526" s="112"/>
      <c r="I526" s="112"/>
      <c r="J526" s="112"/>
      <c r="K526" s="112"/>
    </row>
    <row r="527" spans="2:11">
      <c r="B527" s="119"/>
      <c r="C527" s="112"/>
      <c r="D527" s="112"/>
      <c r="E527" s="112"/>
      <c r="F527" s="112"/>
      <c r="G527" s="112"/>
      <c r="H527" s="112"/>
      <c r="I527" s="112"/>
      <c r="J527" s="112"/>
      <c r="K527" s="112"/>
    </row>
    <row r="528" spans="2:11">
      <c r="B528" s="119"/>
      <c r="C528" s="112"/>
      <c r="D528" s="112"/>
      <c r="E528" s="112"/>
      <c r="F528" s="112"/>
      <c r="G528" s="112"/>
      <c r="H528" s="112"/>
      <c r="I528" s="112"/>
      <c r="J528" s="112"/>
      <c r="K528" s="112"/>
    </row>
    <row r="529" spans="2:11">
      <c r="B529" s="119"/>
      <c r="C529" s="112"/>
      <c r="D529" s="112"/>
      <c r="E529" s="112"/>
      <c r="F529" s="112"/>
      <c r="G529" s="112"/>
      <c r="H529" s="112"/>
      <c r="I529" s="112"/>
      <c r="J529" s="112"/>
      <c r="K529" s="112"/>
    </row>
    <row r="530" spans="2:11">
      <c r="B530" s="119"/>
      <c r="C530" s="112"/>
      <c r="D530" s="112"/>
      <c r="E530" s="112"/>
      <c r="F530" s="112"/>
      <c r="G530" s="112"/>
      <c r="H530" s="112"/>
      <c r="I530" s="112"/>
      <c r="J530" s="112"/>
      <c r="K530" s="112"/>
    </row>
    <row r="531" spans="2:11">
      <c r="B531" s="119"/>
      <c r="C531" s="112"/>
      <c r="D531" s="112"/>
      <c r="E531" s="112"/>
      <c r="F531" s="112"/>
      <c r="G531" s="112"/>
      <c r="H531" s="112"/>
      <c r="I531" s="112"/>
      <c r="J531" s="112"/>
      <c r="K531" s="112"/>
    </row>
    <row r="532" spans="2:11">
      <c r="B532" s="119"/>
      <c r="C532" s="112"/>
      <c r="D532" s="112"/>
      <c r="E532" s="112"/>
      <c r="F532" s="112"/>
      <c r="G532" s="112"/>
      <c r="H532" s="112"/>
      <c r="I532" s="112"/>
      <c r="J532" s="112"/>
      <c r="K532" s="112"/>
    </row>
    <row r="533" spans="2:11">
      <c r="B533" s="119"/>
      <c r="C533" s="112"/>
      <c r="D533" s="112"/>
      <c r="E533" s="112"/>
      <c r="F533" s="112"/>
      <c r="G533" s="112"/>
      <c r="H533" s="112"/>
      <c r="I533" s="112"/>
      <c r="J533" s="112"/>
      <c r="K533" s="112"/>
    </row>
    <row r="534" spans="2:11">
      <c r="B534" s="119"/>
      <c r="C534" s="112"/>
      <c r="D534" s="112"/>
      <c r="E534" s="112"/>
      <c r="F534" s="112"/>
      <c r="G534" s="112"/>
      <c r="H534" s="112"/>
      <c r="I534" s="112"/>
      <c r="J534" s="112"/>
      <c r="K534" s="112"/>
    </row>
    <row r="535" spans="2:11">
      <c r="B535" s="119"/>
      <c r="C535" s="112"/>
      <c r="D535" s="112"/>
      <c r="E535" s="112"/>
      <c r="F535" s="112"/>
      <c r="G535" s="112"/>
      <c r="H535" s="112"/>
      <c r="I535" s="112"/>
      <c r="J535" s="112"/>
      <c r="K535" s="112"/>
    </row>
    <row r="536" spans="2:11">
      <c r="B536" s="119"/>
      <c r="C536" s="112"/>
      <c r="D536" s="112"/>
      <c r="E536" s="112"/>
      <c r="F536" s="112"/>
      <c r="G536" s="112"/>
      <c r="H536" s="112"/>
      <c r="I536" s="112"/>
      <c r="J536" s="112"/>
      <c r="K536" s="112"/>
    </row>
    <row r="537" spans="2:11">
      <c r="B537" s="119"/>
      <c r="C537" s="112"/>
      <c r="D537" s="112"/>
      <c r="E537" s="112"/>
      <c r="F537" s="112"/>
      <c r="G537" s="112"/>
      <c r="H537" s="112"/>
      <c r="I537" s="112"/>
      <c r="J537" s="112"/>
      <c r="K537" s="112"/>
    </row>
    <row r="538" spans="2:11">
      <c r="B538" s="119"/>
      <c r="C538" s="112"/>
      <c r="D538" s="112"/>
      <c r="E538" s="112"/>
      <c r="F538" s="112"/>
      <c r="G538" s="112"/>
      <c r="H538" s="112"/>
      <c r="I538" s="112"/>
      <c r="J538" s="112"/>
      <c r="K538" s="112"/>
    </row>
    <row r="539" spans="2:11">
      <c r="B539" s="119"/>
      <c r="C539" s="112"/>
      <c r="D539" s="112"/>
      <c r="E539" s="112"/>
      <c r="F539" s="112"/>
      <c r="G539" s="112"/>
      <c r="H539" s="112"/>
      <c r="I539" s="112"/>
      <c r="J539" s="112"/>
      <c r="K539" s="112"/>
    </row>
    <row r="540" spans="2:11">
      <c r="B540" s="119"/>
      <c r="C540" s="112"/>
      <c r="D540" s="112"/>
      <c r="E540" s="112"/>
      <c r="F540" s="112"/>
      <c r="G540" s="112"/>
      <c r="H540" s="112"/>
      <c r="I540" s="112"/>
      <c r="J540" s="112"/>
      <c r="K540" s="112"/>
    </row>
    <row r="541" spans="2:11">
      <c r="B541" s="119"/>
      <c r="C541" s="112"/>
      <c r="D541" s="112"/>
      <c r="E541" s="112"/>
      <c r="F541" s="112"/>
      <c r="G541" s="112"/>
      <c r="H541" s="112"/>
      <c r="I541" s="112"/>
      <c r="J541" s="112"/>
      <c r="K541" s="112"/>
    </row>
    <row r="542" spans="2:11">
      <c r="B542" s="119"/>
      <c r="C542" s="112"/>
      <c r="D542" s="112"/>
      <c r="E542" s="112"/>
      <c r="F542" s="112"/>
      <c r="G542" s="112"/>
      <c r="H542" s="112"/>
      <c r="I542" s="112"/>
      <c r="J542" s="112"/>
      <c r="K542" s="112"/>
    </row>
    <row r="543" spans="2:11">
      <c r="B543" s="119"/>
      <c r="C543" s="112"/>
      <c r="D543" s="112"/>
      <c r="E543" s="112"/>
      <c r="F543" s="112"/>
      <c r="G543" s="112"/>
      <c r="H543" s="112"/>
      <c r="I543" s="112"/>
      <c r="J543" s="112"/>
      <c r="K543" s="112"/>
    </row>
    <row r="544" spans="2:11">
      <c r="B544" s="119"/>
      <c r="C544" s="112"/>
      <c r="D544" s="112"/>
      <c r="E544" s="112"/>
      <c r="F544" s="112"/>
      <c r="G544" s="112"/>
      <c r="H544" s="112"/>
      <c r="I544" s="112"/>
      <c r="J544" s="112"/>
      <c r="K544" s="112"/>
    </row>
    <row r="545" spans="2:11">
      <c r="B545" s="119"/>
      <c r="C545" s="112"/>
      <c r="D545" s="112"/>
      <c r="E545" s="112"/>
      <c r="F545" s="112"/>
      <c r="G545" s="112"/>
      <c r="H545" s="112"/>
      <c r="I545" s="112"/>
      <c r="J545" s="112"/>
      <c r="K545" s="112"/>
    </row>
    <row r="546" spans="2:11">
      <c r="B546" s="119"/>
      <c r="C546" s="112"/>
      <c r="D546" s="112"/>
      <c r="E546" s="112"/>
      <c r="F546" s="112"/>
      <c r="G546" s="112"/>
      <c r="H546" s="112"/>
      <c r="I546" s="112"/>
      <c r="J546" s="112"/>
      <c r="K546" s="112"/>
    </row>
    <row r="547" spans="2:11">
      <c r="B547" s="119"/>
      <c r="C547" s="112"/>
      <c r="D547" s="112"/>
      <c r="E547" s="112"/>
      <c r="F547" s="112"/>
      <c r="G547" s="112"/>
      <c r="H547" s="112"/>
      <c r="I547" s="112"/>
      <c r="J547" s="112"/>
      <c r="K547" s="112"/>
    </row>
    <row r="548" spans="2:11">
      <c r="B548" s="119"/>
      <c r="C548" s="112"/>
      <c r="D548" s="112"/>
      <c r="E548" s="112"/>
      <c r="F548" s="112"/>
      <c r="G548" s="112"/>
      <c r="H548" s="112"/>
      <c r="I548" s="112"/>
      <c r="J548" s="112"/>
      <c r="K548" s="112"/>
    </row>
    <row r="549" spans="2:11">
      <c r="B549" s="119"/>
      <c r="C549" s="112"/>
      <c r="D549" s="112"/>
      <c r="E549" s="112"/>
      <c r="F549" s="112"/>
      <c r="G549" s="112"/>
      <c r="H549" s="112"/>
      <c r="I549" s="112"/>
      <c r="J549" s="112"/>
      <c r="K549" s="112"/>
    </row>
    <row r="550" spans="2:11">
      <c r="B550" s="119"/>
      <c r="C550" s="112"/>
      <c r="D550" s="112"/>
      <c r="E550" s="112"/>
      <c r="F550" s="112"/>
      <c r="G550" s="112"/>
      <c r="H550" s="112"/>
      <c r="I550" s="112"/>
      <c r="J550" s="112"/>
      <c r="K550" s="112"/>
    </row>
    <row r="551" spans="2:11">
      <c r="B551" s="119"/>
      <c r="C551" s="112"/>
      <c r="D551" s="112"/>
      <c r="E551" s="112"/>
      <c r="F551" s="112"/>
      <c r="G551" s="112"/>
      <c r="H551" s="112"/>
      <c r="I551" s="112"/>
      <c r="J551" s="112"/>
      <c r="K551" s="112"/>
    </row>
    <row r="552" spans="2:11">
      <c r="B552" s="119"/>
      <c r="C552" s="112"/>
      <c r="D552" s="112"/>
      <c r="E552" s="112"/>
      <c r="F552" s="112"/>
      <c r="G552" s="112"/>
      <c r="H552" s="112"/>
      <c r="I552" s="112"/>
      <c r="J552" s="112"/>
      <c r="K552" s="112"/>
    </row>
    <row r="553" spans="2:11">
      <c r="B553" s="119"/>
      <c r="C553" s="112"/>
      <c r="D553" s="112"/>
      <c r="E553" s="112"/>
      <c r="F553" s="112"/>
      <c r="G553" s="112"/>
      <c r="H553" s="112"/>
      <c r="I553" s="112"/>
      <c r="J553" s="112"/>
      <c r="K553" s="112"/>
    </row>
    <row r="554" spans="2:11">
      <c r="B554" s="119"/>
      <c r="C554" s="112"/>
      <c r="D554" s="112"/>
      <c r="E554" s="112"/>
      <c r="F554" s="112"/>
      <c r="G554" s="112"/>
      <c r="H554" s="112"/>
      <c r="I554" s="112"/>
      <c r="J554" s="112"/>
      <c r="K554" s="112"/>
    </row>
    <row r="555" spans="2:11">
      <c r="B555" s="119"/>
      <c r="C555" s="112"/>
      <c r="D555" s="112"/>
      <c r="E555" s="112"/>
      <c r="F555" s="112"/>
      <c r="G555" s="112"/>
      <c r="H555" s="112"/>
      <c r="I555" s="112"/>
      <c r="J555" s="112"/>
      <c r="K555" s="112"/>
    </row>
    <row r="556" spans="2:11">
      <c r="B556" s="119"/>
      <c r="C556" s="112"/>
      <c r="D556" s="112"/>
      <c r="E556" s="112"/>
      <c r="F556" s="112"/>
      <c r="G556" s="112"/>
      <c r="H556" s="112"/>
      <c r="I556" s="112"/>
      <c r="J556" s="112"/>
      <c r="K556" s="112"/>
    </row>
    <row r="557" spans="2:11">
      <c r="B557" s="119"/>
      <c r="C557" s="112"/>
      <c r="D557" s="112"/>
      <c r="E557" s="112"/>
      <c r="F557" s="112"/>
      <c r="G557" s="112"/>
      <c r="H557" s="112"/>
      <c r="I557" s="112"/>
      <c r="J557" s="112"/>
      <c r="K557" s="112"/>
    </row>
    <row r="558" spans="2:11">
      <c r="B558" s="119"/>
      <c r="C558" s="112"/>
      <c r="D558" s="112"/>
      <c r="E558" s="112"/>
      <c r="F558" s="112"/>
      <c r="G558" s="112"/>
      <c r="H558" s="112"/>
      <c r="I558" s="112"/>
      <c r="J558" s="112"/>
      <c r="K558" s="112"/>
    </row>
    <row r="559" spans="2:11">
      <c r="B559" s="119"/>
      <c r="C559" s="112"/>
      <c r="D559" s="112"/>
      <c r="E559" s="112"/>
      <c r="F559" s="112"/>
      <c r="G559" s="112"/>
      <c r="H559" s="112"/>
      <c r="I559" s="112"/>
      <c r="J559" s="112"/>
      <c r="K559" s="112"/>
    </row>
    <row r="560" spans="2:11">
      <c r="B560" s="119"/>
      <c r="C560" s="112"/>
      <c r="D560" s="112"/>
      <c r="E560" s="112"/>
      <c r="F560" s="112"/>
      <c r="G560" s="112"/>
      <c r="H560" s="112"/>
      <c r="I560" s="112"/>
      <c r="J560" s="112"/>
      <c r="K560" s="112"/>
    </row>
    <row r="561" spans="2:11">
      <c r="B561" s="119"/>
      <c r="C561" s="119"/>
      <c r="D561" s="119"/>
      <c r="E561" s="112"/>
      <c r="F561" s="112"/>
      <c r="G561" s="112"/>
      <c r="H561" s="112"/>
      <c r="I561" s="112"/>
      <c r="J561" s="112"/>
      <c r="K561" s="112"/>
    </row>
    <row r="562" spans="2:11">
      <c r="B562" s="119"/>
      <c r="C562" s="119"/>
      <c r="D562" s="119"/>
      <c r="E562" s="112"/>
      <c r="F562" s="112"/>
      <c r="G562" s="112"/>
      <c r="H562" s="112"/>
      <c r="I562" s="112"/>
      <c r="J562" s="112"/>
      <c r="K562" s="112"/>
    </row>
    <row r="563" spans="2:11">
      <c r="B563" s="119"/>
      <c r="C563" s="119"/>
      <c r="D563" s="119"/>
      <c r="E563" s="112"/>
      <c r="F563" s="112"/>
      <c r="G563" s="112"/>
      <c r="H563" s="112"/>
      <c r="I563" s="112"/>
      <c r="J563" s="112"/>
      <c r="K563" s="112"/>
    </row>
    <row r="564" spans="2:11">
      <c r="B564" s="119"/>
      <c r="C564" s="119"/>
      <c r="D564" s="119"/>
      <c r="E564" s="112"/>
      <c r="F564" s="112"/>
      <c r="G564" s="112"/>
      <c r="H564" s="112"/>
      <c r="I564" s="112"/>
      <c r="J564" s="112"/>
      <c r="K564" s="112"/>
    </row>
    <row r="565" spans="2:11">
      <c r="B565" s="119"/>
      <c r="C565" s="119"/>
      <c r="D565" s="119"/>
      <c r="E565" s="112"/>
      <c r="F565" s="112"/>
      <c r="G565" s="112"/>
      <c r="H565" s="112"/>
      <c r="I565" s="112"/>
      <c r="J565" s="112"/>
      <c r="K565" s="112"/>
    </row>
    <row r="566" spans="2:11">
      <c r="B566" s="119"/>
      <c r="C566" s="119"/>
      <c r="D566" s="119"/>
      <c r="E566" s="112"/>
      <c r="F566" s="112"/>
      <c r="G566" s="112"/>
      <c r="H566" s="112"/>
      <c r="I566" s="112"/>
      <c r="J566" s="112"/>
      <c r="K566" s="112"/>
    </row>
    <row r="567" spans="2:11">
      <c r="B567" s="119"/>
      <c r="C567" s="119"/>
      <c r="D567" s="119"/>
      <c r="E567" s="112"/>
      <c r="F567" s="112"/>
      <c r="G567" s="112"/>
      <c r="H567" s="112"/>
      <c r="I567" s="112"/>
      <c r="J567" s="112"/>
      <c r="K567" s="112"/>
    </row>
    <row r="568" spans="2:11">
      <c r="B568" s="119"/>
      <c r="C568" s="119"/>
      <c r="D568" s="119"/>
      <c r="E568" s="112"/>
      <c r="F568" s="112"/>
      <c r="G568" s="112"/>
      <c r="H568" s="112"/>
      <c r="I568" s="112"/>
      <c r="J568" s="112"/>
      <c r="K568" s="112"/>
    </row>
    <row r="569" spans="2:11">
      <c r="B569" s="119"/>
      <c r="C569" s="119"/>
      <c r="D569" s="119"/>
      <c r="E569" s="112"/>
      <c r="F569" s="112"/>
      <c r="G569" s="112"/>
      <c r="H569" s="112"/>
      <c r="I569" s="112"/>
      <c r="J569" s="112"/>
      <c r="K569" s="112"/>
    </row>
    <row r="570" spans="2:11">
      <c r="B570" s="119"/>
      <c r="C570" s="119"/>
      <c r="D570" s="119"/>
      <c r="E570" s="112"/>
      <c r="F570" s="112"/>
      <c r="G570" s="112"/>
      <c r="H570" s="112"/>
      <c r="I570" s="112"/>
      <c r="J570" s="112"/>
      <c r="K570" s="112"/>
    </row>
    <row r="571" spans="2:11">
      <c r="B571" s="119"/>
      <c r="C571" s="119"/>
      <c r="D571" s="119"/>
      <c r="E571" s="112"/>
      <c r="F571" s="112"/>
      <c r="G571" s="112"/>
      <c r="H571" s="112"/>
      <c r="I571" s="112"/>
      <c r="J571" s="112"/>
      <c r="K571" s="112"/>
    </row>
    <row r="572" spans="2:11">
      <c r="B572" s="119"/>
      <c r="C572" s="119"/>
      <c r="D572" s="119"/>
      <c r="E572" s="112"/>
      <c r="F572" s="112"/>
      <c r="G572" s="112"/>
      <c r="H572" s="112"/>
      <c r="I572" s="112"/>
      <c r="J572" s="112"/>
      <c r="K572" s="112"/>
    </row>
    <row r="573" spans="2:11">
      <c r="B573" s="119"/>
      <c r="C573" s="119"/>
      <c r="D573" s="119"/>
      <c r="E573" s="112"/>
      <c r="F573" s="112"/>
      <c r="G573" s="112"/>
      <c r="H573" s="112"/>
      <c r="I573" s="112"/>
      <c r="J573" s="112"/>
      <c r="K573" s="112"/>
    </row>
    <row r="574" spans="2:11">
      <c r="B574" s="119"/>
      <c r="C574" s="119"/>
      <c r="D574" s="119"/>
      <c r="E574" s="112"/>
      <c r="F574" s="112"/>
      <c r="G574" s="112"/>
      <c r="H574" s="112"/>
      <c r="I574" s="112"/>
      <c r="J574" s="112"/>
      <c r="K574" s="112"/>
    </row>
    <row r="575" spans="2:11">
      <c r="B575" s="119"/>
      <c r="C575" s="119"/>
      <c r="D575" s="119"/>
      <c r="E575" s="112"/>
      <c r="F575" s="112"/>
      <c r="G575" s="112"/>
      <c r="H575" s="112"/>
      <c r="I575" s="112"/>
      <c r="J575" s="112"/>
      <c r="K575" s="112"/>
    </row>
    <row r="576" spans="2:11">
      <c r="B576" s="119"/>
      <c r="C576" s="119"/>
      <c r="D576" s="119"/>
      <c r="E576" s="112"/>
      <c r="F576" s="112"/>
      <c r="G576" s="112"/>
      <c r="H576" s="112"/>
      <c r="I576" s="112"/>
      <c r="J576" s="112"/>
      <c r="K576" s="112"/>
    </row>
    <row r="577" spans="2:11">
      <c r="B577" s="119"/>
      <c r="C577" s="119"/>
      <c r="D577" s="119"/>
      <c r="E577" s="112"/>
      <c r="F577" s="112"/>
      <c r="G577" s="112"/>
      <c r="H577" s="112"/>
      <c r="I577" s="112"/>
      <c r="J577" s="112"/>
      <c r="K577" s="112"/>
    </row>
    <row r="578" spans="2:11">
      <c r="B578" s="119"/>
      <c r="C578" s="119"/>
      <c r="D578" s="119"/>
      <c r="E578" s="112"/>
      <c r="F578" s="112"/>
      <c r="G578" s="112"/>
      <c r="H578" s="112"/>
      <c r="I578" s="112"/>
      <c r="J578" s="112"/>
      <c r="K578" s="112"/>
    </row>
    <row r="579" spans="2:11">
      <c r="B579" s="119"/>
      <c r="C579" s="119"/>
      <c r="D579" s="119"/>
      <c r="E579" s="112"/>
      <c r="F579" s="112"/>
      <c r="G579" s="112"/>
      <c r="H579" s="112"/>
      <c r="I579" s="112"/>
      <c r="J579" s="112"/>
      <c r="K579" s="112"/>
    </row>
    <row r="580" spans="2:11">
      <c r="B580" s="119"/>
      <c r="C580" s="119"/>
      <c r="D580" s="119"/>
      <c r="E580" s="112"/>
      <c r="F580" s="112"/>
      <c r="G580" s="112"/>
      <c r="H580" s="112"/>
      <c r="I580" s="112"/>
      <c r="J580" s="112"/>
      <c r="K580" s="112"/>
    </row>
    <row r="581" spans="2:11">
      <c r="B581" s="119"/>
      <c r="C581" s="119"/>
      <c r="D581" s="119"/>
      <c r="E581" s="112"/>
      <c r="F581" s="112"/>
      <c r="G581" s="112"/>
      <c r="H581" s="112"/>
      <c r="I581" s="112"/>
      <c r="J581" s="112"/>
      <c r="K581" s="112"/>
    </row>
    <row r="582" spans="2:11">
      <c r="B582" s="119"/>
      <c r="C582" s="119"/>
      <c r="D582" s="119"/>
      <c r="E582" s="112"/>
      <c r="F582" s="112"/>
      <c r="G582" s="112"/>
      <c r="H582" s="112"/>
      <c r="I582" s="112"/>
      <c r="J582" s="112"/>
      <c r="K582" s="112"/>
    </row>
    <row r="583" spans="2:11">
      <c r="B583" s="119"/>
      <c r="C583" s="119"/>
      <c r="D583" s="119"/>
      <c r="E583" s="112"/>
      <c r="F583" s="112"/>
      <c r="G583" s="112"/>
      <c r="H583" s="112"/>
      <c r="I583" s="112"/>
      <c r="J583" s="112"/>
      <c r="K583" s="112"/>
    </row>
    <row r="584" spans="2:11">
      <c r="B584" s="119"/>
      <c r="C584" s="119"/>
      <c r="D584" s="119"/>
      <c r="E584" s="112"/>
      <c r="F584" s="112"/>
      <c r="G584" s="112"/>
      <c r="H584" s="112"/>
      <c r="I584" s="112"/>
      <c r="J584" s="112"/>
      <c r="K584" s="112"/>
    </row>
    <row r="585" spans="2:11">
      <c r="B585" s="119"/>
      <c r="C585" s="119"/>
      <c r="D585" s="119"/>
      <c r="E585" s="112"/>
      <c r="F585" s="112"/>
      <c r="G585" s="112"/>
      <c r="H585" s="112"/>
      <c r="I585" s="112"/>
      <c r="J585" s="112"/>
      <c r="K585" s="112"/>
    </row>
    <row r="586" spans="2:11">
      <c r="B586" s="119"/>
      <c r="C586" s="119"/>
      <c r="D586" s="119"/>
      <c r="E586" s="112"/>
      <c r="F586" s="112"/>
      <c r="G586" s="112"/>
      <c r="H586" s="112"/>
      <c r="I586" s="112"/>
      <c r="J586" s="112"/>
      <c r="K586" s="112"/>
    </row>
    <row r="587" spans="2:11">
      <c r="B587" s="119"/>
      <c r="C587" s="119"/>
      <c r="D587" s="119"/>
      <c r="E587" s="112"/>
      <c r="F587" s="112"/>
      <c r="G587" s="112"/>
      <c r="H587" s="112"/>
      <c r="I587" s="112"/>
      <c r="J587" s="112"/>
      <c r="K587" s="112"/>
    </row>
    <row r="588" spans="2:11">
      <c r="B588" s="119"/>
      <c r="C588" s="119"/>
      <c r="D588" s="119"/>
      <c r="E588" s="112"/>
      <c r="F588" s="112"/>
      <c r="G588" s="112"/>
      <c r="H588" s="112"/>
      <c r="I588" s="112"/>
      <c r="J588" s="112"/>
      <c r="K588" s="112"/>
    </row>
    <row r="589" spans="2:11">
      <c r="B589" s="119"/>
      <c r="C589" s="119"/>
      <c r="D589" s="119"/>
      <c r="E589" s="112"/>
      <c r="F589" s="112"/>
      <c r="G589" s="112"/>
      <c r="H589" s="112"/>
      <c r="I589" s="112"/>
      <c r="J589" s="112"/>
      <c r="K589" s="112"/>
    </row>
    <row r="590" spans="2:11">
      <c r="B590" s="119"/>
      <c r="C590" s="119"/>
      <c r="D590" s="119"/>
      <c r="E590" s="112"/>
      <c r="F590" s="112"/>
      <c r="G590" s="112"/>
      <c r="H590" s="112"/>
      <c r="I590" s="112"/>
      <c r="J590" s="112"/>
      <c r="K590" s="112"/>
    </row>
    <row r="591" spans="2:11">
      <c r="B591" s="119"/>
      <c r="C591" s="119"/>
      <c r="D591" s="119"/>
      <c r="E591" s="112"/>
      <c r="F591" s="112"/>
      <c r="G591" s="112"/>
      <c r="H591" s="112"/>
      <c r="I591" s="112"/>
      <c r="J591" s="112"/>
      <c r="K591" s="112"/>
    </row>
    <row r="592" spans="2:11">
      <c r="B592" s="119"/>
      <c r="C592" s="119"/>
      <c r="D592" s="119"/>
      <c r="E592" s="112"/>
      <c r="F592" s="112"/>
      <c r="G592" s="112"/>
      <c r="H592" s="112"/>
      <c r="I592" s="112"/>
      <c r="J592" s="112"/>
      <c r="K592" s="112"/>
    </row>
    <row r="593" spans="2:11">
      <c r="B593" s="119"/>
      <c r="C593" s="119"/>
      <c r="D593" s="119"/>
      <c r="E593" s="112"/>
      <c r="F593" s="112"/>
      <c r="G593" s="112"/>
      <c r="H593" s="112"/>
      <c r="I593" s="112"/>
      <c r="J593" s="112"/>
      <c r="K593" s="112"/>
    </row>
    <row r="594" spans="2:11">
      <c r="B594" s="119"/>
      <c r="C594" s="119"/>
      <c r="D594" s="119"/>
      <c r="E594" s="112"/>
      <c r="F594" s="112"/>
      <c r="G594" s="112"/>
      <c r="H594" s="112"/>
      <c r="I594" s="112"/>
      <c r="J594" s="112"/>
      <c r="K594" s="112"/>
    </row>
    <row r="595" spans="2:11">
      <c r="B595" s="119"/>
      <c r="C595" s="119"/>
      <c r="D595" s="119"/>
      <c r="E595" s="112"/>
      <c r="F595" s="112"/>
      <c r="G595" s="112"/>
      <c r="H595" s="112"/>
      <c r="I595" s="112"/>
      <c r="J595" s="112"/>
      <c r="K595" s="112"/>
    </row>
    <row r="596" spans="2:11">
      <c r="B596" s="119"/>
      <c r="C596" s="119"/>
      <c r="D596" s="119"/>
      <c r="E596" s="112"/>
      <c r="F596" s="112"/>
      <c r="G596" s="112"/>
      <c r="H596" s="112"/>
      <c r="I596" s="112"/>
      <c r="J596" s="112"/>
      <c r="K596" s="112"/>
    </row>
    <row r="597" spans="2:11">
      <c r="B597" s="119"/>
      <c r="C597" s="119"/>
      <c r="D597" s="119"/>
      <c r="E597" s="112"/>
      <c r="F597" s="112"/>
      <c r="G597" s="112"/>
      <c r="H597" s="112"/>
      <c r="I597" s="112"/>
      <c r="J597" s="112"/>
      <c r="K597" s="112"/>
    </row>
    <row r="598" spans="2:11">
      <c r="B598" s="119"/>
      <c r="C598" s="119"/>
      <c r="D598" s="119"/>
      <c r="E598" s="112"/>
      <c r="F598" s="112"/>
      <c r="G598" s="112"/>
      <c r="H598" s="112"/>
      <c r="I598" s="112"/>
      <c r="J598" s="112"/>
      <c r="K598" s="112"/>
    </row>
    <row r="599" spans="2:11">
      <c r="B599" s="119"/>
      <c r="C599" s="119"/>
      <c r="D599" s="119"/>
      <c r="E599" s="112"/>
      <c r="F599" s="112"/>
      <c r="G599" s="112"/>
      <c r="H599" s="112"/>
      <c r="I599" s="112"/>
      <c r="J599" s="112"/>
      <c r="K599" s="112"/>
    </row>
    <row r="600" spans="2:11">
      <c r="B600" s="119"/>
      <c r="C600" s="119"/>
      <c r="D600" s="119"/>
      <c r="E600" s="112"/>
      <c r="F600" s="112"/>
      <c r="G600" s="112"/>
      <c r="H600" s="112"/>
      <c r="I600" s="112"/>
      <c r="J600" s="112"/>
      <c r="K600" s="112"/>
    </row>
    <row r="601" spans="2:11">
      <c r="B601" s="119"/>
      <c r="C601" s="119"/>
      <c r="D601" s="119"/>
      <c r="E601" s="112"/>
      <c r="F601" s="112"/>
      <c r="G601" s="112"/>
      <c r="H601" s="112"/>
      <c r="I601" s="112"/>
      <c r="J601" s="112"/>
      <c r="K601" s="112"/>
    </row>
    <row r="602" spans="2:11">
      <c r="B602" s="119"/>
      <c r="C602" s="119"/>
      <c r="D602" s="119"/>
      <c r="E602" s="112"/>
      <c r="F602" s="112"/>
      <c r="G602" s="112"/>
      <c r="H602" s="112"/>
      <c r="I602" s="112"/>
      <c r="J602" s="112"/>
      <c r="K602" s="112"/>
    </row>
    <row r="603" spans="2:11">
      <c r="B603" s="119"/>
      <c r="C603" s="119"/>
      <c r="D603" s="119"/>
      <c r="E603" s="112"/>
      <c r="F603" s="112"/>
      <c r="G603" s="112"/>
      <c r="H603" s="112"/>
      <c r="I603" s="112"/>
      <c r="J603" s="112"/>
      <c r="K603" s="112"/>
    </row>
    <row r="604" spans="2:11">
      <c r="B604" s="119"/>
      <c r="C604" s="119"/>
      <c r="D604" s="119"/>
      <c r="E604" s="112"/>
      <c r="F604" s="112"/>
      <c r="G604" s="112"/>
      <c r="H604" s="112"/>
      <c r="I604" s="112"/>
      <c r="J604" s="112"/>
      <c r="K604" s="112"/>
    </row>
    <row r="605" spans="2:11">
      <c r="B605" s="119"/>
      <c r="C605" s="119"/>
      <c r="D605" s="119"/>
      <c r="E605" s="112"/>
      <c r="F605" s="112"/>
      <c r="G605" s="112"/>
      <c r="H605" s="112"/>
      <c r="I605" s="112"/>
      <c r="J605" s="112"/>
      <c r="K605" s="112"/>
    </row>
    <row r="606" spans="2:11">
      <c r="B606" s="119"/>
      <c r="C606" s="119"/>
      <c r="D606" s="119"/>
      <c r="E606" s="112"/>
      <c r="F606" s="112"/>
      <c r="G606" s="112"/>
      <c r="H606" s="112"/>
      <c r="I606" s="112"/>
      <c r="J606" s="112"/>
      <c r="K606" s="112"/>
    </row>
    <row r="607" spans="2:11">
      <c r="B607" s="119"/>
      <c r="C607" s="119"/>
      <c r="D607" s="119"/>
      <c r="E607" s="112"/>
      <c r="F607" s="112"/>
      <c r="G607" s="112"/>
      <c r="H607" s="112"/>
      <c r="I607" s="112"/>
      <c r="J607" s="112"/>
      <c r="K607" s="112"/>
    </row>
    <row r="608" spans="2:11">
      <c r="B608" s="119"/>
      <c r="C608" s="119"/>
      <c r="D608" s="119"/>
      <c r="E608" s="112"/>
      <c r="F608" s="112"/>
      <c r="G608" s="112"/>
      <c r="H608" s="112"/>
      <c r="I608" s="112"/>
      <c r="J608" s="112"/>
      <c r="K608" s="112"/>
    </row>
    <row r="609" spans="2:11">
      <c r="B609" s="119"/>
      <c r="C609" s="119"/>
      <c r="D609" s="119"/>
      <c r="E609" s="112"/>
      <c r="F609" s="112"/>
      <c r="G609" s="112"/>
      <c r="H609" s="112"/>
      <c r="I609" s="112"/>
      <c r="J609" s="112"/>
      <c r="K609" s="112"/>
    </row>
    <row r="610" spans="2:11">
      <c r="B610" s="119"/>
      <c r="C610" s="119"/>
      <c r="D610" s="119"/>
      <c r="E610" s="112"/>
      <c r="F610" s="112"/>
      <c r="G610" s="112"/>
      <c r="H610" s="112"/>
      <c r="I610" s="112"/>
      <c r="J610" s="112"/>
      <c r="K610" s="112"/>
    </row>
    <row r="611" spans="2:11">
      <c r="B611" s="119"/>
      <c r="C611" s="119"/>
      <c r="D611" s="119"/>
      <c r="E611" s="112"/>
      <c r="F611" s="112"/>
      <c r="G611" s="112"/>
      <c r="H611" s="112"/>
      <c r="I611" s="112"/>
      <c r="J611" s="112"/>
      <c r="K611" s="112"/>
    </row>
    <row r="612" spans="2:11">
      <c r="B612" s="119"/>
      <c r="C612" s="119"/>
      <c r="D612" s="119"/>
      <c r="E612" s="112"/>
      <c r="F612" s="112"/>
      <c r="G612" s="112"/>
      <c r="H612" s="112"/>
      <c r="I612" s="112"/>
      <c r="J612" s="112"/>
      <c r="K612" s="112"/>
    </row>
    <row r="613" spans="2:11">
      <c r="B613" s="119"/>
      <c r="C613" s="119"/>
      <c r="D613" s="119"/>
      <c r="E613" s="112"/>
      <c r="F613" s="112"/>
      <c r="G613" s="112"/>
      <c r="H613" s="112"/>
      <c r="I613" s="112"/>
      <c r="J613" s="112"/>
      <c r="K613" s="112"/>
    </row>
    <row r="614" spans="2:11">
      <c r="B614" s="119"/>
      <c r="C614" s="119"/>
      <c r="D614" s="119"/>
      <c r="E614" s="112"/>
      <c r="F614" s="112"/>
      <c r="G614" s="112"/>
      <c r="H614" s="112"/>
      <c r="I614" s="112"/>
      <c r="J614" s="112"/>
      <c r="K614" s="112"/>
    </row>
    <row r="615" spans="2:11">
      <c r="B615" s="119"/>
      <c r="C615" s="119"/>
      <c r="D615" s="119"/>
      <c r="E615" s="112"/>
      <c r="F615" s="112"/>
      <c r="G615" s="112"/>
      <c r="H615" s="112"/>
      <c r="I615" s="112"/>
      <c r="J615" s="112"/>
      <c r="K615" s="112"/>
    </row>
    <row r="616" spans="2:11">
      <c r="B616" s="119"/>
      <c r="C616" s="119"/>
      <c r="D616" s="119"/>
      <c r="E616" s="112"/>
      <c r="F616" s="112"/>
      <c r="G616" s="112"/>
      <c r="H616" s="112"/>
      <c r="I616" s="112"/>
      <c r="J616" s="112"/>
      <c r="K616" s="112"/>
    </row>
    <row r="617" spans="2:11">
      <c r="B617" s="119"/>
      <c r="C617" s="119"/>
      <c r="D617" s="119"/>
      <c r="E617" s="112"/>
      <c r="F617" s="112"/>
      <c r="G617" s="112"/>
      <c r="H617" s="112"/>
      <c r="I617" s="112"/>
      <c r="J617" s="112"/>
      <c r="K617" s="112"/>
    </row>
    <row r="618" spans="2:11">
      <c r="B618" s="119"/>
      <c r="C618" s="119"/>
      <c r="D618" s="119"/>
      <c r="E618" s="112"/>
      <c r="F618" s="112"/>
      <c r="G618" s="112"/>
      <c r="H618" s="112"/>
      <c r="I618" s="112"/>
      <c r="J618" s="112"/>
      <c r="K618" s="112"/>
    </row>
    <row r="619" spans="2:11">
      <c r="B619" s="119"/>
      <c r="C619" s="119"/>
      <c r="D619" s="119"/>
      <c r="E619" s="112"/>
      <c r="F619" s="112"/>
      <c r="G619" s="112"/>
      <c r="H619" s="112"/>
      <c r="I619" s="112"/>
      <c r="J619" s="112"/>
      <c r="K619" s="112"/>
    </row>
    <row r="620" spans="2:11">
      <c r="B620" s="119"/>
      <c r="C620" s="119"/>
      <c r="D620" s="119"/>
      <c r="E620" s="112"/>
      <c r="F620" s="112"/>
      <c r="G620" s="112"/>
      <c r="H620" s="112"/>
      <c r="I620" s="112"/>
      <c r="J620" s="112"/>
      <c r="K620" s="112"/>
    </row>
    <row r="621" spans="2:11">
      <c r="B621" s="119"/>
      <c r="C621" s="119"/>
      <c r="D621" s="119"/>
      <c r="E621" s="112"/>
      <c r="F621" s="112"/>
      <c r="G621" s="112"/>
      <c r="H621" s="112"/>
      <c r="I621" s="112"/>
      <c r="J621" s="112"/>
      <c r="K621" s="112"/>
    </row>
    <row r="622" spans="2:11">
      <c r="B622" s="119"/>
      <c r="C622" s="119"/>
      <c r="D622" s="119"/>
      <c r="E622" s="112"/>
      <c r="F622" s="112"/>
      <c r="G622" s="112"/>
      <c r="H622" s="112"/>
      <c r="I622" s="112"/>
      <c r="J622" s="112"/>
      <c r="K622" s="112"/>
    </row>
    <row r="623" spans="2:11">
      <c r="B623" s="119"/>
      <c r="C623" s="119"/>
      <c r="D623" s="119"/>
      <c r="E623" s="112"/>
      <c r="F623" s="112"/>
      <c r="G623" s="112"/>
      <c r="H623" s="112"/>
      <c r="I623" s="112"/>
      <c r="J623" s="112"/>
      <c r="K623" s="112"/>
    </row>
    <row r="624" spans="2:11">
      <c r="B624" s="119"/>
      <c r="C624" s="119"/>
      <c r="D624" s="119"/>
      <c r="E624" s="112"/>
      <c r="F624" s="112"/>
      <c r="G624" s="112"/>
      <c r="H624" s="112"/>
      <c r="I624" s="112"/>
      <c r="J624" s="112"/>
      <c r="K624" s="112"/>
    </row>
    <row r="625" spans="2:11">
      <c r="B625" s="119"/>
      <c r="C625" s="119"/>
      <c r="D625" s="119"/>
      <c r="E625" s="112"/>
      <c r="F625" s="112"/>
      <c r="G625" s="112"/>
      <c r="H625" s="112"/>
      <c r="I625" s="112"/>
      <c r="J625" s="112"/>
      <c r="K625" s="112"/>
    </row>
    <row r="626" spans="2:11">
      <c r="B626" s="119"/>
      <c r="C626" s="119"/>
      <c r="D626" s="119"/>
      <c r="E626" s="112"/>
      <c r="F626" s="112"/>
      <c r="G626" s="112"/>
      <c r="H626" s="112"/>
      <c r="I626" s="112"/>
      <c r="J626" s="112"/>
      <c r="K626" s="112"/>
    </row>
    <row r="627" spans="2:11">
      <c r="B627" s="119"/>
      <c r="C627" s="119"/>
      <c r="D627" s="119"/>
      <c r="E627" s="112"/>
      <c r="F627" s="112"/>
      <c r="G627" s="112"/>
      <c r="H627" s="112"/>
      <c r="I627" s="112"/>
      <c r="J627" s="112"/>
      <c r="K627" s="112"/>
    </row>
    <row r="628" spans="2:11">
      <c r="B628" s="119"/>
      <c r="C628" s="119"/>
      <c r="D628" s="119"/>
      <c r="E628" s="112"/>
      <c r="F628" s="112"/>
      <c r="G628" s="112"/>
      <c r="H628" s="112"/>
      <c r="I628" s="112"/>
      <c r="J628" s="112"/>
      <c r="K628" s="112"/>
    </row>
    <row r="629" spans="2:11">
      <c r="B629" s="119"/>
      <c r="C629" s="119"/>
      <c r="D629" s="119"/>
      <c r="E629" s="112"/>
      <c r="F629" s="112"/>
      <c r="G629" s="112"/>
      <c r="H629" s="112"/>
      <c r="I629" s="112"/>
      <c r="J629" s="112"/>
      <c r="K629" s="112"/>
    </row>
    <row r="630" spans="2:11">
      <c r="B630" s="119"/>
      <c r="C630" s="119"/>
      <c r="D630" s="119"/>
      <c r="E630" s="112"/>
      <c r="F630" s="112"/>
      <c r="G630" s="112"/>
      <c r="H630" s="112"/>
      <c r="I630" s="112"/>
      <c r="J630" s="112"/>
      <c r="K630" s="112"/>
    </row>
    <row r="631" spans="2:11">
      <c r="B631" s="119"/>
      <c r="C631" s="119"/>
      <c r="D631" s="119"/>
      <c r="E631" s="112"/>
      <c r="F631" s="112"/>
      <c r="G631" s="112"/>
      <c r="H631" s="112"/>
      <c r="I631" s="112"/>
      <c r="J631" s="112"/>
      <c r="K631" s="112"/>
    </row>
    <row r="632" spans="2:11">
      <c r="B632" s="119"/>
      <c r="C632" s="119"/>
      <c r="D632" s="119"/>
      <c r="E632" s="112"/>
      <c r="F632" s="112"/>
      <c r="G632" s="112"/>
      <c r="H632" s="112"/>
      <c r="I632" s="112"/>
      <c r="J632" s="112"/>
      <c r="K632" s="112"/>
    </row>
    <row r="633" spans="2:11">
      <c r="B633" s="119"/>
      <c r="C633" s="119"/>
      <c r="D633" s="119"/>
      <c r="E633" s="112"/>
      <c r="F633" s="112"/>
      <c r="G633" s="112"/>
      <c r="H633" s="112"/>
      <c r="I633" s="112"/>
      <c r="J633" s="112"/>
      <c r="K633" s="112"/>
    </row>
    <row r="634" spans="2:11">
      <c r="B634" s="119"/>
      <c r="C634" s="119"/>
      <c r="D634" s="119"/>
      <c r="E634" s="112"/>
      <c r="F634" s="112"/>
      <c r="G634" s="112"/>
      <c r="H634" s="112"/>
      <c r="I634" s="112"/>
      <c r="J634" s="112"/>
      <c r="K634" s="112"/>
    </row>
    <row r="635" spans="2:11">
      <c r="B635" s="119"/>
      <c r="C635" s="119"/>
      <c r="D635" s="119"/>
      <c r="E635" s="112"/>
      <c r="F635" s="112"/>
      <c r="G635" s="112"/>
      <c r="H635" s="112"/>
      <c r="I635" s="112"/>
      <c r="J635" s="112"/>
      <c r="K635" s="112"/>
    </row>
    <row r="636" spans="2:11">
      <c r="B636" s="119"/>
      <c r="C636" s="119"/>
      <c r="D636" s="119"/>
      <c r="E636" s="112"/>
      <c r="F636" s="112"/>
      <c r="G636" s="112"/>
      <c r="H636" s="112"/>
      <c r="I636" s="112"/>
      <c r="J636" s="112"/>
      <c r="K636" s="112"/>
    </row>
    <row r="637" spans="2:11">
      <c r="B637" s="119"/>
      <c r="C637" s="119"/>
      <c r="D637" s="119"/>
      <c r="E637" s="112"/>
      <c r="F637" s="112"/>
      <c r="G637" s="112"/>
      <c r="H637" s="112"/>
      <c r="I637" s="112"/>
      <c r="J637" s="112"/>
      <c r="K637" s="112"/>
    </row>
    <row r="638" spans="2:11">
      <c r="B638" s="119"/>
      <c r="C638" s="119"/>
      <c r="D638" s="119"/>
      <c r="E638" s="112"/>
      <c r="F638" s="112"/>
      <c r="G638" s="112"/>
      <c r="H638" s="112"/>
      <c r="I638" s="112"/>
      <c r="J638" s="112"/>
      <c r="K638" s="112"/>
    </row>
    <row r="639" spans="2:11">
      <c r="B639" s="119"/>
      <c r="C639" s="119"/>
      <c r="D639" s="119"/>
      <c r="E639" s="112"/>
      <c r="F639" s="112"/>
      <c r="G639" s="112"/>
      <c r="H639" s="112"/>
      <c r="I639" s="112"/>
      <c r="J639" s="112"/>
      <c r="K639" s="112"/>
    </row>
    <row r="640" spans="2:11">
      <c r="B640" s="119"/>
      <c r="C640" s="119"/>
      <c r="D640" s="119"/>
      <c r="E640" s="112"/>
      <c r="F640" s="112"/>
      <c r="G640" s="112"/>
      <c r="H640" s="112"/>
      <c r="I640" s="112"/>
      <c r="J640" s="112"/>
      <c r="K640" s="112"/>
    </row>
    <row r="641" spans="2:11">
      <c r="B641" s="119"/>
      <c r="C641" s="119"/>
      <c r="D641" s="119"/>
      <c r="E641" s="112"/>
      <c r="F641" s="112"/>
      <c r="G641" s="112"/>
      <c r="H641" s="112"/>
      <c r="I641" s="112"/>
      <c r="J641" s="112"/>
      <c r="K641" s="112"/>
    </row>
    <row r="642" spans="2:11">
      <c r="B642" s="119"/>
      <c r="C642" s="119"/>
      <c r="D642" s="119"/>
      <c r="E642" s="112"/>
      <c r="F642" s="112"/>
      <c r="G642" s="112"/>
      <c r="H642" s="112"/>
      <c r="I642" s="112"/>
      <c r="J642" s="112"/>
      <c r="K642" s="112"/>
    </row>
    <row r="643" spans="2:11">
      <c r="B643" s="119"/>
      <c r="C643" s="119"/>
      <c r="D643" s="119"/>
      <c r="E643" s="112"/>
      <c r="F643" s="112"/>
      <c r="G643" s="112"/>
      <c r="H643" s="112"/>
      <c r="I643" s="112"/>
      <c r="J643" s="112"/>
      <c r="K643" s="112"/>
    </row>
    <row r="644" spans="2:11">
      <c r="B644" s="119"/>
      <c r="C644" s="119"/>
      <c r="D644" s="119"/>
      <c r="E644" s="112"/>
      <c r="F644" s="112"/>
      <c r="G644" s="112"/>
      <c r="H644" s="112"/>
      <c r="I644" s="112"/>
      <c r="J644" s="112"/>
      <c r="K644" s="112"/>
    </row>
    <row r="645" spans="2:11">
      <c r="B645" s="119"/>
      <c r="C645" s="119"/>
      <c r="D645" s="119"/>
      <c r="E645" s="112"/>
      <c r="F645" s="112"/>
      <c r="G645" s="112"/>
      <c r="H645" s="112"/>
      <c r="I645" s="112"/>
      <c r="J645" s="112"/>
      <c r="K645" s="112"/>
    </row>
    <row r="646" spans="2:11">
      <c r="B646" s="119"/>
      <c r="C646" s="119"/>
      <c r="D646" s="119"/>
      <c r="E646" s="112"/>
      <c r="F646" s="112"/>
      <c r="G646" s="112"/>
      <c r="H646" s="112"/>
      <c r="I646" s="112"/>
      <c r="J646" s="112"/>
      <c r="K646" s="112"/>
    </row>
    <row r="647" spans="2:11">
      <c r="B647" s="119"/>
      <c r="C647" s="119"/>
      <c r="D647" s="119"/>
      <c r="E647" s="112"/>
      <c r="F647" s="112"/>
      <c r="G647" s="112"/>
      <c r="H647" s="112"/>
      <c r="I647" s="112"/>
      <c r="J647" s="112"/>
      <c r="K647" s="112"/>
    </row>
    <row r="648" spans="2:11">
      <c r="B648" s="119"/>
      <c r="C648" s="119"/>
      <c r="D648" s="119"/>
      <c r="E648" s="112"/>
      <c r="F648" s="112"/>
      <c r="G648" s="112"/>
      <c r="H648" s="112"/>
      <c r="I648" s="112"/>
      <c r="J648" s="112"/>
      <c r="K648" s="112"/>
    </row>
    <row r="649" spans="2:11">
      <c r="B649" s="119"/>
      <c r="C649" s="119"/>
      <c r="D649" s="119"/>
      <c r="E649" s="112"/>
      <c r="F649" s="112"/>
      <c r="G649" s="112"/>
      <c r="H649" s="112"/>
      <c r="I649" s="112"/>
      <c r="J649" s="112"/>
      <c r="K649" s="112"/>
    </row>
    <row r="650" spans="2:11">
      <c r="B650" s="119"/>
      <c r="C650" s="119"/>
      <c r="D650" s="119"/>
      <c r="E650" s="112"/>
      <c r="F650" s="112"/>
      <c r="G650" s="112"/>
      <c r="H650" s="112"/>
      <c r="I650" s="112"/>
      <c r="J650" s="112"/>
      <c r="K650" s="112"/>
    </row>
    <row r="651" spans="2:11">
      <c r="B651" s="119"/>
      <c r="C651" s="119"/>
      <c r="D651" s="119"/>
      <c r="E651" s="112"/>
      <c r="F651" s="112"/>
      <c r="G651" s="112"/>
      <c r="H651" s="112"/>
      <c r="I651" s="112"/>
      <c r="J651" s="112"/>
      <c r="K651" s="112"/>
    </row>
    <row r="652" spans="2:11">
      <c r="B652" s="119"/>
      <c r="C652" s="119"/>
      <c r="D652" s="119"/>
      <c r="E652" s="112"/>
      <c r="F652" s="112"/>
      <c r="G652" s="112"/>
      <c r="H652" s="112"/>
      <c r="I652" s="112"/>
      <c r="J652" s="112"/>
      <c r="K652" s="112"/>
    </row>
    <row r="653" spans="2:11">
      <c r="B653" s="119"/>
      <c r="C653" s="119"/>
      <c r="D653" s="119"/>
      <c r="E653" s="112"/>
      <c r="F653" s="112"/>
      <c r="G653" s="112"/>
      <c r="H653" s="112"/>
      <c r="I653" s="112"/>
      <c r="J653" s="112"/>
      <c r="K653" s="112"/>
    </row>
    <row r="654" spans="2:11">
      <c r="B654" s="119"/>
      <c r="C654" s="119"/>
      <c r="D654" s="119"/>
      <c r="E654" s="112"/>
      <c r="F654" s="112"/>
      <c r="G654" s="112"/>
      <c r="H654" s="112"/>
      <c r="I654" s="112"/>
      <c r="J654" s="112"/>
      <c r="K654" s="112"/>
    </row>
    <row r="655" spans="2:11">
      <c r="B655" s="119"/>
      <c r="C655" s="119"/>
      <c r="D655" s="119"/>
      <c r="E655" s="112"/>
      <c r="F655" s="112"/>
      <c r="G655" s="112"/>
      <c r="H655" s="112"/>
      <c r="I655" s="112"/>
      <c r="J655" s="112"/>
      <c r="K655" s="112"/>
    </row>
    <row r="656" spans="2:11">
      <c r="B656" s="119"/>
      <c r="C656" s="119"/>
      <c r="D656" s="119"/>
      <c r="E656" s="112"/>
      <c r="F656" s="112"/>
      <c r="G656" s="112"/>
      <c r="H656" s="112"/>
      <c r="I656" s="112"/>
      <c r="J656" s="112"/>
      <c r="K656" s="112"/>
    </row>
    <row r="657" spans="2:11">
      <c r="B657" s="119"/>
      <c r="C657" s="119"/>
      <c r="D657" s="119"/>
      <c r="E657" s="112"/>
      <c r="F657" s="112"/>
      <c r="G657" s="112"/>
      <c r="H657" s="112"/>
      <c r="I657" s="112"/>
      <c r="J657" s="112"/>
      <c r="K657" s="112"/>
    </row>
    <row r="658" spans="2:11">
      <c r="B658" s="119"/>
      <c r="C658" s="119"/>
      <c r="D658" s="119"/>
      <c r="E658" s="112"/>
      <c r="F658" s="112"/>
      <c r="G658" s="112"/>
      <c r="H658" s="112"/>
      <c r="I658" s="112"/>
      <c r="J658" s="112"/>
      <c r="K658" s="112"/>
    </row>
    <row r="659" spans="2:11">
      <c r="B659" s="119"/>
      <c r="C659" s="119"/>
      <c r="D659" s="119"/>
      <c r="E659" s="112"/>
      <c r="F659" s="112"/>
      <c r="G659" s="112"/>
      <c r="H659" s="112"/>
      <c r="I659" s="112"/>
      <c r="J659" s="112"/>
      <c r="K659" s="112"/>
    </row>
    <row r="660" spans="2:11">
      <c r="B660" s="119"/>
      <c r="C660" s="119"/>
      <c r="D660" s="119"/>
      <c r="E660" s="112"/>
      <c r="F660" s="112"/>
      <c r="G660" s="112"/>
      <c r="H660" s="112"/>
      <c r="I660" s="112"/>
      <c r="J660" s="112"/>
      <c r="K660" s="112"/>
    </row>
    <row r="661" spans="2:11">
      <c r="B661" s="119"/>
      <c r="C661" s="119"/>
      <c r="D661" s="119"/>
      <c r="E661" s="112"/>
      <c r="F661" s="112"/>
      <c r="G661" s="112"/>
      <c r="H661" s="112"/>
      <c r="I661" s="112"/>
      <c r="J661" s="112"/>
      <c r="K661" s="112"/>
    </row>
    <row r="662" spans="2:11">
      <c r="B662" s="119"/>
      <c r="C662" s="119"/>
      <c r="D662" s="119"/>
      <c r="E662" s="112"/>
      <c r="F662" s="112"/>
      <c r="G662" s="112"/>
      <c r="H662" s="112"/>
      <c r="I662" s="112"/>
      <c r="J662" s="112"/>
      <c r="K662" s="112"/>
    </row>
    <row r="663" spans="2:11">
      <c r="B663" s="119"/>
      <c r="C663" s="119"/>
      <c r="D663" s="119"/>
      <c r="E663" s="112"/>
      <c r="F663" s="112"/>
      <c r="G663" s="112"/>
      <c r="H663" s="112"/>
      <c r="I663" s="112"/>
      <c r="J663" s="112"/>
      <c r="K663" s="112"/>
    </row>
    <row r="664" spans="2:11">
      <c r="B664" s="119"/>
      <c r="C664" s="119"/>
      <c r="D664" s="119"/>
      <c r="E664" s="112"/>
      <c r="F664" s="112"/>
      <c r="G664" s="112"/>
      <c r="H664" s="112"/>
      <c r="I664" s="112"/>
      <c r="J664" s="112"/>
      <c r="K664" s="112"/>
    </row>
    <row r="665" spans="2:11">
      <c r="B665" s="119"/>
      <c r="C665" s="119"/>
      <c r="D665" s="119"/>
      <c r="E665" s="112"/>
      <c r="F665" s="112"/>
      <c r="G665" s="112"/>
      <c r="H665" s="112"/>
      <c r="I665" s="112"/>
      <c r="J665" s="112"/>
      <c r="K665" s="112"/>
    </row>
    <row r="666" spans="2:11">
      <c r="B666" s="119"/>
      <c r="C666" s="119"/>
      <c r="D666" s="119"/>
      <c r="E666" s="112"/>
      <c r="F666" s="112"/>
      <c r="G666" s="112"/>
      <c r="H666" s="112"/>
      <c r="I666" s="112"/>
      <c r="J666" s="112"/>
      <c r="K666" s="112"/>
    </row>
    <row r="667" spans="2:11">
      <c r="B667" s="119"/>
      <c r="C667" s="119"/>
      <c r="D667" s="119"/>
      <c r="E667" s="112"/>
      <c r="F667" s="112"/>
      <c r="G667" s="112"/>
      <c r="H667" s="112"/>
      <c r="I667" s="112"/>
      <c r="J667" s="112"/>
      <c r="K667" s="112"/>
    </row>
    <row r="668" spans="2:11">
      <c r="B668" s="119"/>
      <c r="C668" s="119"/>
      <c r="D668" s="119"/>
      <c r="E668" s="112"/>
      <c r="F668" s="112"/>
      <c r="G668" s="112"/>
      <c r="H668" s="112"/>
      <c r="I668" s="112"/>
      <c r="J668" s="112"/>
      <c r="K668" s="112"/>
    </row>
    <row r="669" spans="2:11">
      <c r="B669" s="119"/>
      <c r="C669" s="119"/>
      <c r="D669" s="119"/>
      <c r="E669" s="112"/>
      <c r="F669" s="112"/>
      <c r="G669" s="112"/>
      <c r="H669" s="112"/>
      <c r="I669" s="112"/>
      <c r="J669" s="112"/>
      <c r="K669" s="112"/>
    </row>
    <row r="670" spans="2:11">
      <c r="B670" s="119"/>
      <c r="C670" s="119"/>
      <c r="D670" s="119"/>
      <c r="E670" s="112"/>
      <c r="F670" s="112"/>
      <c r="G670" s="112"/>
      <c r="H670" s="112"/>
      <c r="I670" s="112"/>
      <c r="J670" s="112"/>
      <c r="K670" s="112"/>
    </row>
    <row r="671" spans="2:11">
      <c r="B671" s="119"/>
      <c r="C671" s="119"/>
      <c r="D671" s="119"/>
      <c r="E671" s="112"/>
      <c r="F671" s="112"/>
      <c r="G671" s="112"/>
      <c r="H671" s="112"/>
      <c r="I671" s="112"/>
      <c r="J671" s="112"/>
      <c r="K671" s="112"/>
    </row>
    <row r="672" spans="2:11">
      <c r="B672" s="119"/>
      <c r="C672" s="119"/>
      <c r="D672" s="119"/>
      <c r="E672" s="112"/>
      <c r="F672" s="112"/>
      <c r="G672" s="112"/>
      <c r="H672" s="112"/>
      <c r="I672" s="112"/>
      <c r="J672" s="112"/>
      <c r="K672" s="112"/>
    </row>
    <row r="673" spans="2:11">
      <c r="B673" s="119"/>
      <c r="C673" s="119"/>
      <c r="D673" s="119"/>
      <c r="E673" s="112"/>
      <c r="F673" s="112"/>
      <c r="G673" s="112"/>
      <c r="H673" s="112"/>
      <c r="I673" s="112"/>
      <c r="J673" s="112"/>
      <c r="K673" s="112"/>
    </row>
    <row r="674" spans="2:11">
      <c r="B674" s="119"/>
      <c r="C674" s="119"/>
      <c r="D674" s="119"/>
      <c r="E674" s="112"/>
      <c r="F674" s="112"/>
      <c r="G674" s="112"/>
      <c r="H674" s="112"/>
      <c r="I674" s="112"/>
      <c r="J674" s="112"/>
      <c r="K674" s="112"/>
    </row>
    <row r="675" spans="2:11">
      <c r="B675" s="119"/>
      <c r="C675" s="119"/>
      <c r="D675" s="119"/>
      <c r="E675" s="112"/>
      <c r="F675" s="112"/>
      <c r="G675" s="112"/>
      <c r="H675" s="112"/>
      <c r="I675" s="112"/>
      <c r="J675" s="112"/>
      <c r="K675" s="112"/>
    </row>
    <row r="676" spans="2:11">
      <c r="B676" s="119"/>
      <c r="C676" s="119"/>
      <c r="D676" s="119"/>
      <c r="E676" s="112"/>
      <c r="F676" s="112"/>
      <c r="G676" s="112"/>
      <c r="H676" s="112"/>
      <c r="I676" s="112"/>
      <c r="J676" s="112"/>
      <c r="K676" s="112"/>
    </row>
    <row r="677" spans="2:11">
      <c r="B677" s="119"/>
      <c r="C677" s="119"/>
      <c r="D677" s="119"/>
      <c r="E677" s="112"/>
      <c r="F677" s="112"/>
      <c r="G677" s="112"/>
      <c r="H677" s="112"/>
      <c r="I677" s="112"/>
      <c r="J677" s="112"/>
      <c r="K677" s="112"/>
    </row>
    <row r="678" spans="2:11">
      <c r="B678" s="119"/>
      <c r="C678" s="119"/>
      <c r="D678" s="119"/>
      <c r="E678" s="112"/>
      <c r="F678" s="112"/>
      <c r="G678" s="112"/>
      <c r="H678" s="112"/>
      <c r="I678" s="112"/>
      <c r="J678" s="112"/>
      <c r="K678" s="112"/>
    </row>
    <row r="679" spans="2:11">
      <c r="B679" s="119"/>
      <c r="C679" s="119"/>
      <c r="D679" s="119"/>
      <c r="E679" s="112"/>
      <c r="F679" s="112"/>
      <c r="G679" s="112"/>
      <c r="H679" s="112"/>
      <c r="I679" s="112"/>
      <c r="J679" s="112"/>
      <c r="K679" s="112"/>
    </row>
    <row r="680" spans="2:11">
      <c r="B680" s="119"/>
      <c r="C680" s="119"/>
      <c r="D680" s="119"/>
      <c r="E680" s="112"/>
      <c r="F680" s="112"/>
      <c r="G680" s="112"/>
      <c r="H680" s="112"/>
      <c r="I680" s="112"/>
      <c r="J680" s="112"/>
      <c r="K680" s="112"/>
    </row>
    <row r="681" spans="2:11">
      <c r="B681" s="119"/>
      <c r="C681" s="119"/>
      <c r="D681" s="119"/>
      <c r="E681" s="112"/>
      <c r="F681" s="112"/>
      <c r="G681" s="112"/>
      <c r="H681" s="112"/>
      <c r="I681" s="112"/>
      <c r="J681" s="112"/>
      <c r="K681" s="112"/>
    </row>
    <row r="682" spans="2:11">
      <c r="B682" s="119"/>
      <c r="C682" s="119"/>
      <c r="D682" s="119"/>
      <c r="E682" s="112"/>
      <c r="F682" s="112"/>
      <c r="G682" s="112"/>
      <c r="H682" s="112"/>
      <c r="I682" s="112"/>
      <c r="J682" s="112"/>
      <c r="K682" s="112"/>
    </row>
    <row r="683" spans="2:11">
      <c r="B683" s="119"/>
      <c r="C683" s="119"/>
      <c r="D683" s="119"/>
      <c r="E683" s="112"/>
      <c r="F683" s="112"/>
      <c r="G683" s="112"/>
      <c r="H683" s="112"/>
      <c r="I683" s="112"/>
      <c r="J683" s="112"/>
      <c r="K683" s="112"/>
    </row>
    <row r="684" spans="2:11">
      <c r="B684" s="119"/>
      <c r="C684" s="119"/>
      <c r="D684" s="119"/>
      <c r="E684" s="112"/>
      <c r="F684" s="112"/>
      <c r="G684" s="112"/>
      <c r="H684" s="112"/>
      <c r="I684" s="112"/>
      <c r="J684" s="112"/>
      <c r="K684" s="112"/>
    </row>
    <row r="685" spans="2:11">
      <c r="B685" s="119"/>
      <c r="C685" s="119"/>
      <c r="D685" s="119"/>
      <c r="E685" s="112"/>
      <c r="F685" s="112"/>
      <c r="G685" s="112"/>
      <c r="H685" s="112"/>
      <c r="I685" s="112"/>
      <c r="J685" s="112"/>
      <c r="K685" s="112"/>
    </row>
    <row r="686" spans="2:11">
      <c r="B686" s="119"/>
      <c r="C686" s="119"/>
      <c r="D686" s="119"/>
      <c r="E686" s="112"/>
      <c r="F686" s="112"/>
      <c r="G686" s="112"/>
      <c r="H686" s="112"/>
      <c r="I686" s="112"/>
      <c r="J686" s="112"/>
      <c r="K686" s="112"/>
    </row>
    <row r="687" spans="2:11">
      <c r="B687" s="119"/>
      <c r="C687" s="119"/>
      <c r="D687" s="119"/>
      <c r="E687" s="112"/>
      <c r="F687" s="112"/>
      <c r="G687" s="112"/>
      <c r="H687" s="112"/>
      <c r="I687" s="112"/>
      <c r="J687" s="112"/>
      <c r="K687" s="112"/>
    </row>
    <row r="688" spans="2:11">
      <c r="B688" s="119"/>
      <c r="C688" s="119"/>
      <c r="D688" s="119"/>
      <c r="E688" s="112"/>
      <c r="F688" s="112"/>
      <c r="G688" s="112"/>
      <c r="H688" s="112"/>
      <c r="I688" s="112"/>
      <c r="J688" s="112"/>
      <c r="K688" s="112"/>
    </row>
    <row r="689" spans="2:11">
      <c r="B689" s="119"/>
      <c r="C689" s="119"/>
      <c r="D689" s="119"/>
      <c r="E689" s="112"/>
      <c r="F689" s="112"/>
      <c r="G689" s="112"/>
      <c r="H689" s="112"/>
      <c r="I689" s="112"/>
      <c r="J689" s="112"/>
      <c r="K689" s="112"/>
    </row>
    <row r="690" spans="2:11">
      <c r="B690" s="119"/>
      <c r="C690" s="119"/>
      <c r="D690" s="119"/>
      <c r="E690" s="112"/>
      <c r="F690" s="112"/>
      <c r="G690" s="112"/>
      <c r="H690" s="112"/>
      <c r="I690" s="112"/>
      <c r="J690" s="112"/>
      <c r="K690" s="112"/>
    </row>
    <row r="691" spans="2:11">
      <c r="B691" s="119"/>
      <c r="C691" s="119"/>
      <c r="D691" s="119"/>
      <c r="E691" s="112"/>
      <c r="F691" s="112"/>
      <c r="G691" s="112"/>
      <c r="H691" s="112"/>
      <c r="I691" s="112"/>
      <c r="J691" s="112"/>
      <c r="K691" s="112"/>
    </row>
    <row r="692" spans="2:11">
      <c r="B692" s="119"/>
      <c r="C692" s="119"/>
      <c r="D692" s="119"/>
      <c r="E692" s="112"/>
      <c r="F692" s="112"/>
      <c r="G692" s="112"/>
      <c r="H692" s="112"/>
      <c r="I692" s="112"/>
      <c r="J692" s="112"/>
      <c r="K692" s="112"/>
    </row>
    <row r="693" spans="2:11">
      <c r="B693" s="119"/>
      <c r="C693" s="119"/>
      <c r="D693" s="119"/>
      <c r="E693" s="112"/>
      <c r="F693" s="112"/>
      <c r="G693" s="112"/>
      <c r="H693" s="112"/>
      <c r="I693" s="112"/>
      <c r="J693" s="112"/>
      <c r="K693" s="112"/>
    </row>
    <row r="694" spans="2:11">
      <c r="B694" s="119"/>
      <c r="C694" s="119"/>
      <c r="D694" s="119"/>
      <c r="E694" s="112"/>
      <c r="F694" s="112"/>
      <c r="G694" s="112"/>
      <c r="H694" s="112"/>
      <c r="I694" s="112"/>
      <c r="J694" s="112"/>
      <c r="K694" s="112"/>
    </row>
    <row r="695" spans="2:11">
      <c r="B695" s="119"/>
      <c r="C695" s="119"/>
      <c r="D695" s="119"/>
      <c r="E695" s="112"/>
      <c r="F695" s="112"/>
      <c r="G695" s="112"/>
      <c r="H695" s="112"/>
      <c r="I695" s="112"/>
      <c r="J695" s="112"/>
      <c r="K695" s="112"/>
    </row>
    <row r="696" spans="2:11">
      <c r="B696" s="119"/>
      <c r="C696" s="119"/>
      <c r="D696" s="119"/>
      <c r="E696" s="112"/>
      <c r="F696" s="112"/>
      <c r="G696" s="112"/>
      <c r="H696" s="112"/>
      <c r="I696" s="112"/>
      <c r="J696" s="112"/>
      <c r="K696" s="112"/>
    </row>
    <row r="697" spans="2:11">
      <c r="B697" s="119"/>
      <c r="C697" s="119"/>
      <c r="D697" s="119"/>
      <c r="E697" s="112"/>
      <c r="F697" s="112"/>
      <c r="G697" s="112"/>
      <c r="H697" s="112"/>
      <c r="I697" s="112"/>
      <c r="J697" s="112"/>
      <c r="K697" s="112"/>
    </row>
    <row r="698" spans="2:11">
      <c r="B698" s="119"/>
      <c r="C698" s="119"/>
      <c r="D698" s="119"/>
      <c r="E698" s="112"/>
      <c r="F698" s="112"/>
      <c r="G698" s="112"/>
      <c r="H698" s="112"/>
      <c r="I698" s="112"/>
      <c r="J698" s="112"/>
      <c r="K698" s="112"/>
    </row>
    <row r="699" spans="2:11">
      <c r="B699" s="119"/>
      <c r="C699" s="119"/>
      <c r="D699" s="119"/>
      <c r="E699" s="112"/>
      <c r="F699" s="112"/>
      <c r="G699" s="112"/>
      <c r="H699" s="112"/>
      <c r="I699" s="112"/>
      <c r="J699" s="112"/>
      <c r="K699" s="112"/>
    </row>
    <row r="700" spans="2:11">
      <c r="B700" s="119"/>
      <c r="C700" s="119"/>
      <c r="D700" s="119"/>
      <c r="E700" s="112"/>
      <c r="F700" s="112"/>
      <c r="G700" s="112"/>
      <c r="H700" s="112"/>
      <c r="I700" s="112"/>
      <c r="J700" s="112"/>
      <c r="K700" s="112"/>
    </row>
    <row r="701" spans="2:11">
      <c r="B701" s="119"/>
      <c r="C701" s="119"/>
      <c r="D701" s="119"/>
      <c r="E701" s="112"/>
      <c r="F701" s="112"/>
      <c r="G701" s="112"/>
      <c r="H701" s="112"/>
      <c r="I701" s="112"/>
      <c r="J701" s="112"/>
      <c r="K701" s="112"/>
    </row>
    <row r="702" spans="2:11">
      <c r="B702" s="119"/>
      <c r="C702" s="119"/>
      <c r="D702" s="119"/>
      <c r="E702" s="112"/>
      <c r="F702" s="112"/>
      <c r="G702" s="112"/>
      <c r="H702" s="112"/>
      <c r="I702" s="112"/>
      <c r="J702" s="112"/>
      <c r="K702" s="112"/>
    </row>
    <row r="703" spans="2:11">
      <c r="B703" s="119"/>
      <c r="C703" s="119"/>
      <c r="D703" s="119"/>
      <c r="E703" s="112"/>
      <c r="F703" s="112"/>
      <c r="G703" s="112"/>
      <c r="H703" s="112"/>
      <c r="I703" s="112"/>
      <c r="J703" s="112"/>
      <c r="K703" s="112"/>
    </row>
    <row r="704" spans="2:11">
      <c r="B704" s="119"/>
      <c r="C704" s="119"/>
      <c r="D704" s="119"/>
      <c r="E704" s="112"/>
      <c r="F704" s="112"/>
      <c r="G704" s="112"/>
      <c r="H704" s="112"/>
      <c r="I704" s="112"/>
      <c r="J704" s="112"/>
      <c r="K704" s="112"/>
    </row>
    <row r="705" spans="2:11">
      <c r="B705" s="119"/>
      <c r="C705" s="119"/>
      <c r="D705" s="119"/>
      <c r="E705" s="112"/>
      <c r="F705" s="112"/>
      <c r="G705" s="112"/>
      <c r="H705" s="112"/>
      <c r="I705" s="112"/>
      <c r="J705" s="112"/>
      <c r="K705" s="112"/>
    </row>
    <row r="706" spans="2:11">
      <c r="B706" s="119"/>
      <c r="C706" s="119"/>
      <c r="D706" s="119"/>
      <c r="E706" s="112"/>
      <c r="F706" s="112"/>
      <c r="G706" s="112"/>
      <c r="H706" s="112"/>
      <c r="I706" s="112"/>
      <c r="J706" s="112"/>
      <c r="K706" s="112"/>
    </row>
    <row r="707" spans="2:11">
      <c r="B707" s="119"/>
      <c r="C707" s="119"/>
      <c r="D707" s="119"/>
      <c r="E707" s="112"/>
      <c r="F707" s="112"/>
      <c r="G707" s="112"/>
      <c r="H707" s="112"/>
      <c r="I707" s="112"/>
      <c r="J707" s="112"/>
      <c r="K707" s="112"/>
    </row>
    <row r="708" spans="2:11">
      <c r="B708" s="119"/>
      <c r="C708" s="119"/>
      <c r="D708" s="119"/>
      <c r="E708" s="112"/>
      <c r="F708" s="112"/>
      <c r="G708" s="112"/>
      <c r="H708" s="112"/>
      <c r="I708" s="112"/>
      <c r="J708" s="112"/>
      <c r="K708" s="112"/>
    </row>
    <row r="709" spans="2:11">
      <c r="B709" s="119"/>
      <c r="C709" s="119"/>
      <c r="D709" s="119"/>
      <c r="E709" s="112"/>
      <c r="F709" s="112"/>
      <c r="G709" s="112"/>
      <c r="H709" s="112"/>
      <c r="I709" s="112"/>
      <c r="J709" s="112"/>
      <c r="K709" s="112"/>
    </row>
    <row r="710" spans="2:11">
      <c r="B710" s="119"/>
      <c r="C710" s="119"/>
      <c r="D710" s="119"/>
      <c r="E710" s="112"/>
      <c r="F710" s="112"/>
      <c r="G710" s="112"/>
      <c r="H710" s="112"/>
      <c r="I710" s="112"/>
      <c r="J710" s="112"/>
      <c r="K710" s="112"/>
    </row>
    <row r="711" spans="2:11">
      <c r="B711" s="119"/>
      <c r="C711" s="119"/>
      <c r="D711" s="119"/>
      <c r="E711" s="112"/>
      <c r="F711" s="112"/>
      <c r="G711" s="112"/>
      <c r="H711" s="112"/>
      <c r="I711" s="112"/>
      <c r="J711" s="112"/>
      <c r="K711" s="112"/>
    </row>
    <row r="712" spans="2:11">
      <c r="B712" s="119"/>
      <c r="C712" s="119"/>
      <c r="D712" s="119"/>
      <c r="E712" s="112"/>
      <c r="F712" s="112"/>
      <c r="G712" s="112"/>
      <c r="H712" s="112"/>
      <c r="I712" s="112"/>
      <c r="J712" s="112"/>
      <c r="K712" s="112"/>
    </row>
    <row r="713" spans="2:11">
      <c r="B713" s="119"/>
      <c r="C713" s="119"/>
      <c r="D713" s="119"/>
      <c r="E713" s="112"/>
      <c r="F713" s="112"/>
      <c r="G713" s="112"/>
      <c r="H713" s="112"/>
      <c r="I713" s="112"/>
      <c r="J713" s="112"/>
      <c r="K713" s="112"/>
    </row>
    <row r="714" spans="2:11">
      <c r="B714" s="119"/>
      <c r="C714" s="119"/>
      <c r="D714" s="119"/>
      <c r="E714" s="112"/>
      <c r="F714" s="112"/>
      <c r="G714" s="112"/>
      <c r="H714" s="112"/>
      <c r="I714" s="112"/>
      <c r="J714" s="112"/>
      <c r="K714" s="112"/>
    </row>
    <row r="715" spans="2:11">
      <c r="B715" s="119"/>
      <c r="C715" s="119"/>
      <c r="D715" s="119"/>
      <c r="E715" s="112"/>
      <c r="F715" s="112"/>
      <c r="G715" s="112"/>
      <c r="H715" s="112"/>
      <c r="I715" s="112"/>
      <c r="J715" s="112"/>
      <c r="K715" s="112"/>
    </row>
    <row r="716" spans="2:11">
      <c r="B716" s="119"/>
      <c r="C716" s="119"/>
      <c r="D716" s="119"/>
      <c r="E716" s="112"/>
      <c r="F716" s="112"/>
      <c r="G716" s="112"/>
      <c r="H716" s="112"/>
      <c r="I716" s="112"/>
      <c r="J716" s="112"/>
      <c r="K716" s="112"/>
    </row>
    <row r="717" spans="2:11">
      <c r="B717" s="119"/>
      <c r="C717" s="119"/>
      <c r="D717" s="119"/>
      <c r="E717" s="112"/>
      <c r="F717" s="112"/>
      <c r="G717" s="112"/>
      <c r="H717" s="112"/>
      <c r="I717" s="112"/>
      <c r="J717" s="112"/>
      <c r="K717" s="112"/>
    </row>
    <row r="718" spans="2:11">
      <c r="B718" s="119"/>
      <c r="C718" s="119"/>
      <c r="D718" s="119"/>
      <c r="E718" s="112"/>
      <c r="F718" s="112"/>
      <c r="G718" s="112"/>
      <c r="H718" s="112"/>
      <c r="I718" s="112"/>
      <c r="J718" s="112"/>
      <c r="K718" s="112"/>
    </row>
    <row r="719" spans="2:11">
      <c r="B719" s="119"/>
      <c r="C719" s="119"/>
      <c r="D719" s="119"/>
      <c r="E719" s="112"/>
      <c r="F719" s="112"/>
      <c r="G719" s="112"/>
      <c r="H719" s="112"/>
      <c r="I719" s="112"/>
      <c r="J719" s="112"/>
      <c r="K719" s="112"/>
    </row>
    <row r="720" spans="2:11">
      <c r="B720" s="119"/>
      <c r="C720" s="119"/>
      <c r="D720" s="119"/>
      <c r="E720" s="112"/>
      <c r="F720" s="112"/>
      <c r="G720" s="112"/>
      <c r="H720" s="112"/>
      <c r="I720" s="112"/>
      <c r="J720" s="112"/>
      <c r="K720" s="112"/>
    </row>
    <row r="721" spans="2:11">
      <c r="B721" s="119"/>
      <c r="C721" s="119"/>
      <c r="D721" s="119"/>
      <c r="E721" s="112"/>
      <c r="F721" s="112"/>
      <c r="G721" s="112"/>
      <c r="H721" s="112"/>
      <c r="I721" s="112"/>
      <c r="J721" s="112"/>
      <c r="K721" s="112"/>
    </row>
    <row r="722" spans="2:11">
      <c r="B722" s="119"/>
      <c r="C722" s="119"/>
      <c r="D722" s="119"/>
      <c r="E722" s="112"/>
      <c r="F722" s="112"/>
      <c r="G722" s="112"/>
      <c r="H722" s="112"/>
      <c r="I722" s="112"/>
      <c r="J722" s="112"/>
      <c r="K722" s="112"/>
    </row>
    <row r="723" spans="2:11">
      <c r="B723" s="119"/>
      <c r="C723" s="119"/>
      <c r="D723" s="119"/>
      <c r="E723" s="112"/>
      <c r="F723" s="112"/>
      <c r="G723" s="112"/>
      <c r="H723" s="112"/>
      <c r="I723" s="112"/>
      <c r="J723" s="112"/>
      <c r="K723" s="112"/>
    </row>
    <row r="724" spans="2:11">
      <c r="B724" s="119"/>
      <c r="C724" s="119"/>
      <c r="D724" s="119"/>
      <c r="E724" s="112"/>
      <c r="F724" s="112"/>
      <c r="G724" s="112"/>
      <c r="H724" s="112"/>
      <c r="I724" s="112"/>
      <c r="J724" s="112"/>
      <c r="K724" s="112"/>
    </row>
    <row r="725" spans="2:11">
      <c r="B725" s="119"/>
      <c r="C725" s="119"/>
      <c r="D725" s="119"/>
      <c r="E725" s="112"/>
      <c r="F725" s="112"/>
      <c r="G725" s="112"/>
      <c r="H725" s="112"/>
      <c r="I725" s="112"/>
      <c r="J725" s="112"/>
      <c r="K725" s="112"/>
    </row>
    <row r="726" spans="2:11">
      <c r="B726" s="119"/>
      <c r="C726" s="119"/>
      <c r="D726" s="119"/>
      <c r="E726" s="112"/>
      <c r="F726" s="112"/>
      <c r="G726" s="112"/>
      <c r="H726" s="112"/>
      <c r="I726" s="112"/>
      <c r="J726" s="112"/>
      <c r="K726" s="112"/>
    </row>
    <row r="727" spans="2:11">
      <c r="B727" s="119"/>
      <c r="C727" s="119"/>
      <c r="D727" s="119"/>
      <c r="E727" s="112"/>
      <c r="F727" s="112"/>
      <c r="G727" s="112"/>
      <c r="H727" s="112"/>
      <c r="I727" s="112"/>
      <c r="J727" s="112"/>
      <c r="K727" s="112"/>
    </row>
    <row r="728" spans="2:11">
      <c r="B728" s="119"/>
      <c r="C728" s="119"/>
      <c r="D728" s="119"/>
      <c r="E728" s="112"/>
      <c r="F728" s="112"/>
      <c r="G728" s="112"/>
      <c r="H728" s="112"/>
      <c r="I728" s="112"/>
      <c r="J728" s="112"/>
      <c r="K728" s="112"/>
    </row>
    <row r="729" spans="2:11">
      <c r="B729" s="119"/>
      <c r="C729" s="119"/>
      <c r="D729" s="119"/>
      <c r="E729" s="112"/>
      <c r="F729" s="112"/>
      <c r="G729" s="112"/>
      <c r="H729" s="112"/>
      <c r="I729" s="112"/>
      <c r="J729" s="112"/>
      <c r="K729" s="112"/>
    </row>
    <row r="730" spans="2:11">
      <c r="B730" s="119"/>
      <c r="C730" s="119"/>
      <c r="D730" s="119"/>
      <c r="E730" s="112"/>
      <c r="F730" s="112"/>
      <c r="G730" s="112"/>
      <c r="H730" s="112"/>
      <c r="I730" s="112"/>
      <c r="J730" s="112"/>
      <c r="K730" s="112"/>
    </row>
    <row r="731" spans="2:11">
      <c r="B731" s="119"/>
      <c r="C731" s="119"/>
      <c r="D731" s="119"/>
      <c r="E731" s="112"/>
      <c r="F731" s="112"/>
      <c r="G731" s="112"/>
      <c r="H731" s="112"/>
      <c r="I731" s="112"/>
      <c r="J731" s="112"/>
      <c r="K731" s="112"/>
    </row>
    <row r="732" spans="2:11">
      <c r="B732" s="119"/>
      <c r="C732" s="119"/>
      <c r="D732" s="119"/>
      <c r="E732" s="112"/>
      <c r="F732" s="112"/>
      <c r="G732" s="112"/>
      <c r="H732" s="112"/>
      <c r="I732" s="112"/>
      <c r="J732" s="112"/>
      <c r="K732" s="112"/>
    </row>
    <row r="733" spans="2:11">
      <c r="B733" s="119"/>
      <c r="C733" s="119"/>
      <c r="D733" s="119"/>
      <c r="E733" s="112"/>
      <c r="F733" s="112"/>
      <c r="G733" s="112"/>
      <c r="H733" s="112"/>
      <c r="I733" s="112"/>
      <c r="J733" s="112"/>
      <c r="K733" s="112"/>
    </row>
    <row r="734" spans="2:11">
      <c r="B734" s="119"/>
      <c r="C734" s="119"/>
      <c r="D734" s="119"/>
      <c r="E734" s="112"/>
      <c r="F734" s="112"/>
      <c r="G734" s="112"/>
      <c r="H734" s="112"/>
      <c r="I734" s="112"/>
      <c r="J734" s="112"/>
      <c r="K734" s="112"/>
    </row>
    <row r="735" spans="2:11">
      <c r="B735" s="119"/>
      <c r="C735" s="119"/>
      <c r="D735" s="119"/>
      <c r="E735" s="112"/>
      <c r="F735" s="112"/>
      <c r="G735" s="112"/>
      <c r="H735" s="112"/>
      <c r="I735" s="112"/>
      <c r="J735" s="112"/>
      <c r="K735" s="112"/>
    </row>
    <row r="736" spans="2:11">
      <c r="B736" s="119"/>
      <c r="C736" s="119"/>
      <c r="D736" s="119"/>
      <c r="E736" s="112"/>
      <c r="F736" s="112"/>
      <c r="G736" s="112"/>
      <c r="H736" s="112"/>
      <c r="I736" s="112"/>
      <c r="J736" s="112"/>
      <c r="K736" s="112"/>
    </row>
    <row r="737" spans="2:11">
      <c r="B737" s="119"/>
      <c r="C737" s="119"/>
      <c r="D737" s="119"/>
      <c r="E737" s="112"/>
      <c r="F737" s="112"/>
      <c r="G737" s="112"/>
      <c r="H737" s="112"/>
      <c r="I737" s="112"/>
      <c r="J737" s="112"/>
      <c r="K737" s="112"/>
    </row>
    <row r="738" spans="2:11">
      <c r="B738" s="119"/>
      <c r="C738" s="119"/>
      <c r="D738" s="119"/>
      <c r="E738" s="112"/>
      <c r="F738" s="112"/>
      <c r="G738" s="112"/>
      <c r="H738" s="112"/>
      <c r="I738" s="112"/>
      <c r="J738" s="112"/>
      <c r="K738" s="112"/>
    </row>
    <row r="739" spans="2:11">
      <c r="B739" s="119"/>
      <c r="C739" s="119"/>
      <c r="D739" s="119"/>
      <c r="E739" s="112"/>
      <c r="F739" s="112"/>
      <c r="G739" s="112"/>
      <c r="H739" s="112"/>
      <c r="I739" s="112"/>
      <c r="J739" s="112"/>
      <c r="K739" s="112"/>
    </row>
    <row r="740" spans="2:11">
      <c r="B740" s="119"/>
      <c r="C740" s="119"/>
      <c r="D740" s="119"/>
      <c r="E740" s="112"/>
      <c r="F740" s="112"/>
      <c r="G740" s="112"/>
      <c r="H740" s="112"/>
      <c r="I740" s="112"/>
      <c r="J740" s="112"/>
      <c r="K740" s="112"/>
    </row>
    <row r="741" spans="2:11">
      <c r="B741" s="119"/>
      <c r="C741" s="119"/>
      <c r="D741" s="119"/>
      <c r="E741" s="112"/>
      <c r="F741" s="112"/>
      <c r="G741" s="112"/>
      <c r="H741" s="112"/>
      <c r="I741" s="112"/>
      <c r="J741" s="112"/>
      <c r="K741" s="112"/>
    </row>
    <row r="742" spans="2:11">
      <c r="B742" s="119"/>
      <c r="C742" s="119"/>
      <c r="D742" s="119"/>
      <c r="E742" s="112"/>
      <c r="F742" s="112"/>
      <c r="G742" s="112"/>
      <c r="H742" s="112"/>
      <c r="I742" s="112"/>
      <c r="J742" s="112"/>
      <c r="K742" s="112"/>
    </row>
    <row r="743" spans="2:11">
      <c r="B743" s="119"/>
      <c r="C743" s="119"/>
      <c r="D743" s="119"/>
      <c r="E743" s="112"/>
      <c r="F743" s="112"/>
      <c r="G743" s="112"/>
      <c r="H743" s="112"/>
      <c r="I743" s="112"/>
      <c r="J743" s="112"/>
      <c r="K743" s="112"/>
    </row>
    <row r="744" spans="2:11">
      <c r="B744" s="119"/>
      <c r="C744" s="119"/>
      <c r="D744" s="119"/>
      <c r="E744" s="112"/>
      <c r="F744" s="112"/>
      <c r="G744" s="112"/>
      <c r="H744" s="112"/>
      <c r="I744" s="112"/>
      <c r="J744" s="112"/>
      <c r="K744" s="112"/>
    </row>
    <row r="745" spans="2:11">
      <c r="B745" s="119"/>
      <c r="C745" s="119"/>
      <c r="D745" s="119"/>
      <c r="E745" s="112"/>
      <c r="F745" s="112"/>
      <c r="G745" s="112"/>
      <c r="H745" s="112"/>
      <c r="I745" s="112"/>
      <c r="J745" s="112"/>
      <c r="K745" s="112"/>
    </row>
    <row r="746" spans="2:11">
      <c r="B746" s="119"/>
      <c r="C746" s="119"/>
      <c r="D746" s="119"/>
      <c r="E746" s="112"/>
      <c r="F746" s="112"/>
      <c r="G746" s="112"/>
      <c r="H746" s="112"/>
      <c r="I746" s="112"/>
      <c r="J746" s="112"/>
      <c r="K746" s="112"/>
    </row>
    <row r="747" spans="2:11">
      <c r="B747" s="119"/>
      <c r="C747" s="119"/>
      <c r="D747" s="119"/>
      <c r="E747" s="112"/>
      <c r="F747" s="112"/>
      <c r="G747" s="112"/>
      <c r="H747" s="112"/>
      <c r="I747" s="112"/>
      <c r="J747" s="112"/>
      <c r="K747" s="112"/>
    </row>
    <row r="748" spans="2:11">
      <c r="B748" s="119"/>
      <c r="C748" s="119"/>
      <c r="D748" s="119"/>
      <c r="E748" s="112"/>
      <c r="F748" s="112"/>
      <c r="G748" s="112"/>
      <c r="H748" s="112"/>
      <c r="I748" s="112"/>
      <c r="J748" s="112"/>
      <c r="K748" s="112"/>
    </row>
    <row r="749" spans="2:11">
      <c r="B749" s="119"/>
      <c r="C749" s="119"/>
      <c r="D749" s="119"/>
      <c r="E749" s="112"/>
      <c r="F749" s="112"/>
      <c r="G749" s="112"/>
      <c r="H749" s="112"/>
      <c r="I749" s="112"/>
      <c r="J749" s="112"/>
      <c r="K749" s="112"/>
    </row>
    <row r="750" spans="2:11">
      <c r="B750" s="119"/>
      <c r="C750" s="119"/>
      <c r="D750" s="119"/>
      <c r="E750" s="112"/>
      <c r="F750" s="112"/>
      <c r="G750" s="112"/>
      <c r="H750" s="112"/>
      <c r="I750" s="112"/>
      <c r="J750" s="112"/>
      <c r="K750" s="112"/>
    </row>
    <row r="751" spans="2:11">
      <c r="B751" s="119"/>
      <c r="C751" s="119"/>
      <c r="D751" s="119"/>
      <c r="E751" s="112"/>
      <c r="F751" s="112"/>
      <c r="G751" s="112"/>
      <c r="H751" s="112"/>
      <c r="I751" s="112"/>
      <c r="J751" s="112"/>
      <c r="K751" s="112"/>
    </row>
    <row r="752" spans="2:11">
      <c r="B752" s="119"/>
      <c r="C752" s="119"/>
      <c r="D752" s="119"/>
      <c r="E752" s="112"/>
      <c r="F752" s="112"/>
      <c r="G752" s="112"/>
      <c r="H752" s="112"/>
      <c r="I752" s="112"/>
      <c r="J752" s="112"/>
      <c r="K752" s="112"/>
    </row>
    <row r="753" spans="2:11">
      <c r="B753" s="119"/>
      <c r="C753" s="119"/>
      <c r="D753" s="119"/>
      <c r="E753" s="112"/>
      <c r="F753" s="112"/>
      <c r="G753" s="112"/>
      <c r="H753" s="112"/>
      <c r="I753" s="112"/>
      <c r="J753" s="112"/>
      <c r="K753" s="112"/>
    </row>
    <row r="754" spans="2:11">
      <c r="B754" s="119"/>
      <c r="C754" s="119"/>
      <c r="D754" s="119"/>
      <c r="E754" s="112"/>
      <c r="F754" s="112"/>
      <c r="G754" s="112"/>
      <c r="H754" s="112"/>
      <c r="I754" s="112"/>
      <c r="J754" s="112"/>
      <c r="K754" s="112"/>
    </row>
    <row r="755" spans="2:11">
      <c r="B755" s="119"/>
      <c r="C755" s="119"/>
      <c r="D755" s="119"/>
      <c r="E755" s="112"/>
      <c r="F755" s="112"/>
      <c r="G755" s="112"/>
      <c r="H755" s="112"/>
      <c r="I755" s="112"/>
      <c r="J755" s="112"/>
      <c r="K755" s="112"/>
    </row>
    <row r="756" spans="2:11">
      <c r="B756" s="119"/>
      <c r="C756" s="119"/>
      <c r="D756" s="119"/>
      <c r="E756" s="112"/>
      <c r="F756" s="112"/>
      <c r="G756" s="112"/>
      <c r="H756" s="112"/>
      <c r="I756" s="112"/>
      <c r="J756" s="112"/>
      <c r="K756" s="112"/>
    </row>
    <row r="757" spans="2:11">
      <c r="B757" s="119"/>
      <c r="C757" s="119"/>
      <c r="D757" s="119"/>
      <c r="E757" s="112"/>
      <c r="F757" s="112"/>
      <c r="G757" s="112"/>
      <c r="H757" s="112"/>
      <c r="I757" s="112"/>
      <c r="J757" s="112"/>
      <c r="K757" s="112"/>
    </row>
    <row r="758" spans="2:11">
      <c r="B758" s="119"/>
      <c r="C758" s="119"/>
      <c r="D758" s="119"/>
      <c r="E758" s="112"/>
      <c r="F758" s="112"/>
      <c r="G758" s="112"/>
      <c r="H758" s="112"/>
      <c r="I758" s="112"/>
      <c r="J758" s="112"/>
      <c r="K758" s="112"/>
    </row>
    <row r="759" spans="2:11">
      <c r="B759" s="119"/>
      <c r="C759" s="119"/>
      <c r="D759" s="119"/>
      <c r="E759" s="112"/>
      <c r="F759" s="112"/>
      <c r="G759" s="112"/>
      <c r="H759" s="112"/>
      <c r="I759" s="112"/>
      <c r="J759" s="112"/>
      <c r="K759" s="112"/>
    </row>
    <row r="760" spans="2:11">
      <c r="B760" s="119"/>
      <c r="C760" s="119"/>
      <c r="D760" s="119"/>
      <c r="E760" s="112"/>
      <c r="F760" s="112"/>
      <c r="G760" s="112"/>
      <c r="H760" s="112"/>
      <c r="I760" s="112"/>
      <c r="J760" s="112"/>
      <c r="K760" s="112"/>
    </row>
    <row r="761" spans="2:11">
      <c r="B761" s="119"/>
      <c r="C761" s="119"/>
      <c r="D761" s="119"/>
      <c r="E761" s="112"/>
      <c r="F761" s="112"/>
      <c r="G761" s="112"/>
      <c r="H761" s="112"/>
      <c r="I761" s="112"/>
      <c r="J761" s="112"/>
      <c r="K761" s="112"/>
    </row>
    <row r="762" spans="2:11">
      <c r="B762" s="119"/>
      <c r="C762" s="119"/>
      <c r="D762" s="119"/>
      <c r="E762" s="112"/>
      <c r="F762" s="112"/>
      <c r="G762" s="112"/>
      <c r="H762" s="112"/>
      <c r="I762" s="112"/>
      <c r="J762" s="112"/>
      <c r="K762" s="112"/>
    </row>
    <row r="763" spans="2:11">
      <c r="B763" s="119"/>
      <c r="C763" s="119"/>
      <c r="D763" s="119"/>
      <c r="E763" s="112"/>
      <c r="F763" s="112"/>
      <c r="G763" s="112"/>
      <c r="H763" s="112"/>
      <c r="I763" s="112"/>
      <c r="J763" s="112"/>
      <c r="K763" s="112"/>
    </row>
    <row r="764" spans="2:11">
      <c r="B764" s="119"/>
      <c r="C764" s="119"/>
      <c r="D764" s="119"/>
      <c r="E764" s="112"/>
      <c r="F764" s="112"/>
      <c r="G764" s="112"/>
      <c r="H764" s="112"/>
      <c r="I764" s="112"/>
      <c r="J764" s="112"/>
      <c r="K764" s="112"/>
    </row>
    <row r="765" spans="2:11">
      <c r="B765" s="119"/>
      <c r="C765" s="119"/>
      <c r="D765" s="119"/>
      <c r="E765" s="112"/>
      <c r="F765" s="112"/>
      <c r="G765" s="112"/>
      <c r="H765" s="112"/>
      <c r="I765" s="112"/>
      <c r="J765" s="112"/>
      <c r="K765" s="112"/>
    </row>
    <row r="766" spans="2:11">
      <c r="B766" s="119"/>
      <c r="C766" s="119"/>
      <c r="D766" s="119"/>
      <c r="E766" s="112"/>
      <c r="F766" s="112"/>
      <c r="G766" s="112"/>
      <c r="H766" s="112"/>
      <c r="I766" s="112"/>
      <c r="J766" s="112"/>
      <c r="K766" s="112"/>
    </row>
    <row r="767" spans="2:11">
      <c r="B767" s="119"/>
      <c r="C767" s="119"/>
      <c r="D767" s="119"/>
      <c r="E767" s="112"/>
      <c r="F767" s="112"/>
      <c r="G767" s="112"/>
      <c r="H767" s="112"/>
      <c r="I767" s="112"/>
      <c r="J767" s="112"/>
      <c r="K767" s="112"/>
    </row>
    <row r="768" spans="2:11">
      <c r="B768" s="119"/>
      <c r="C768" s="119"/>
      <c r="D768" s="119"/>
      <c r="E768" s="112"/>
      <c r="F768" s="112"/>
      <c r="G768" s="112"/>
      <c r="H768" s="112"/>
      <c r="I768" s="112"/>
      <c r="J768" s="112"/>
      <c r="K768" s="112"/>
    </row>
    <row r="769" spans="2:11">
      <c r="B769" s="119"/>
      <c r="C769" s="119"/>
      <c r="D769" s="119"/>
      <c r="E769" s="112"/>
      <c r="F769" s="112"/>
      <c r="G769" s="112"/>
      <c r="H769" s="112"/>
      <c r="I769" s="112"/>
      <c r="J769" s="112"/>
      <c r="K769" s="112"/>
    </row>
    <row r="770" spans="2:11">
      <c r="B770" s="119"/>
      <c r="C770" s="119"/>
      <c r="D770" s="119"/>
      <c r="E770" s="112"/>
      <c r="F770" s="112"/>
      <c r="G770" s="112"/>
      <c r="H770" s="112"/>
      <c r="I770" s="112"/>
      <c r="J770" s="112"/>
      <c r="K770" s="112"/>
    </row>
    <row r="771" spans="2:11">
      <c r="B771" s="119"/>
      <c r="C771" s="119"/>
      <c r="D771" s="119"/>
      <c r="E771" s="112"/>
      <c r="F771" s="112"/>
      <c r="G771" s="112"/>
      <c r="H771" s="112"/>
      <c r="I771" s="112"/>
      <c r="J771" s="112"/>
      <c r="K771" s="112"/>
    </row>
    <row r="772" spans="2:11">
      <c r="B772" s="119"/>
      <c r="C772" s="119"/>
      <c r="D772" s="119"/>
      <c r="E772" s="112"/>
      <c r="F772" s="112"/>
      <c r="G772" s="112"/>
      <c r="H772" s="112"/>
      <c r="I772" s="112"/>
      <c r="J772" s="112"/>
      <c r="K772" s="112"/>
    </row>
    <row r="773" spans="2:11">
      <c r="B773" s="119"/>
      <c r="C773" s="119"/>
      <c r="D773" s="119"/>
      <c r="E773" s="112"/>
      <c r="F773" s="112"/>
      <c r="G773" s="112"/>
      <c r="H773" s="112"/>
      <c r="I773" s="112"/>
      <c r="J773" s="112"/>
      <c r="K773" s="112"/>
    </row>
    <row r="774" spans="2:11">
      <c r="B774" s="119"/>
      <c r="C774" s="119"/>
      <c r="D774" s="119"/>
      <c r="E774" s="112"/>
      <c r="F774" s="112"/>
      <c r="G774" s="112"/>
      <c r="H774" s="112"/>
      <c r="I774" s="112"/>
      <c r="J774" s="112"/>
      <c r="K774" s="112"/>
    </row>
    <row r="775" spans="2:11">
      <c r="B775" s="119"/>
      <c r="C775" s="119"/>
      <c r="D775" s="119"/>
      <c r="E775" s="112"/>
      <c r="F775" s="112"/>
      <c r="G775" s="112"/>
      <c r="H775" s="112"/>
      <c r="I775" s="112"/>
      <c r="J775" s="112"/>
      <c r="K775" s="112"/>
    </row>
    <row r="776" spans="2:11">
      <c r="B776" s="119"/>
      <c r="C776" s="119"/>
      <c r="D776" s="119"/>
      <c r="E776" s="112"/>
      <c r="F776" s="112"/>
      <c r="G776" s="112"/>
      <c r="H776" s="112"/>
      <c r="I776" s="112"/>
      <c r="J776" s="112"/>
      <c r="K776" s="112"/>
    </row>
    <row r="777" spans="2:11">
      <c r="B777" s="119"/>
      <c r="C777" s="119"/>
      <c r="D777" s="119"/>
      <c r="E777" s="112"/>
      <c r="F777" s="112"/>
      <c r="G777" s="112"/>
      <c r="H777" s="112"/>
      <c r="I777" s="112"/>
      <c r="J777" s="112"/>
      <c r="K777" s="112"/>
    </row>
    <row r="778" spans="2:11">
      <c r="B778" s="119"/>
      <c r="C778" s="119"/>
      <c r="D778" s="119"/>
      <c r="E778" s="112"/>
      <c r="F778" s="112"/>
      <c r="G778" s="112"/>
      <c r="H778" s="112"/>
      <c r="I778" s="112"/>
      <c r="J778" s="112"/>
      <c r="K778" s="112"/>
    </row>
    <row r="779" spans="2:11">
      <c r="B779" s="119"/>
      <c r="C779" s="119"/>
      <c r="D779" s="119"/>
      <c r="E779" s="112"/>
      <c r="F779" s="112"/>
      <c r="G779" s="112"/>
      <c r="H779" s="112"/>
      <c r="I779" s="112"/>
      <c r="J779" s="112"/>
      <c r="K779" s="112"/>
    </row>
    <row r="780" spans="2:11">
      <c r="B780" s="119"/>
      <c r="C780" s="119"/>
      <c r="D780" s="119"/>
      <c r="E780" s="112"/>
      <c r="F780" s="112"/>
      <c r="G780" s="112"/>
      <c r="H780" s="112"/>
      <c r="I780" s="112"/>
      <c r="J780" s="112"/>
      <c r="K780" s="112"/>
    </row>
    <row r="781" spans="2:11">
      <c r="B781" s="119"/>
      <c r="C781" s="119"/>
      <c r="D781" s="119"/>
      <c r="E781" s="112"/>
      <c r="F781" s="112"/>
      <c r="G781" s="112"/>
      <c r="H781" s="112"/>
      <c r="I781" s="112"/>
      <c r="J781" s="112"/>
      <c r="K781" s="112"/>
    </row>
    <row r="782" spans="2:11">
      <c r="B782" s="119"/>
      <c r="C782" s="119"/>
      <c r="D782" s="119"/>
      <c r="E782" s="112"/>
      <c r="F782" s="112"/>
      <c r="G782" s="112"/>
      <c r="H782" s="112"/>
      <c r="I782" s="112"/>
      <c r="J782" s="112"/>
      <c r="K782" s="112"/>
    </row>
    <row r="783" spans="2:11">
      <c r="B783" s="119"/>
      <c r="C783" s="119"/>
      <c r="D783" s="119"/>
      <c r="E783" s="112"/>
      <c r="F783" s="112"/>
      <c r="G783" s="112"/>
      <c r="H783" s="112"/>
      <c r="I783" s="112"/>
      <c r="J783" s="112"/>
      <c r="K783" s="112"/>
    </row>
    <row r="784" spans="2:11">
      <c r="B784" s="119"/>
      <c r="C784" s="119"/>
      <c r="D784" s="119"/>
      <c r="E784" s="112"/>
      <c r="F784" s="112"/>
      <c r="G784" s="112"/>
      <c r="H784" s="112"/>
      <c r="I784" s="112"/>
      <c r="J784" s="112"/>
      <c r="K784" s="112"/>
    </row>
    <row r="785" spans="2:11">
      <c r="B785" s="119"/>
      <c r="C785" s="119"/>
      <c r="D785" s="119"/>
      <c r="E785" s="112"/>
      <c r="F785" s="112"/>
      <c r="G785" s="112"/>
      <c r="H785" s="112"/>
      <c r="I785" s="112"/>
      <c r="J785" s="112"/>
      <c r="K785" s="112"/>
    </row>
    <row r="786" spans="2:11">
      <c r="B786" s="119"/>
      <c r="C786" s="119"/>
      <c r="D786" s="119"/>
      <c r="E786" s="112"/>
      <c r="F786" s="112"/>
      <c r="G786" s="112"/>
      <c r="H786" s="112"/>
      <c r="I786" s="112"/>
      <c r="J786" s="112"/>
      <c r="K786" s="112"/>
    </row>
    <row r="787" spans="2:11">
      <c r="B787" s="119"/>
      <c r="C787" s="119"/>
      <c r="D787" s="119"/>
      <c r="E787" s="112"/>
      <c r="F787" s="112"/>
      <c r="G787" s="112"/>
      <c r="H787" s="112"/>
      <c r="I787" s="112"/>
      <c r="J787" s="112"/>
      <c r="K787" s="112"/>
    </row>
    <row r="788" spans="2:11">
      <c r="B788" s="119"/>
      <c r="C788" s="119"/>
      <c r="D788" s="119"/>
      <c r="E788" s="112"/>
      <c r="F788" s="112"/>
      <c r="G788" s="112"/>
      <c r="H788" s="112"/>
      <c r="I788" s="112"/>
      <c r="J788" s="112"/>
      <c r="K788" s="112"/>
    </row>
    <row r="789" spans="2:11">
      <c r="B789" s="119"/>
      <c r="C789" s="119"/>
      <c r="D789" s="119"/>
      <c r="E789" s="112"/>
      <c r="F789" s="112"/>
      <c r="G789" s="112"/>
      <c r="H789" s="112"/>
      <c r="I789" s="112"/>
      <c r="J789" s="112"/>
      <c r="K789" s="112"/>
    </row>
    <row r="790" spans="2:11">
      <c r="B790" s="119"/>
      <c r="C790" s="119"/>
      <c r="D790" s="119"/>
      <c r="E790" s="112"/>
      <c r="F790" s="112"/>
      <c r="G790" s="112"/>
      <c r="H790" s="112"/>
      <c r="I790" s="112"/>
      <c r="J790" s="112"/>
      <c r="K790" s="112"/>
    </row>
    <row r="791" spans="2:11">
      <c r="B791" s="119"/>
      <c r="C791" s="119"/>
      <c r="D791" s="119"/>
      <c r="E791" s="112"/>
      <c r="F791" s="112"/>
      <c r="G791" s="112"/>
      <c r="H791" s="112"/>
      <c r="I791" s="112"/>
      <c r="J791" s="112"/>
      <c r="K791" s="112"/>
    </row>
    <row r="792" spans="2:11">
      <c r="B792" s="119"/>
      <c r="C792" s="119"/>
      <c r="D792" s="119"/>
      <c r="E792" s="112"/>
      <c r="F792" s="112"/>
      <c r="G792" s="112"/>
      <c r="H792" s="112"/>
      <c r="I792" s="112"/>
      <c r="J792" s="112"/>
      <c r="K792" s="112"/>
    </row>
    <row r="793" spans="2:11">
      <c r="B793" s="119"/>
      <c r="C793" s="119"/>
      <c r="D793" s="119"/>
      <c r="E793" s="112"/>
      <c r="F793" s="112"/>
      <c r="G793" s="112"/>
      <c r="H793" s="112"/>
      <c r="I793" s="112"/>
      <c r="J793" s="112"/>
      <c r="K793" s="112"/>
    </row>
    <row r="794" spans="2:11">
      <c r="B794" s="119"/>
      <c r="C794" s="119"/>
      <c r="D794" s="119"/>
      <c r="E794" s="112"/>
      <c r="F794" s="112"/>
      <c r="G794" s="112"/>
      <c r="H794" s="112"/>
      <c r="I794" s="112"/>
      <c r="J794" s="112"/>
      <c r="K794" s="112"/>
    </row>
    <row r="795" spans="2:11">
      <c r="B795" s="119"/>
      <c r="C795" s="119"/>
      <c r="D795" s="119"/>
      <c r="E795" s="112"/>
      <c r="F795" s="112"/>
      <c r="G795" s="112"/>
      <c r="H795" s="112"/>
      <c r="I795" s="112"/>
      <c r="J795" s="112"/>
      <c r="K795" s="112"/>
    </row>
    <row r="796" spans="2:11">
      <c r="B796" s="119"/>
      <c r="C796" s="119"/>
      <c r="D796" s="119"/>
      <c r="E796" s="112"/>
      <c r="F796" s="112"/>
      <c r="G796" s="112"/>
      <c r="H796" s="112"/>
      <c r="I796" s="112"/>
      <c r="J796" s="112"/>
      <c r="K796" s="112"/>
    </row>
    <row r="797" spans="2:11">
      <c r="B797" s="119"/>
      <c r="C797" s="119"/>
      <c r="D797" s="119"/>
      <c r="E797" s="112"/>
      <c r="F797" s="112"/>
      <c r="G797" s="112"/>
      <c r="H797" s="112"/>
      <c r="I797" s="112"/>
      <c r="J797" s="112"/>
      <c r="K797" s="112"/>
    </row>
    <row r="798" spans="2:11">
      <c r="B798" s="119"/>
      <c r="C798" s="119"/>
      <c r="D798" s="119"/>
      <c r="E798" s="112"/>
      <c r="F798" s="112"/>
      <c r="G798" s="112"/>
      <c r="H798" s="112"/>
      <c r="I798" s="112"/>
      <c r="J798" s="112"/>
      <c r="K798" s="112"/>
    </row>
    <row r="799" spans="2:11">
      <c r="B799" s="119"/>
      <c r="C799" s="119"/>
      <c r="D799" s="119"/>
      <c r="E799" s="112"/>
      <c r="F799" s="112"/>
      <c r="G799" s="112"/>
      <c r="H799" s="112"/>
      <c r="I799" s="112"/>
      <c r="J799" s="112"/>
      <c r="K799" s="112"/>
    </row>
    <row r="800" spans="2:11">
      <c r="B800" s="119"/>
      <c r="C800" s="119"/>
      <c r="D800" s="119"/>
      <c r="E800" s="112"/>
      <c r="F800" s="112"/>
      <c r="G800" s="112"/>
      <c r="H800" s="112"/>
      <c r="I800" s="112"/>
      <c r="J800" s="112"/>
      <c r="K800" s="112"/>
    </row>
    <row r="801" spans="2:11">
      <c r="B801" s="119"/>
      <c r="C801" s="119"/>
      <c r="D801" s="119"/>
      <c r="E801" s="112"/>
      <c r="F801" s="112"/>
      <c r="G801" s="112"/>
      <c r="H801" s="112"/>
      <c r="I801" s="112"/>
      <c r="J801" s="112"/>
      <c r="K801" s="112"/>
    </row>
    <row r="802" spans="2:11">
      <c r="B802" s="119"/>
      <c r="C802" s="119"/>
      <c r="D802" s="119"/>
      <c r="E802" s="112"/>
      <c r="F802" s="112"/>
      <c r="G802" s="112"/>
      <c r="H802" s="112"/>
      <c r="I802" s="112"/>
      <c r="J802" s="112"/>
      <c r="K802" s="112"/>
    </row>
    <row r="803" spans="2:11">
      <c r="B803" s="119"/>
      <c r="C803" s="119"/>
      <c r="D803" s="119"/>
      <c r="E803" s="112"/>
      <c r="F803" s="112"/>
      <c r="G803" s="112"/>
      <c r="H803" s="112"/>
      <c r="I803" s="112"/>
      <c r="J803" s="112"/>
      <c r="K803" s="112"/>
    </row>
    <row r="804" spans="2:11">
      <c r="B804" s="119"/>
      <c r="C804" s="119"/>
      <c r="D804" s="119"/>
      <c r="E804" s="112"/>
      <c r="F804" s="112"/>
      <c r="G804" s="112"/>
      <c r="H804" s="112"/>
      <c r="I804" s="112"/>
      <c r="J804" s="112"/>
      <c r="K804" s="112"/>
    </row>
    <row r="805" spans="2:11">
      <c r="B805" s="119"/>
      <c r="C805" s="119"/>
      <c r="D805" s="119"/>
      <c r="E805" s="112"/>
      <c r="F805" s="112"/>
      <c r="G805" s="112"/>
      <c r="H805" s="112"/>
      <c r="I805" s="112"/>
      <c r="J805" s="112"/>
      <c r="K805" s="112"/>
    </row>
    <row r="806" spans="2:11">
      <c r="B806" s="119"/>
      <c r="C806" s="119"/>
      <c r="D806" s="119"/>
      <c r="E806" s="112"/>
      <c r="F806" s="112"/>
      <c r="G806" s="112"/>
      <c r="H806" s="112"/>
      <c r="I806" s="112"/>
      <c r="J806" s="112"/>
      <c r="K806" s="112"/>
    </row>
    <row r="807" spans="2:11">
      <c r="B807" s="119"/>
      <c r="C807" s="119"/>
      <c r="D807" s="119"/>
      <c r="E807" s="112"/>
      <c r="F807" s="112"/>
      <c r="G807" s="112"/>
      <c r="H807" s="112"/>
      <c r="I807" s="112"/>
      <c r="J807" s="112"/>
      <c r="K807" s="112"/>
    </row>
    <row r="808" spans="2:11">
      <c r="B808" s="119"/>
      <c r="C808" s="119"/>
      <c r="D808" s="119"/>
      <c r="E808" s="112"/>
      <c r="F808" s="112"/>
      <c r="G808" s="112"/>
      <c r="H808" s="112"/>
      <c r="I808" s="112"/>
      <c r="J808" s="112"/>
      <c r="K808" s="112"/>
    </row>
    <row r="809" spans="2:11">
      <c r="B809" s="119"/>
      <c r="C809" s="119"/>
      <c r="D809" s="119"/>
      <c r="E809" s="112"/>
      <c r="F809" s="112"/>
      <c r="G809" s="112"/>
      <c r="H809" s="112"/>
      <c r="I809" s="112"/>
      <c r="J809" s="112"/>
      <c r="K809" s="112"/>
    </row>
    <row r="810" spans="2:11">
      <c r="B810" s="119"/>
      <c r="C810" s="119"/>
      <c r="D810" s="119"/>
      <c r="E810" s="112"/>
      <c r="F810" s="112"/>
      <c r="G810" s="112"/>
      <c r="H810" s="112"/>
      <c r="I810" s="112"/>
      <c r="J810" s="112"/>
      <c r="K810" s="112"/>
    </row>
    <row r="811" spans="2:11">
      <c r="B811" s="119"/>
      <c r="C811" s="119"/>
      <c r="D811" s="119"/>
      <c r="E811" s="112"/>
      <c r="F811" s="112"/>
      <c r="G811" s="112"/>
      <c r="H811" s="112"/>
      <c r="I811" s="112"/>
      <c r="J811" s="112"/>
      <c r="K811" s="112"/>
    </row>
    <row r="812" spans="2:11">
      <c r="B812" s="119"/>
      <c r="C812" s="119"/>
      <c r="D812" s="119"/>
      <c r="E812" s="112"/>
      <c r="F812" s="112"/>
      <c r="G812" s="112"/>
      <c r="H812" s="112"/>
      <c r="I812" s="112"/>
      <c r="J812" s="112"/>
      <c r="K812" s="112"/>
    </row>
    <row r="813" spans="2:11">
      <c r="B813" s="119"/>
      <c r="C813" s="119"/>
      <c r="D813" s="119"/>
      <c r="E813" s="112"/>
      <c r="F813" s="112"/>
      <c r="G813" s="112"/>
      <c r="H813" s="112"/>
      <c r="I813" s="112"/>
      <c r="J813" s="112"/>
      <c r="K813" s="112"/>
    </row>
    <row r="814" spans="2:11">
      <c r="B814" s="119"/>
      <c r="C814" s="119"/>
      <c r="D814" s="119"/>
      <c r="E814" s="112"/>
      <c r="F814" s="112"/>
      <c r="G814" s="112"/>
      <c r="H814" s="112"/>
      <c r="I814" s="112"/>
      <c r="J814" s="112"/>
      <c r="K814" s="112"/>
    </row>
    <row r="815" spans="2:11">
      <c r="B815" s="119"/>
      <c r="C815" s="119"/>
      <c r="D815" s="119"/>
      <c r="E815" s="112"/>
      <c r="F815" s="112"/>
      <c r="G815" s="112"/>
      <c r="H815" s="112"/>
      <c r="I815" s="112"/>
      <c r="J815" s="112"/>
      <c r="K815" s="112"/>
    </row>
    <row r="816" spans="2:11">
      <c r="B816" s="119"/>
      <c r="C816" s="119"/>
      <c r="D816" s="119"/>
      <c r="E816" s="112"/>
      <c r="F816" s="112"/>
      <c r="G816" s="112"/>
      <c r="H816" s="112"/>
      <c r="I816" s="112"/>
      <c r="J816" s="112"/>
      <c r="K816" s="112"/>
    </row>
    <row r="817" spans="2:11">
      <c r="B817" s="119"/>
      <c r="C817" s="119"/>
      <c r="D817" s="119"/>
      <c r="E817" s="112"/>
      <c r="F817" s="112"/>
      <c r="G817" s="112"/>
      <c r="H817" s="112"/>
      <c r="I817" s="112"/>
      <c r="J817" s="112"/>
      <c r="K817" s="112"/>
    </row>
    <row r="818" spans="2:11">
      <c r="B818" s="119"/>
      <c r="C818" s="119"/>
      <c r="D818" s="119"/>
      <c r="E818" s="112"/>
      <c r="F818" s="112"/>
      <c r="G818" s="112"/>
      <c r="H818" s="112"/>
      <c r="I818" s="112"/>
      <c r="J818" s="112"/>
      <c r="K818" s="112"/>
    </row>
    <row r="819" spans="2:11">
      <c r="B819" s="119"/>
      <c r="C819" s="119"/>
      <c r="D819" s="119"/>
      <c r="E819" s="112"/>
      <c r="F819" s="112"/>
      <c r="G819" s="112"/>
      <c r="H819" s="112"/>
      <c r="I819" s="112"/>
      <c r="J819" s="112"/>
      <c r="K819" s="112"/>
    </row>
    <row r="820" spans="2:11">
      <c r="B820" s="119"/>
      <c r="C820" s="119"/>
      <c r="D820" s="119"/>
      <c r="E820" s="112"/>
      <c r="F820" s="112"/>
      <c r="G820" s="112"/>
      <c r="H820" s="112"/>
      <c r="I820" s="112"/>
      <c r="J820" s="112"/>
      <c r="K820" s="112"/>
    </row>
    <row r="821" spans="2:11">
      <c r="B821" s="119"/>
      <c r="C821" s="119"/>
      <c r="D821" s="119"/>
      <c r="E821" s="112"/>
      <c r="F821" s="112"/>
      <c r="G821" s="112"/>
      <c r="H821" s="112"/>
      <c r="I821" s="112"/>
      <c r="J821" s="112"/>
      <c r="K821" s="112"/>
    </row>
    <row r="822" spans="2:11">
      <c r="B822" s="119"/>
      <c r="C822" s="119"/>
      <c r="D822" s="119"/>
      <c r="E822" s="112"/>
      <c r="F822" s="112"/>
      <c r="G822" s="112"/>
      <c r="H822" s="112"/>
      <c r="I822" s="112"/>
      <c r="J822" s="112"/>
      <c r="K822" s="112"/>
    </row>
    <row r="823" spans="2:11">
      <c r="B823" s="119"/>
      <c r="C823" s="119"/>
      <c r="D823" s="119"/>
      <c r="E823" s="112"/>
      <c r="F823" s="112"/>
      <c r="G823" s="112"/>
      <c r="H823" s="112"/>
      <c r="I823" s="112"/>
      <c r="J823" s="112"/>
      <c r="K823" s="112"/>
    </row>
    <row r="824" spans="2:11">
      <c r="B824" s="119"/>
      <c r="C824" s="119"/>
      <c r="D824" s="119"/>
      <c r="E824" s="112"/>
      <c r="F824" s="112"/>
      <c r="G824" s="112"/>
      <c r="H824" s="112"/>
      <c r="I824" s="112"/>
      <c r="J824" s="112"/>
      <c r="K824" s="112"/>
    </row>
    <row r="825" spans="2:11">
      <c r="B825" s="119"/>
      <c r="C825" s="119"/>
      <c r="D825" s="119"/>
      <c r="E825" s="112"/>
      <c r="F825" s="112"/>
      <c r="G825" s="112"/>
      <c r="H825" s="112"/>
      <c r="I825" s="112"/>
      <c r="J825" s="112"/>
      <c r="K825" s="112"/>
    </row>
    <row r="826" spans="2:11">
      <c r="B826" s="119"/>
      <c r="C826" s="119"/>
      <c r="D826" s="119"/>
      <c r="E826" s="112"/>
      <c r="F826" s="112"/>
      <c r="G826" s="112"/>
      <c r="H826" s="112"/>
      <c r="I826" s="112"/>
      <c r="J826" s="112"/>
      <c r="K826" s="112"/>
    </row>
    <row r="827" spans="2:11">
      <c r="B827" s="119"/>
      <c r="C827" s="119"/>
      <c r="D827" s="119"/>
      <c r="E827" s="112"/>
      <c r="F827" s="112"/>
      <c r="G827" s="112"/>
      <c r="H827" s="112"/>
      <c r="I827" s="112"/>
      <c r="J827" s="112"/>
      <c r="K827" s="112"/>
    </row>
    <row r="828" spans="2:11">
      <c r="B828" s="119"/>
      <c r="C828" s="119"/>
      <c r="D828" s="119"/>
      <c r="E828" s="112"/>
      <c r="F828" s="112"/>
      <c r="G828" s="112"/>
      <c r="H828" s="112"/>
      <c r="I828" s="112"/>
      <c r="J828" s="112"/>
      <c r="K828" s="112"/>
    </row>
    <row r="829" spans="2:11">
      <c r="B829" s="119"/>
      <c r="C829" s="119"/>
      <c r="D829" s="119"/>
      <c r="E829" s="112"/>
      <c r="F829" s="112"/>
      <c r="G829" s="112"/>
      <c r="H829" s="112"/>
      <c r="I829" s="112"/>
      <c r="J829" s="112"/>
      <c r="K829" s="112"/>
    </row>
    <row r="830" spans="2:11">
      <c r="B830" s="119"/>
      <c r="C830" s="119"/>
      <c r="D830" s="119"/>
      <c r="E830" s="112"/>
      <c r="F830" s="112"/>
      <c r="G830" s="112"/>
      <c r="H830" s="112"/>
      <c r="I830" s="112"/>
      <c r="J830" s="112"/>
      <c r="K830" s="112"/>
    </row>
    <row r="831" spans="2:11">
      <c r="B831" s="119"/>
      <c r="C831" s="119"/>
      <c r="D831" s="119"/>
      <c r="E831" s="112"/>
      <c r="F831" s="112"/>
      <c r="G831" s="112"/>
      <c r="H831" s="112"/>
      <c r="I831" s="112"/>
      <c r="J831" s="112"/>
      <c r="K831" s="112"/>
    </row>
    <row r="832" spans="2:11">
      <c r="B832" s="119"/>
      <c r="C832" s="119"/>
      <c r="D832" s="119"/>
      <c r="E832" s="112"/>
      <c r="F832" s="112"/>
      <c r="G832" s="112"/>
      <c r="H832" s="112"/>
      <c r="I832" s="112"/>
      <c r="J832" s="112"/>
      <c r="K832" s="112"/>
    </row>
    <row r="833" spans="2:11">
      <c r="B833" s="119"/>
      <c r="C833" s="119"/>
      <c r="D833" s="119"/>
      <c r="E833" s="112"/>
      <c r="F833" s="112"/>
      <c r="G833" s="112"/>
      <c r="H833" s="112"/>
      <c r="I833" s="112"/>
      <c r="J833" s="112"/>
      <c r="K833" s="112"/>
    </row>
    <row r="834" spans="2:11">
      <c r="B834" s="119"/>
      <c r="C834" s="119"/>
      <c r="D834" s="119"/>
      <c r="E834" s="112"/>
      <c r="F834" s="112"/>
      <c r="G834" s="112"/>
      <c r="H834" s="112"/>
      <c r="I834" s="112"/>
      <c r="J834" s="112"/>
      <c r="K834" s="112"/>
    </row>
    <row r="835" spans="2:11">
      <c r="B835" s="119"/>
      <c r="C835" s="119"/>
      <c r="D835" s="119"/>
      <c r="E835" s="112"/>
      <c r="F835" s="112"/>
      <c r="G835" s="112"/>
      <c r="H835" s="112"/>
      <c r="I835" s="112"/>
      <c r="J835" s="112"/>
      <c r="K835" s="112"/>
    </row>
    <row r="836" spans="2:11">
      <c r="B836" s="119"/>
      <c r="C836" s="119"/>
      <c r="D836" s="119"/>
      <c r="E836" s="112"/>
      <c r="F836" s="112"/>
      <c r="G836" s="112"/>
      <c r="H836" s="112"/>
      <c r="I836" s="112"/>
      <c r="J836" s="112"/>
      <c r="K836" s="112"/>
    </row>
    <row r="837" spans="2:11">
      <c r="B837" s="119"/>
      <c r="C837" s="119"/>
      <c r="D837" s="119"/>
      <c r="E837" s="112"/>
      <c r="F837" s="112"/>
      <c r="G837" s="112"/>
      <c r="H837" s="112"/>
      <c r="I837" s="112"/>
      <c r="J837" s="112"/>
      <c r="K837" s="112"/>
    </row>
    <row r="838" spans="2:11">
      <c r="B838" s="119"/>
      <c r="C838" s="119"/>
      <c r="D838" s="119"/>
      <c r="E838" s="112"/>
      <c r="F838" s="112"/>
      <c r="G838" s="112"/>
      <c r="H838" s="112"/>
      <c r="I838" s="112"/>
      <c r="J838" s="112"/>
      <c r="K838" s="112"/>
    </row>
    <row r="839" spans="2:11">
      <c r="B839" s="119"/>
      <c r="C839" s="119"/>
      <c r="D839" s="119"/>
      <c r="E839" s="112"/>
      <c r="F839" s="112"/>
      <c r="G839" s="112"/>
      <c r="H839" s="112"/>
      <c r="I839" s="112"/>
      <c r="J839" s="112"/>
      <c r="K839" s="112"/>
    </row>
    <row r="840" spans="2:11">
      <c r="B840" s="119"/>
      <c r="C840" s="119"/>
      <c r="D840" s="119"/>
      <c r="E840" s="112"/>
      <c r="F840" s="112"/>
      <c r="G840" s="112"/>
      <c r="H840" s="112"/>
      <c r="I840" s="112"/>
      <c r="J840" s="112"/>
      <c r="K840" s="112"/>
    </row>
    <row r="841" spans="2:11">
      <c r="B841" s="119"/>
      <c r="C841" s="119"/>
      <c r="D841" s="119"/>
      <c r="E841" s="112"/>
      <c r="F841" s="112"/>
      <c r="G841" s="112"/>
      <c r="H841" s="112"/>
      <c r="I841" s="112"/>
      <c r="J841" s="112"/>
      <c r="K841" s="112"/>
    </row>
    <row r="842" spans="2:11">
      <c r="B842" s="119"/>
      <c r="C842" s="119"/>
      <c r="D842" s="119"/>
      <c r="E842" s="112"/>
      <c r="F842" s="112"/>
      <c r="G842" s="112"/>
      <c r="H842" s="112"/>
      <c r="I842" s="112"/>
      <c r="J842" s="112"/>
      <c r="K842" s="112"/>
    </row>
    <row r="843" spans="2:11">
      <c r="B843" s="119"/>
      <c r="C843" s="119"/>
      <c r="D843" s="119"/>
      <c r="E843" s="112"/>
      <c r="F843" s="112"/>
      <c r="G843" s="112"/>
      <c r="H843" s="112"/>
      <c r="I843" s="112"/>
      <c r="J843" s="112"/>
      <c r="K843" s="112"/>
    </row>
    <row r="844" spans="2:11">
      <c r="B844" s="119"/>
      <c r="C844" s="119"/>
      <c r="D844" s="119"/>
      <c r="E844" s="112"/>
      <c r="F844" s="112"/>
      <c r="G844" s="112"/>
      <c r="H844" s="112"/>
      <c r="I844" s="112"/>
      <c r="J844" s="112"/>
      <c r="K844" s="112"/>
    </row>
    <row r="845" spans="2:11">
      <c r="B845" s="119"/>
      <c r="C845" s="119"/>
      <c r="D845" s="119"/>
      <c r="E845" s="112"/>
      <c r="F845" s="112"/>
      <c r="G845" s="112"/>
      <c r="H845" s="112"/>
      <c r="I845" s="112"/>
      <c r="J845" s="112"/>
      <c r="K845" s="112"/>
    </row>
    <row r="846" spans="2:11">
      <c r="B846" s="119"/>
      <c r="C846" s="119"/>
      <c r="D846" s="119"/>
      <c r="E846" s="112"/>
      <c r="F846" s="112"/>
      <c r="G846" s="112"/>
      <c r="H846" s="112"/>
      <c r="I846" s="112"/>
      <c r="J846" s="112"/>
      <c r="K846" s="112"/>
    </row>
    <row r="847" spans="2:11">
      <c r="B847" s="119"/>
      <c r="C847" s="119"/>
      <c r="D847" s="119"/>
      <c r="E847" s="112"/>
      <c r="F847" s="112"/>
      <c r="G847" s="112"/>
      <c r="H847" s="112"/>
      <c r="I847" s="112"/>
      <c r="J847" s="112"/>
      <c r="K847" s="112"/>
    </row>
    <row r="848" spans="2:11">
      <c r="B848" s="119"/>
      <c r="C848" s="119"/>
      <c r="D848" s="119"/>
      <c r="E848" s="112"/>
      <c r="F848" s="112"/>
      <c r="G848" s="112"/>
      <c r="H848" s="112"/>
      <c r="I848" s="112"/>
      <c r="J848" s="112"/>
      <c r="K848" s="112"/>
    </row>
    <row r="849" spans="2:11">
      <c r="B849" s="119"/>
      <c r="C849" s="119"/>
      <c r="D849" s="119"/>
      <c r="E849" s="112"/>
      <c r="F849" s="112"/>
      <c r="G849" s="112"/>
      <c r="H849" s="112"/>
      <c r="I849" s="112"/>
      <c r="J849" s="112"/>
      <c r="K849" s="112"/>
    </row>
    <row r="850" spans="2:11">
      <c r="B850" s="119"/>
      <c r="C850" s="119"/>
      <c r="D850" s="119"/>
      <c r="E850" s="112"/>
      <c r="F850" s="112"/>
      <c r="G850" s="112"/>
      <c r="H850" s="112"/>
      <c r="I850" s="112"/>
      <c r="J850" s="112"/>
      <c r="K850" s="112"/>
    </row>
    <row r="851" spans="2:11">
      <c r="B851" s="119"/>
      <c r="C851" s="119"/>
      <c r="D851" s="119"/>
      <c r="E851" s="112"/>
      <c r="F851" s="112"/>
      <c r="G851" s="112"/>
      <c r="H851" s="112"/>
      <c r="I851" s="112"/>
      <c r="J851" s="112"/>
      <c r="K851" s="112"/>
    </row>
    <row r="852" spans="2:11">
      <c r="B852" s="119"/>
      <c r="C852" s="119"/>
      <c r="D852" s="119"/>
      <c r="E852" s="112"/>
      <c r="F852" s="112"/>
      <c r="G852" s="112"/>
      <c r="H852" s="112"/>
      <c r="I852" s="112"/>
      <c r="J852" s="112"/>
      <c r="K852" s="112"/>
    </row>
    <row r="853" spans="2:11">
      <c r="B853" s="119"/>
      <c r="C853" s="119"/>
      <c r="D853" s="119"/>
      <c r="E853" s="112"/>
      <c r="F853" s="112"/>
      <c r="G853" s="112"/>
      <c r="H853" s="112"/>
      <c r="I853" s="112"/>
      <c r="J853" s="112"/>
      <c r="K853" s="112"/>
    </row>
    <row r="854" spans="2:11">
      <c r="B854" s="119"/>
      <c r="C854" s="119"/>
      <c r="D854" s="119"/>
      <c r="E854" s="112"/>
      <c r="F854" s="112"/>
      <c r="G854" s="112"/>
      <c r="H854" s="112"/>
      <c r="I854" s="112"/>
      <c r="J854" s="112"/>
      <c r="K854" s="112"/>
    </row>
    <row r="855" spans="2:11">
      <c r="B855" s="119"/>
      <c r="C855" s="119"/>
      <c r="D855" s="119"/>
      <c r="E855" s="112"/>
      <c r="F855" s="112"/>
      <c r="G855" s="112"/>
      <c r="H855" s="112"/>
      <c r="I855" s="112"/>
      <c r="J855" s="112"/>
      <c r="K855" s="112"/>
    </row>
    <row r="856" spans="2:11">
      <c r="B856" s="119"/>
      <c r="C856" s="119"/>
      <c r="D856" s="119"/>
      <c r="E856" s="112"/>
      <c r="F856" s="112"/>
      <c r="G856" s="112"/>
      <c r="H856" s="112"/>
      <c r="I856" s="112"/>
      <c r="J856" s="112"/>
      <c r="K856" s="112"/>
    </row>
    <row r="857" spans="2:11">
      <c r="B857" s="119"/>
      <c r="C857" s="119"/>
      <c r="D857" s="119"/>
      <c r="E857" s="112"/>
      <c r="F857" s="112"/>
      <c r="G857" s="112"/>
      <c r="H857" s="112"/>
      <c r="I857" s="112"/>
      <c r="J857" s="112"/>
      <c r="K857" s="112"/>
    </row>
    <row r="858" spans="2:11">
      <c r="B858" s="119"/>
      <c r="C858" s="119"/>
      <c r="D858" s="119"/>
      <c r="E858" s="112"/>
      <c r="F858" s="112"/>
      <c r="G858" s="112"/>
      <c r="H858" s="112"/>
      <c r="I858" s="112"/>
      <c r="J858" s="112"/>
      <c r="K858" s="112"/>
    </row>
    <row r="859" spans="2:11">
      <c r="B859" s="119"/>
      <c r="C859" s="119"/>
      <c r="D859" s="119"/>
      <c r="E859" s="112"/>
      <c r="F859" s="112"/>
      <c r="G859" s="112"/>
      <c r="H859" s="112"/>
      <c r="I859" s="112"/>
      <c r="J859" s="112"/>
      <c r="K859" s="112"/>
    </row>
    <row r="860" spans="2:11">
      <c r="B860" s="119"/>
      <c r="C860" s="119"/>
      <c r="D860" s="119"/>
      <c r="E860" s="112"/>
      <c r="F860" s="112"/>
      <c r="G860" s="112"/>
      <c r="H860" s="112"/>
      <c r="I860" s="112"/>
      <c r="J860" s="112"/>
      <c r="K860" s="112"/>
    </row>
    <row r="861" spans="2:11">
      <c r="B861" s="119"/>
      <c r="C861" s="119"/>
      <c r="D861" s="119"/>
      <c r="E861" s="112"/>
      <c r="F861" s="112"/>
      <c r="G861" s="112"/>
      <c r="H861" s="112"/>
      <c r="I861" s="112"/>
      <c r="J861" s="112"/>
      <c r="K861" s="112"/>
    </row>
    <row r="862" spans="2:11">
      <c r="B862" s="119"/>
      <c r="C862" s="119"/>
      <c r="D862" s="119"/>
      <c r="E862" s="112"/>
      <c r="F862" s="112"/>
      <c r="G862" s="112"/>
      <c r="H862" s="112"/>
      <c r="I862" s="112"/>
      <c r="J862" s="112"/>
      <c r="K862" s="112"/>
    </row>
    <row r="863" spans="2:11">
      <c r="B863" s="119"/>
      <c r="C863" s="119"/>
      <c r="D863" s="119"/>
      <c r="E863" s="112"/>
      <c r="F863" s="112"/>
      <c r="G863" s="112"/>
      <c r="H863" s="112"/>
      <c r="I863" s="112"/>
      <c r="J863" s="112"/>
      <c r="K863" s="112"/>
    </row>
    <row r="864" spans="2:11">
      <c r="B864" s="119"/>
      <c r="C864" s="119"/>
      <c r="D864" s="119"/>
      <c r="E864" s="112"/>
      <c r="F864" s="112"/>
      <c r="G864" s="112"/>
      <c r="H864" s="112"/>
      <c r="I864" s="112"/>
      <c r="J864" s="112"/>
      <c r="K864" s="112"/>
    </row>
    <row r="865" spans="2:11">
      <c r="B865" s="119"/>
      <c r="C865" s="119"/>
      <c r="D865" s="119"/>
      <c r="E865" s="112"/>
      <c r="F865" s="112"/>
      <c r="G865" s="112"/>
      <c r="H865" s="112"/>
      <c r="I865" s="112"/>
      <c r="J865" s="112"/>
      <c r="K865" s="112"/>
    </row>
    <row r="866" spans="2:11">
      <c r="B866" s="119"/>
      <c r="C866" s="119"/>
      <c r="D866" s="119"/>
      <c r="E866" s="112"/>
      <c r="F866" s="112"/>
      <c r="G866" s="112"/>
      <c r="H866" s="112"/>
      <c r="I866" s="112"/>
      <c r="J866" s="112"/>
      <c r="K866" s="112"/>
    </row>
    <row r="867" spans="2:11">
      <c r="B867" s="119"/>
      <c r="C867" s="119"/>
      <c r="D867" s="119"/>
      <c r="E867" s="112"/>
      <c r="F867" s="112"/>
      <c r="G867" s="112"/>
      <c r="H867" s="112"/>
      <c r="I867" s="112"/>
      <c r="J867" s="112"/>
      <c r="K867" s="112"/>
    </row>
    <row r="868" spans="2:11">
      <c r="B868" s="119"/>
      <c r="C868" s="119"/>
      <c r="D868" s="119"/>
      <c r="E868" s="112"/>
      <c r="F868" s="112"/>
      <c r="G868" s="112"/>
      <c r="H868" s="112"/>
      <c r="I868" s="112"/>
      <c r="J868" s="112"/>
      <c r="K868" s="112"/>
    </row>
    <row r="869" spans="2:11">
      <c r="B869" s="119"/>
      <c r="C869" s="119"/>
      <c r="D869" s="119"/>
      <c r="E869" s="112"/>
      <c r="F869" s="112"/>
      <c r="G869" s="112"/>
      <c r="H869" s="112"/>
      <c r="I869" s="112"/>
      <c r="J869" s="112"/>
      <c r="K869" s="112"/>
    </row>
    <row r="870" spans="2:11">
      <c r="B870" s="119"/>
      <c r="C870" s="119"/>
      <c r="D870" s="119"/>
      <c r="E870" s="112"/>
      <c r="F870" s="112"/>
      <c r="G870" s="112"/>
      <c r="H870" s="112"/>
      <c r="I870" s="112"/>
      <c r="J870" s="112"/>
      <c r="K870" s="112"/>
    </row>
    <row r="871" spans="2:11">
      <c r="B871" s="119"/>
      <c r="C871" s="119"/>
      <c r="D871" s="119"/>
      <c r="E871" s="112"/>
      <c r="F871" s="112"/>
      <c r="G871" s="112"/>
      <c r="H871" s="112"/>
      <c r="I871" s="112"/>
      <c r="J871" s="112"/>
      <c r="K871" s="112"/>
    </row>
    <row r="872" spans="2:11">
      <c r="B872" s="119"/>
      <c r="C872" s="119"/>
      <c r="D872" s="119"/>
      <c r="E872" s="112"/>
      <c r="F872" s="112"/>
      <c r="G872" s="112"/>
      <c r="H872" s="112"/>
      <c r="I872" s="112"/>
      <c r="J872" s="112"/>
      <c r="K872" s="112"/>
    </row>
    <row r="873" spans="2:11">
      <c r="B873" s="119"/>
      <c r="C873" s="119"/>
      <c r="D873" s="119"/>
      <c r="E873" s="112"/>
      <c r="F873" s="112"/>
      <c r="G873" s="112"/>
      <c r="H873" s="112"/>
      <c r="I873" s="112"/>
      <c r="J873" s="112"/>
      <c r="K873" s="112"/>
    </row>
    <row r="874" spans="2:11">
      <c r="B874" s="119"/>
      <c r="C874" s="119"/>
      <c r="D874" s="119"/>
      <c r="E874" s="112"/>
      <c r="F874" s="112"/>
      <c r="G874" s="112"/>
      <c r="H874" s="112"/>
      <c r="I874" s="112"/>
      <c r="J874" s="112"/>
      <c r="K874" s="112"/>
    </row>
    <row r="875" spans="2:11">
      <c r="B875" s="119"/>
      <c r="C875" s="119"/>
      <c r="D875" s="119"/>
      <c r="E875" s="112"/>
      <c r="F875" s="112"/>
      <c r="G875" s="112"/>
      <c r="H875" s="112"/>
      <c r="I875" s="112"/>
      <c r="J875" s="112"/>
      <c r="K875" s="112"/>
    </row>
    <row r="876" spans="2:11">
      <c r="B876" s="119"/>
      <c r="C876" s="119"/>
      <c r="D876" s="119"/>
      <c r="E876" s="112"/>
      <c r="F876" s="112"/>
      <c r="G876" s="112"/>
      <c r="H876" s="112"/>
      <c r="I876" s="112"/>
      <c r="J876" s="112"/>
      <c r="K876" s="112"/>
    </row>
    <row r="877" spans="2:11">
      <c r="B877" s="119"/>
      <c r="C877" s="119"/>
      <c r="D877" s="119"/>
      <c r="E877" s="112"/>
      <c r="F877" s="112"/>
      <c r="G877" s="112"/>
      <c r="H877" s="112"/>
      <c r="I877" s="112"/>
      <c r="J877" s="112"/>
      <c r="K877" s="112"/>
    </row>
    <row r="878" spans="2:11">
      <c r="B878" s="119"/>
      <c r="C878" s="119"/>
      <c r="D878" s="119"/>
      <c r="E878" s="112"/>
      <c r="F878" s="112"/>
      <c r="G878" s="112"/>
      <c r="H878" s="112"/>
      <c r="I878" s="112"/>
      <c r="J878" s="112"/>
      <c r="K878" s="112"/>
    </row>
    <row r="879" spans="2:11">
      <c r="B879" s="119"/>
      <c r="C879" s="119"/>
      <c r="D879" s="119"/>
      <c r="E879" s="112"/>
      <c r="F879" s="112"/>
      <c r="G879" s="112"/>
      <c r="H879" s="112"/>
      <c r="I879" s="112"/>
      <c r="J879" s="112"/>
      <c r="K879" s="112"/>
    </row>
    <row r="880" spans="2:11">
      <c r="B880" s="119"/>
      <c r="C880" s="119"/>
      <c r="D880" s="119"/>
      <c r="E880" s="112"/>
      <c r="F880" s="112"/>
      <c r="G880" s="112"/>
      <c r="H880" s="112"/>
      <c r="I880" s="112"/>
      <c r="J880" s="112"/>
      <c r="K880" s="112"/>
    </row>
    <row r="881" spans="2:11">
      <c r="B881" s="119"/>
      <c r="C881" s="119"/>
      <c r="D881" s="119"/>
      <c r="E881" s="112"/>
      <c r="F881" s="112"/>
      <c r="G881" s="112"/>
      <c r="H881" s="112"/>
      <c r="I881" s="112"/>
      <c r="J881" s="112"/>
      <c r="K881" s="112"/>
    </row>
    <row r="882" spans="2:11">
      <c r="B882" s="119"/>
      <c r="C882" s="119"/>
      <c r="D882" s="119"/>
      <c r="E882" s="112"/>
      <c r="F882" s="112"/>
      <c r="G882" s="112"/>
      <c r="H882" s="112"/>
      <c r="I882" s="112"/>
      <c r="J882" s="112"/>
      <c r="K882" s="112"/>
    </row>
    <row r="883" spans="2:11">
      <c r="B883" s="119"/>
      <c r="C883" s="119"/>
      <c r="D883" s="119"/>
      <c r="E883" s="112"/>
      <c r="F883" s="112"/>
      <c r="G883" s="112"/>
      <c r="H883" s="112"/>
      <c r="I883" s="112"/>
      <c r="J883" s="112"/>
      <c r="K883" s="112"/>
    </row>
    <row r="884" spans="2:11">
      <c r="B884" s="119"/>
      <c r="C884" s="119"/>
      <c r="D884" s="119"/>
      <c r="E884" s="112"/>
      <c r="F884" s="112"/>
      <c r="G884" s="112"/>
      <c r="H884" s="112"/>
      <c r="I884" s="112"/>
      <c r="J884" s="112"/>
      <c r="K884" s="112"/>
    </row>
    <row r="885" spans="2:11">
      <c r="B885" s="119"/>
      <c r="C885" s="119"/>
      <c r="D885" s="119"/>
      <c r="E885" s="112"/>
      <c r="F885" s="112"/>
      <c r="G885" s="112"/>
      <c r="H885" s="112"/>
      <c r="I885" s="112"/>
      <c r="J885" s="112"/>
      <c r="K885" s="112"/>
    </row>
    <row r="886" spans="2:11">
      <c r="B886" s="119"/>
      <c r="C886" s="119"/>
      <c r="D886" s="119"/>
      <c r="E886" s="112"/>
      <c r="F886" s="112"/>
      <c r="G886" s="112"/>
      <c r="H886" s="112"/>
      <c r="I886" s="112"/>
      <c r="J886" s="112"/>
      <c r="K886" s="112"/>
    </row>
    <row r="887" spans="2:11">
      <c r="B887" s="119"/>
      <c r="C887" s="119"/>
      <c r="D887" s="119"/>
      <c r="E887" s="112"/>
      <c r="F887" s="112"/>
      <c r="G887" s="112"/>
      <c r="H887" s="112"/>
      <c r="I887" s="112"/>
      <c r="J887" s="112"/>
      <c r="K887" s="112"/>
    </row>
    <row r="888" spans="2:11">
      <c r="B888" s="119"/>
      <c r="C888" s="119"/>
      <c r="D888" s="119"/>
      <c r="E888" s="112"/>
      <c r="F888" s="112"/>
      <c r="G888" s="112"/>
      <c r="H888" s="112"/>
      <c r="I888" s="112"/>
      <c r="J888" s="112"/>
      <c r="K888" s="112"/>
    </row>
    <row r="889" spans="2:11">
      <c r="B889" s="119"/>
      <c r="C889" s="119"/>
      <c r="D889" s="119"/>
      <c r="E889" s="112"/>
      <c r="F889" s="112"/>
      <c r="G889" s="112"/>
      <c r="H889" s="112"/>
      <c r="I889" s="112"/>
      <c r="J889" s="112"/>
      <c r="K889" s="112"/>
    </row>
    <row r="890" spans="2:11">
      <c r="B890" s="119"/>
      <c r="C890" s="119"/>
      <c r="D890" s="119"/>
      <c r="E890" s="112"/>
      <c r="F890" s="112"/>
      <c r="G890" s="112"/>
      <c r="H890" s="112"/>
      <c r="I890" s="112"/>
      <c r="J890" s="112"/>
      <c r="K890" s="112"/>
    </row>
    <row r="891" spans="2:11">
      <c r="B891" s="119"/>
      <c r="C891" s="119"/>
      <c r="D891" s="119"/>
      <c r="E891" s="112"/>
      <c r="F891" s="112"/>
      <c r="G891" s="112"/>
      <c r="H891" s="112"/>
      <c r="I891" s="112"/>
      <c r="J891" s="112"/>
      <c r="K891" s="112"/>
    </row>
    <row r="892" spans="2:11">
      <c r="B892" s="119"/>
      <c r="C892" s="119"/>
      <c r="D892" s="119"/>
      <c r="E892" s="112"/>
      <c r="F892" s="112"/>
      <c r="G892" s="112"/>
      <c r="H892" s="112"/>
      <c r="I892" s="112"/>
      <c r="J892" s="112"/>
      <c r="K892" s="112"/>
    </row>
    <row r="893" spans="2:11">
      <c r="B893" s="119"/>
      <c r="C893" s="119"/>
      <c r="D893" s="119"/>
      <c r="E893" s="112"/>
      <c r="F893" s="112"/>
      <c r="G893" s="112"/>
      <c r="H893" s="112"/>
      <c r="I893" s="112"/>
      <c r="J893" s="112"/>
      <c r="K893" s="112"/>
    </row>
    <row r="894" spans="2:11">
      <c r="B894" s="119"/>
      <c r="C894" s="119"/>
      <c r="D894" s="119"/>
      <c r="E894" s="112"/>
      <c r="F894" s="112"/>
      <c r="G894" s="112"/>
      <c r="H894" s="112"/>
      <c r="I894" s="112"/>
      <c r="J894" s="112"/>
      <c r="K894" s="112"/>
    </row>
    <row r="895" spans="2:11">
      <c r="B895" s="119"/>
      <c r="C895" s="119"/>
      <c r="D895" s="119"/>
      <c r="E895" s="112"/>
      <c r="F895" s="112"/>
      <c r="G895" s="112"/>
      <c r="H895" s="112"/>
      <c r="I895" s="112"/>
      <c r="J895" s="112"/>
      <c r="K895" s="112"/>
    </row>
    <row r="896" spans="2:11">
      <c r="B896" s="119"/>
      <c r="C896" s="119"/>
      <c r="D896" s="119"/>
      <c r="E896" s="112"/>
      <c r="F896" s="112"/>
      <c r="G896" s="112"/>
      <c r="H896" s="112"/>
      <c r="I896" s="112"/>
      <c r="J896" s="112"/>
      <c r="K896" s="112"/>
    </row>
    <row r="897" spans="2:11">
      <c r="B897" s="119"/>
      <c r="C897" s="119"/>
      <c r="D897" s="119"/>
      <c r="E897" s="112"/>
      <c r="F897" s="112"/>
      <c r="G897" s="112"/>
      <c r="H897" s="112"/>
      <c r="I897" s="112"/>
      <c r="J897" s="112"/>
      <c r="K897" s="112"/>
    </row>
    <row r="898" spans="2:11">
      <c r="B898" s="119"/>
      <c r="C898" s="119"/>
      <c r="D898" s="119"/>
      <c r="E898" s="112"/>
      <c r="F898" s="112"/>
      <c r="G898" s="112"/>
      <c r="H898" s="112"/>
      <c r="I898" s="112"/>
      <c r="J898" s="112"/>
      <c r="K898" s="112"/>
    </row>
    <row r="899" spans="2:11">
      <c r="B899" s="119"/>
      <c r="C899" s="119"/>
      <c r="D899" s="119"/>
      <c r="E899" s="112"/>
      <c r="F899" s="112"/>
      <c r="G899" s="112"/>
      <c r="H899" s="112"/>
      <c r="I899" s="112"/>
      <c r="J899" s="112"/>
      <c r="K899" s="112"/>
    </row>
    <row r="900" spans="2:11">
      <c r="B900" s="119"/>
      <c r="C900" s="119"/>
      <c r="D900" s="119"/>
      <c r="E900" s="112"/>
      <c r="F900" s="112"/>
      <c r="G900" s="112"/>
      <c r="H900" s="112"/>
      <c r="I900" s="112"/>
      <c r="J900" s="112"/>
      <c r="K900" s="112"/>
    </row>
    <row r="901" spans="2:11">
      <c r="B901" s="119"/>
      <c r="C901" s="119"/>
      <c r="D901" s="119"/>
      <c r="E901" s="112"/>
      <c r="F901" s="112"/>
      <c r="G901" s="112"/>
      <c r="H901" s="112"/>
      <c r="I901" s="112"/>
      <c r="J901" s="112"/>
      <c r="K901" s="112"/>
    </row>
    <row r="902" spans="2:11">
      <c r="B902" s="119"/>
      <c r="C902" s="119"/>
      <c r="D902" s="119"/>
      <c r="E902" s="112"/>
      <c r="F902" s="112"/>
      <c r="G902" s="112"/>
      <c r="H902" s="112"/>
      <c r="I902" s="112"/>
      <c r="J902" s="112"/>
      <c r="K902" s="112"/>
    </row>
    <row r="903" spans="2:11">
      <c r="B903" s="119"/>
      <c r="C903" s="119"/>
      <c r="D903" s="119"/>
      <c r="E903" s="112"/>
      <c r="F903" s="112"/>
      <c r="G903" s="112"/>
      <c r="H903" s="112"/>
      <c r="I903" s="112"/>
      <c r="J903" s="112"/>
      <c r="K903" s="112"/>
    </row>
    <row r="904" spans="2:11">
      <c r="B904" s="119"/>
      <c r="C904" s="119"/>
      <c r="D904" s="119"/>
      <c r="E904" s="112"/>
      <c r="F904" s="112"/>
      <c r="G904" s="112"/>
      <c r="H904" s="112"/>
      <c r="I904" s="112"/>
      <c r="J904" s="112"/>
      <c r="K904" s="112"/>
    </row>
    <row r="905" spans="2:11">
      <c r="B905" s="119"/>
      <c r="C905" s="119"/>
      <c r="D905" s="119"/>
      <c r="E905" s="112"/>
      <c r="F905" s="112"/>
      <c r="G905" s="112"/>
      <c r="H905" s="112"/>
      <c r="I905" s="112"/>
      <c r="J905" s="112"/>
      <c r="K905" s="112"/>
    </row>
    <row r="906" spans="2:11">
      <c r="B906" s="119"/>
      <c r="C906" s="119"/>
      <c r="D906" s="119"/>
      <c r="E906" s="112"/>
      <c r="F906" s="112"/>
      <c r="G906" s="112"/>
      <c r="H906" s="112"/>
      <c r="I906" s="112"/>
      <c r="J906" s="112"/>
      <c r="K906" s="112"/>
    </row>
    <row r="907" spans="2:11">
      <c r="B907" s="119"/>
      <c r="C907" s="119"/>
      <c r="D907" s="119"/>
      <c r="E907" s="112"/>
      <c r="F907" s="112"/>
      <c r="G907" s="112"/>
      <c r="H907" s="112"/>
      <c r="I907" s="112"/>
      <c r="J907" s="112"/>
      <c r="K907" s="112"/>
    </row>
    <row r="908" spans="2:11">
      <c r="B908" s="119"/>
      <c r="C908" s="119"/>
      <c r="D908" s="119"/>
      <c r="E908" s="112"/>
      <c r="F908" s="112"/>
      <c r="G908" s="112"/>
      <c r="H908" s="112"/>
      <c r="I908" s="112"/>
      <c r="J908" s="112"/>
      <c r="K908" s="112"/>
    </row>
    <row r="909" spans="2:11">
      <c r="B909" s="119"/>
      <c r="C909" s="119"/>
      <c r="D909" s="119"/>
      <c r="E909" s="112"/>
      <c r="F909" s="112"/>
      <c r="G909" s="112"/>
      <c r="H909" s="112"/>
      <c r="I909" s="112"/>
      <c r="J909" s="112"/>
      <c r="K909" s="112"/>
    </row>
    <row r="910" spans="2:11">
      <c r="B910" s="119"/>
      <c r="C910" s="119"/>
      <c r="D910" s="119"/>
      <c r="E910" s="112"/>
      <c r="F910" s="112"/>
      <c r="G910" s="112"/>
      <c r="H910" s="112"/>
      <c r="I910" s="112"/>
      <c r="J910" s="112"/>
      <c r="K910" s="112"/>
    </row>
    <row r="911" spans="2:11">
      <c r="B911" s="119"/>
      <c r="C911" s="119"/>
      <c r="D911" s="119"/>
      <c r="E911" s="112"/>
      <c r="F911" s="112"/>
      <c r="G911" s="112"/>
      <c r="H911" s="112"/>
      <c r="I911" s="112"/>
      <c r="J911" s="112"/>
      <c r="K911" s="112"/>
    </row>
    <row r="912" spans="2:11">
      <c r="B912" s="119"/>
      <c r="C912" s="119"/>
      <c r="D912" s="119"/>
      <c r="E912" s="112"/>
      <c r="F912" s="112"/>
      <c r="G912" s="112"/>
      <c r="H912" s="112"/>
      <c r="I912" s="112"/>
      <c r="J912" s="112"/>
      <c r="K912" s="112"/>
    </row>
    <row r="913" spans="2:11">
      <c r="B913" s="119"/>
      <c r="C913" s="119"/>
      <c r="D913" s="119"/>
      <c r="E913" s="112"/>
      <c r="F913" s="112"/>
      <c r="G913" s="112"/>
      <c r="H913" s="112"/>
      <c r="I913" s="112"/>
      <c r="J913" s="112"/>
      <c r="K913" s="112"/>
    </row>
    <row r="914" spans="2:11">
      <c r="B914" s="119"/>
      <c r="C914" s="119"/>
      <c r="D914" s="119"/>
      <c r="E914" s="112"/>
      <c r="F914" s="112"/>
      <c r="G914" s="112"/>
      <c r="H914" s="112"/>
      <c r="I914" s="112"/>
      <c r="J914" s="112"/>
      <c r="K914" s="112"/>
    </row>
    <row r="915" spans="2:11">
      <c r="B915" s="119"/>
      <c r="C915" s="119"/>
      <c r="D915" s="119"/>
      <c r="E915" s="112"/>
      <c r="F915" s="112"/>
      <c r="G915" s="112"/>
      <c r="H915" s="112"/>
      <c r="I915" s="112"/>
      <c r="J915" s="112"/>
      <c r="K915" s="112"/>
    </row>
    <row r="916" spans="2:11">
      <c r="B916" s="119"/>
      <c r="C916" s="119"/>
      <c r="D916" s="119"/>
      <c r="E916" s="112"/>
      <c r="F916" s="112"/>
      <c r="G916" s="112"/>
      <c r="H916" s="112"/>
      <c r="I916" s="112"/>
      <c r="J916" s="112"/>
      <c r="K916" s="112"/>
    </row>
    <row r="917" spans="2:11">
      <c r="B917" s="119"/>
      <c r="C917" s="119"/>
      <c r="D917" s="119"/>
      <c r="E917" s="112"/>
      <c r="F917" s="112"/>
      <c r="G917" s="112"/>
      <c r="H917" s="112"/>
      <c r="I917" s="112"/>
      <c r="J917" s="112"/>
      <c r="K917" s="112"/>
    </row>
    <row r="918" spans="2:11">
      <c r="B918" s="119"/>
      <c r="C918" s="119"/>
      <c r="D918" s="119"/>
      <c r="E918" s="112"/>
      <c r="F918" s="112"/>
      <c r="G918" s="112"/>
      <c r="H918" s="112"/>
      <c r="I918" s="112"/>
      <c r="J918" s="112"/>
      <c r="K918" s="112"/>
    </row>
    <row r="919" spans="2:11">
      <c r="B919" s="119"/>
      <c r="C919" s="119"/>
      <c r="D919" s="119"/>
      <c r="E919" s="112"/>
      <c r="F919" s="112"/>
      <c r="G919" s="112"/>
      <c r="H919" s="112"/>
      <c r="I919" s="112"/>
      <c r="J919" s="112"/>
      <c r="K919" s="112"/>
    </row>
    <row r="920" spans="2:11">
      <c r="B920" s="119"/>
      <c r="C920" s="119"/>
      <c r="D920" s="119"/>
      <c r="E920" s="112"/>
      <c r="F920" s="112"/>
      <c r="G920" s="112"/>
      <c r="H920" s="112"/>
      <c r="I920" s="112"/>
      <c r="J920" s="112"/>
      <c r="K920" s="112"/>
    </row>
    <row r="921" spans="2:11">
      <c r="B921" s="119"/>
      <c r="C921" s="119"/>
      <c r="D921" s="119"/>
      <c r="E921" s="112"/>
      <c r="F921" s="112"/>
      <c r="G921" s="112"/>
      <c r="H921" s="112"/>
      <c r="I921" s="112"/>
      <c r="J921" s="112"/>
      <c r="K921" s="112"/>
    </row>
    <row r="922" spans="2:11">
      <c r="B922" s="119"/>
      <c r="C922" s="119"/>
      <c r="D922" s="119"/>
      <c r="E922" s="112"/>
      <c r="F922" s="112"/>
      <c r="G922" s="112"/>
      <c r="H922" s="112"/>
      <c r="I922" s="112"/>
      <c r="J922" s="112"/>
      <c r="K922" s="112"/>
    </row>
    <row r="923" spans="2:11">
      <c r="B923" s="119"/>
      <c r="C923" s="119"/>
      <c r="D923" s="119"/>
      <c r="E923" s="112"/>
      <c r="F923" s="112"/>
      <c r="G923" s="112"/>
      <c r="H923" s="112"/>
      <c r="I923" s="112"/>
      <c r="J923" s="112"/>
      <c r="K923" s="112"/>
    </row>
    <row r="924" spans="2:11">
      <c r="B924" s="119"/>
      <c r="C924" s="119"/>
      <c r="D924" s="119"/>
      <c r="E924" s="112"/>
      <c r="F924" s="112"/>
      <c r="G924" s="112"/>
      <c r="H924" s="112"/>
      <c r="I924" s="112"/>
      <c r="J924" s="112"/>
      <c r="K924" s="112"/>
    </row>
    <row r="925" spans="2:11">
      <c r="B925" s="119"/>
      <c r="C925" s="119"/>
      <c r="D925" s="119"/>
      <c r="E925" s="112"/>
      <c r="F925" s="112"/>
      <c r="G925" s="112"/>
      <c r="H925" s="112"/>
      <c r="I925" s="112"/>
      <c r="J925" s="112"/>
      <c r="K925" s="112"/>
    </row>
    <row r="926" spans="2:11">
      <c r="B926" s="119"/>
      <c r="C926" s="119"/>
      <c r="D926" s="119"/>
      <c r="E926" s="112"/>
      <c r="F926" s="112"/>
      <c r="G926" s="112"/>
      <c r="H926" s="112"/>
      <c r="I926" s="112"/>
      <c r="J926" s="112"/>
      <c r="K926" s="112"/>
    </row>
    <row r="927" spans="2:11">
      <c r="B927" s="119"/>
      <c r="C927" s="119"/>
      <c r="D927" s="119"/>
      <c r="E927" s="112"/>
      <c r="F927" s="112"/>
      <c r="G927" s="112"/>
      <c r="H927" s="112"/>
      <c r="I927" s="112"/>
      <c r="J927" s="112"/>
      <c r="K927" s="112"/>
    </row>
    <row r="928" spans="2:11">
      <c r="B928" s="119"/>
      <c r="C928" s="119"/>
      <c r="D928" s="119"/>
      <c r="E928" s="112"/>
      <c r="F928" s="112"/>
      <c r="G928" s="112"/>
      <c r="H928" s="112"/>
      <c r="I928" s="112"/>
      <c r="J928" s="112"/>
      <c r="K928" s="112"/>
    </row>
    <row r="929" spans="2:11">
      <c r="B929" s="119"/>
      <c r="C929" s="119"/>
      <c r="D929" s="119"/>
      <c r="E929" s="112"/>
      <c r="F929" s="112"/>
      <c r="G929" s="112"/>
      <c r="H929" s="112"/>
      <c r="I929" s="112"/>
      <c r="J929" s="112"/>
      <c r="K929" s="112"/>
    </row>
    <row r="930" spans="2:11">
      <c r="B930" s="119"/>
      <c r="C930" s="119"/>
      <c r="D930" s="119"/>
      <c r="E930" s="112"/>
      <c r="F930" s="112"/>
      <c r="G930" s="112"/>
      <c r="H930" s="112"/>
      <c r="I930" s="112"/>
      <c r="J930" s="112"/>
      <c r="K930" s="112"/>
    </row>
    <row r="931" spans="2:11">
      <c r="B931" s="119"/>
      <c r="C931" s="119"/>
      <c r="D931" s="119"/>
      <c r="E931" s="112"/>
      <c r="F931" s="112"/>
      <c r="G931" s="112"/>
      <c r="H931" s="112"/>
      <c r="I931" s="112"/>
      <c r="J931" s="112"/>
      <c r="K931" s="112"/>
    </row>
    <row r="932" spans="2:11">
      <c r="B932" s="119"/>
      <c r="C932" s="119"/>
      <c r="D932" s="119"/>
      <c r="E932" s="112"/>
      <c r="F932" s="112"/>
      <c r="G932" s="112"/>
      <c r="H932" s="112"/>
      <c r="I932" s="112"/>
      <c r="J932" s="112"/>
      <c r="K932" s="112"/>
    </row>
    <row r="933" spans="2:11">
      <c r="B933" s="119"/>
      <c r="C933" s="119"/>
      <c r="D933" s="119"/>
      <c r="E933" s="112"/>
      <c r="F933" s="112"/>
      <c r="G933" s="112"/>
      <c r="H933" s="112"/>
      <c r="I933" s="112"/>
      <c r="J933" s="112"/>
      <c r="K933" s="112"/>
    </row>
    <row r="934" spans="2:11">
      <c r="B934" s="119"/>
      <c r="C934" s="119"/>
      <c r="D934" s="119"/>
      <c r="E934" s="112"/>
      <c r="F934" s="112"/>
      <c r="G934" s="112"/>
      <c r="H934" s="112"/>
      <c r="I934" s="112"/>
      <c r="J934" s="112"/>
      <c r="K934" s="112"/>
    </row>
    <row r="935" spans="2:11">
      <c r="B935" s="119"/>
      <c r="C935" s="119"/>
      <c r="D935" s="119"/>
      <c r="E935" s="112"/>
      <c r="F935" s="112"/>
      <c r="G935" s="112"/>
      <c r="H935" s="112"/>
      <c r="I935" s="112"/>
      <c r="J935" s="112"/>
      <c r="K935" s="112"/>
    </row>
    <row r="936" spans="2:11">
      <c r="B936" s="119"/>
      <c r="C936" s="119"/>
      <c r="D936" s="119"/>
      <c r="E936" s="112"/>
      <c r="F936" s="112"/>
      <c r="G936" s="112"/>
      <c r="H936" s="112"/>
      <c r="I936" s="112"/>
      <c r="J936" s="112"/>
      <c r="K936" s="112"/>
    </row>
    <row r="937" spans="2:11">
      <c r="B937" s="119"/>
      <c r="C937" s="119"/>
      <c r="D937" s="119"/>
      <c r="E937" s="112"/>
      <c r="F937" s="112"/>
      <c r="G937" s="112"/>
      <c r="H937" s="112"/>
      <c r="I937" s="112"/>
      <c r="J937" s="112"/>
      <c r="K937" s="112"/>
    </row>
    <row r="938" spans="2:11">
      <c r="B938" s="119"/>
      <c r="C938" s="119"/>
      <c r="D938" s="119"/>
      <c r="E938" s="112"/>
      <c r="F938" s="112"/>
      <c r="G938" s="112"/>
      <c r="H938" s="112"/>
      <c r="I938" s="112"/>
      <c r="J938" s="112"/>
      <c r="K938" s="112"/>
    </row>
    <row r="939" spans="2:11">
      <c r="B939" s="119"/>
      <c r="C939" s="119"/>
      <c r="D939" s="119"/>
      <c r="E939" s="112"/>
      <c r="F939" s="112"/>
      <c r="G939" s="112"/>
      <c r="H939" s="112"/>
      <c r="I939" s="112"/>
      <c r="J939" s="112"/>
      <c r="K939" s="112"/>
    </row>
    <row r="940" spans="2:11">
      <c r="B940" s="119"/>
      <c r="C940" s="119"/>
      <c r="D940" s="119"/>
      <c r="E940" s="112"/>
      <c r="F940" s="112"/>
      <c r="G940" s="112"/>
      <c r="H940" s="112"/>
      <c r="I940" s="112"/>
      <c r="J940" s="112"/>
      <c r="K940" s="112"/>
    </row>
    <row r="941" spans="2:11">
      <c r="B941" s="119"/>
      <c r="C941" s="119"/>
      <c r="D941" s="119"/>
      <c r="E941" s="112"/>
      <c r="F941" s="112"/>
      <c r="G941" s="112"/>
      <c r="H941" s="112"/>
      <c r="I941" s="112"/>
      <c r="J941" s="112"/>
      <c r="K941" s="112"/>
    </row>
    <row r="942" spans="2:11">
      <c r="B942" s="119"/>
      <c r="C942" s="119"/>
      <c r="D942" s="119"/>
      <c r="E942" s="112"/>
      <c r="F942" s="112"/>
      <c r="G942" s="112"/>
      <c r="H942" s="112"/>
      <c r="I942" s="112"/>
      <c r="J942" s="112"/>
      <c r="K942" s="112"/>
    </row>
    <row r="943" spans="2:11">
      <c r="B943" s="119"/>
      <c r="C943" s="119"/>
      <c r="D943" s="119"/>
      <c r="E943" s="112"/>
      <c r="F943" s="112"/>
      <c r="G943" s="112"/>
      <c r="H943" s="112"/>
      <c r="I943" s="112"/>
      <c r="J943" s="112"/>
      <c r="K943" s="112"/>
    </row>
    <row r="944" spans="2:11">
      <c r="B944" s="119"/>
      <c r="C944" s="119"/>
      <c r="D944" s="119"/>
      <c r="E944" s="112"/>
      <c r="F944" s="112"/>
      <c r="G944" s="112"/>
      <c r="H944" s="112"/>
      <c r="I944" s="112"/>
      <c r="J944" s="112"/>
      <c r="K944" s="112"/>
    </row>
    <row r="945" spans="2:11">
      <c r="B945" s="119"/>
      <c r="C945" s="119"/>
      <c r="D945" s="119"/>
      <c r="E945" s="112"/>
      <c r="F945" s="112"/>
      <c r="G945" s="112"/>
      <c r="H945" s="112"/>
      <c r="I945" s="112"/>
      <c r="J945" s="112"/>
      <c r="K945" s="112"/>
    </row>
    <row r="946" spans="2:11">
      <c r="B946" s="119"/>
      <c r="C946" s="119"/>
      <c r="D946" s="119"/>
      <c r="E946" s="112"/>
      <c r="F946" s="112"/>
      <c r="G946" s="112"/>
      <c r="H946" s="112"/>
      <c r="I946" s="112"/>
      <c r="J946" s="112"/>
      <c r="K946" s="112"/>
    </row>
    <row r="947" spans="2:11">
      <c r="B947" s="119"/>
      <c r="C947" s="119"/>
      <c r="D947" s="119"/>
      <c r="E947" s="112"/>
      <c r="F947" s="112"/>
      <c r="G947" s="112"/>
      <c r="H947" s="112"/>
      <c r="I947" s="112"/>
      <c r="J947" s="112"/>
      <c r="K947" s="112"/>
    </row>
    <row r="948" spans="2:11">
      <c r="B948" s="119"/>
      <c r="C948" s="119"/>
      <c r="D948" s="119"/>
      <c r="E948" s="112"/>
      <c r="F948" s="112"/>
      <c r="G948" s="112"/>
      <c r="H948" s="112"/>
      <c r="I948" s="112"/>
      <c r="J948" s="112"/>
      <c r="K948" s="112"/>
    </row>
    <row r="949" spans="2:11">
      <c r="B949" s="119"/>
      <c r="C949" s="119"/>
      <c r="D949" s="119"/>
      <c r="E949" s="112"/>
      <c r="F949" s="112"/>
      <c r="G949" s="112"/>
      <c r="H949" s="112"/>
      <c r="I949" s="112"/>
      <c r="J949" s="112"/>
      <c r="K949" s="112"/>
    </row>
    <row r="950" spans="2:11">
      <c r="B950" s="119"/>
      <c r="C950" s="119"/>
      <c r="D950" s="119"/>
      <c r="E950" s="112"/>
      <c r="F950" s="112"/>
      <c r="G950" s="112"/>
      <c r="H950" s="112"/>
      <c r="I950" s="112"/>
      <c r="J950" s="112"/>
      <c r="K950" s="112"/>
    </row>
    <row r="951" spans="2:11">
      <c r="B951" s="119"/>
      <c r="C951" s="119"/>
      <c r="D951" s="119"/>
      <c r="E951" s="112"/>
      <c r="F951" s="112"/>
      <c r="G951" s="112"/>
      <c r="H951" s="112"/>
      <c r="I951" s="112"/>
      <c r="J951" s="112"/>
      <c r="K951" s="112"/>
    </row>
    <row r="952" spans="2:11">
      <c r="B952" s="119"/>
      <c r="C952" s="119"/>
      <c r="D952" s="119"/>
      <c r="E952" s="112"/>
      <c r="F952" s="112"/>
      <c r="G952" s="112"/>
      <c r="H952" s="112"/>
      <c r="I952" s="112"/>
      <c r="J952" s="112"/>
      <c r="K952" s="112"/>
    </row>
    <row r="953" spans="2:11">
      <c r="B953" s="119"/>
      <c r="C953" s="119"/>
      <c r="D953" s="119"/>
      <c r="E953" s="112"/>
      <c r="F953" s="112"/>
      <c r="G953" s="112"/>
      <c r="H953" s="112"/>
      <c r="I953" s="112"/>
      <c r="J953" s="112"/>
      <c r="K953" s="112"/>
    </row>
    <row r="954" spans="2:11">
      <c r="B954" s="119"/>
      <c r="C954" s="119"/>
      <c r="D954" s="119"/>
      <c r="E954" s="112"/>
      <c r="F954" s="112"/>
      <c r="G954" s="112"/>
      <c r="H954" s="112"/>
      <c r="I954" s="112"/>
      <c r="J954" s="112"/>
      <c r="K954" s="112"/>
    </row>
    <row r="955" spans="2:11">
      <c r="B955" s="119"/>
      <c r="C955" s="119"/>
      <c r="D955" s="119"/>
      <c r="E955" s="112"/>
      <c r="F955" s="112"/>
      <c r="G955" s="112"/>
      <c r="H955" s="112"/>
      <c r="I955" s="112"/>
      <c r="J955" s="112"/>
      <c r="K955" s="112"/>
    </row>
    <row r="956" spans="2:11">
      <c r="B956" s="119"/>
      <c r="C956" s="119"/>
      <c r="D956" s="119"/>
      <c r="E956" s="112"/>
      <c r="F956" s="112"/>
      <c r="G956" s="112"/>
      <c r="H956" s="112"/>
      <c r="I956" s="112"/>
      <c r="J956" s="112"/>
      <c r="K956" s="112"/>
    </row>
    <row r="957" spans="2:11">
      <c r="B957" s="119"/>
      <c r="C957" s="119"/>
      <c r="D957" s="119"/>
      <c r="E957" s="112"/>
      <c r="F957" s="112"/>
      <c r="G957" s="112"/>
      <c r="H957" s="112"/>
      <c r="I957" s="112"/>
      <c r="J957" s="112"/>
      <c r="K957" s="112"/>
    </row>
    <row r="958" spans="2:11">
      <c r="B958" s="119"/>
      <c r="C958" s="119"/>
      <c r="D958" s="119"/>
      <c r="E958" s="112"/>
      <c r="F958" s="112"/>
      <c r="G958" s="112"/>
      <c r="H958" s="112"/>
      <c r="I958" s="112"/>
      <c r="J958" s="112"/>
      <c r="K958" s="112"/>
    </row>
    <row r="959" spans="2:11">
      <c r="B959" s="119"/>
      <c r="C959" s="119"/>
      <c r="D959" s="119"/>
      <c r="E959" s="112"/>
      <c r="F959" s="112"/>
      <c r="G959" s="112"/>
      <c r="H959" s="112"/>
      <c r="I959" s="112"/>
      <c r="J959" s="112"/>
      <c r="K959" s="112"/>
    </row>
    <row r="960" spans="2:11">
      <c r="B960" s="119"/>
      <c r="C960" s="119"/>
      <c r="D960" s="119"/>
      <c r="E960" s="112"/>
      <c r="F960" s="112"/>
      <c r="G960" s="112"/>
      <c r="H960" s="112"/>
      <c r="I960" s="112"/>
      <c r="J960" s="112"/>
      <c r="K960" s="112"/>
    </row>
    <row r="961" spans="2:11">
      <c r="B961" s="119"/>
      <c r="C961" s="119"/>
      <c r="D961" s="119"/>
      <c r="E961" s="112"/>
      <c r="F961" s="112"/>
      <c r="G961" s="112"/>
      <c r="H961" s="112"/>
      <c r="I961" s="112"/>
      <c r="J961" s="112"/>
      <c r="K961" s="112"/>
    </row>
    <row r="962" spans="2:11">
      <c r="B962" s="119"/>
      <c r="C962" s="119"/>
      <c r="D962" s="119"/>
      <c r="E962" s="112"/>
      <c r="F962" s="112"/>
      <c r="G962" s="112"/>
      <c r="H962" s="112"/>
      <c r="I962" s="112"/>
      <c r="J962" s="112"/>
      <c r="K962" s="112"/>
    </row>
    <row r="963" spans="2:11">
      <c r="B963" s="119"/>
      <c r="C963" s="119"/>
      <c r="D963" s="119"/>
      <c r="E963" s="112"/>
      <c r="F963" s="112"/>
      <c r="G963" s="112"/>
      <c r="H963" s="112"/>
      <c r="I963" s="112"/>
      <c r="J963" s="112"/>
      <c r="K963" s="112"/>
    </row>
    <row r="964" spans="2:11">
      <c r="B964" s="119"/>
      <c r="C964" s="119"/>
      <c r="D964" s="119"/>
      <c r="E964" s="112"/>
      <c r="F964" s="112"/>
      <c r="G964" s="112"/>
      <c r="H964" s="112"/>
      <c r="I964" s="112"/>
      <c r="J964" s="112"/>
      <c r="K964" s="112"/>
    </row>
    <row r="965" spans="2:11">
      <c r="B965" s="119"/>
      <c r="C965" s="119"/>
      <c r="D965" s="119"/>
      <c r="E965" s="112"/>
      <c r="F965" s="112"/>
      <c r="G965" s="112"/>
      <c r="H965" s="112"/>
      <c r="I965" s="112"/>
      <c r="J965" s="112"/>
      <c r="K965" s="112"/>
    </row>
    <row r="966" spans="2:11">
      <c r="B966" s="119"/>
      <c r="C966" s="119"/>
      <c r="D966" s="119"/>
      <c r="E966" s="112"/>
      <c r="F966" s="112"/>
      <c r="G966" s="112"/>
      <c r="H966" s="112"/>
      <c r="I966" s="112"/>
      <c r="J966" s="112"/>
      <c r="K966" s="112"/>
    </row>
    <row r="967" spans="2:11">
      <c r="B967" s="119"/>
      <c r="C967" s="119"/>
      <c r="D967" s="119"/>
      <c r="E967" s="112"/>
      <c r="F967" s="112"/>
      <c r="G967" s="112"/>
      <c r="H967" s="112"/>
      <c r="I967" s="112"/>
      <c r="J967" s="112"/>
      <c r="K967" s="112"/>
    </row>
    <row r="968" spans="2:11">
      <c r="B968" s="119"/>
      <c r="C968" s="119"/>
      <c r="D968" s="119"/>
      <c r="E968" s="112"/>
      <c r="F968" s="112"/>
      <c r="G968" s="112"/>
      <c r="H968" s="112"/>
      <c r="I968" s="112"/>
      <c r="J968" s="112"/>
      <c r="K968" s="112"/>
    </row>
    <row r="969" spans="2:11">
      <c r="B969" s="119"/>
      <c r="C969" s="119"/>
      <c r="D969" s="119"/>
      <c r="E969" s="112"/>
      <c r="F969" s="112"/>
      <c r="G969" s="112"/>
      <c r="H969" s="112"/>
      <c r="I969" s="112"/>
      <c r="J969" s="112"/>
      <c r="K969" s="112"/>
    </row>
    <row r="970" spans="2:11">
      <c r="B970" s="119"/>
      <c r="C970" s="119"/>
      <c r="D970" s="119"/>
      <c r="E970" s="112"/>
      <c r="F970" s="112"/>
      <c r="G970" s="112"/>
      <c r="H970" s="112"/>
      <c r="I970" s="112"/>
      <c r="J970" s="112"/>
      <c r="K970" s="112"/>
    </row>
    <row r="971" spans="2:11">
      <c r="B971" s="119"/>
      <c r="C971" s="119"/>
      <c r="D971" s="119"/>
      <c r="E971" s="112"/>
      <c r="F971" s="112"/>
      <c r="G971" s="112"/>
      <c r="H971" s="112"/>
      <c r="I971" s="112"/>
      <c r="J971" s="112"/>
      <c r="K971" s="112"/>
    </row>
    <row r="972" spans="2:11">
      <c r="B972" s="119"/>
      <c r="C972" s="119"/>
      <c r="D972" s="119"/>
      <c r="E972" s="112"/>
      <c r="F972" s="112"/>
      <c r="G972" s="112"/>
      <c r="H972" s="112"/>
      <c r="I972" s="112"/>
      <c r="J972" s="112"/>
      <c r="K972" s="112"/>
    </row>
    <row r="973" spans="2:11">
      <c r="B973" s="119"/>
      <c r="C973" s="119"/>
      <c r="D973" s="119"/>
      <c r="E973" s="112"/>
      <c r="F973" s="112"/>
      <c r="G973" s="112"/>
      <c r="H973" s="112"/>
      <c r="I973" s="112"/>
      <c r="J973" s="112"/>
      <c r="K973" s="112"/>
    </row>
    <row r="974" spans="2:11">
      <c r="B974" s="119"/>
      <c r="C974" s="119"/>
      <c r="D974" s="119"/>
      <c r="E974" s="112"/>
      <c r="F974" s="112"/>
      <c r="G974" s="112"/>
      <c r="H974" s="112"/>
      <c r="I974" s="112"/>
      <c r="J974" s="112"/>
      <c r="K974" s="112"/>
    </row>
    <row r="975" spans="2:11">
      <c r="B975" s="119"/>
      <c r="C975" s="119"/>
      <c r="D975" s="119"/>
      <c r="E975" s="112"/>
      <c r="F975" s="112"/>
      <c r="G975" s="112"/>
      <c r="H975" s="112"/>
      <c r="I975" s="112"/>
      <c r="J975" s="112"/>
      <c r="K975" s="112"/>
    </row>
    <row r="976" spans="2:11">
      <c r="B976" s="119"/>
      <c r="C976" s="119"/>
      <c r="D976" s="119"/>
      <c r="E976" s="112"/>
      <c r="F976" s="112"/>
      <c r="G976" s="112"/>
      <c r="H976" s="112"/>
      <c r="I976" s="112"/>
      <c r="J976" s="112"/>
      <c r="K976" s="112"/>
    </row>
    <row r="977" spans="2:11">
      <c r="B977" s="119"/>
      <c r="C977" s="119"/>
      <c r="D977" s="119"/>
      <c r="E977" s="112"/>
      <c r="F977" s="112"/>
      <c r="G977" s="112"/>
      <c r="H977" s="112"/>
      <c r="I977" s="112"/>
      <c r="J977" s="112"/>
      <c r="K977" s="112"/>
    </row>
    <row r="978" spans="2:11">
      <c r="B978" s="119"/>
      <c r="C978" s="119"/>
      <c r="D978" s="119"/>
      <c r="E978" s="112"/>
      <c r="F978" s="112"/>
      <c r="G978" s="112"/>
      <c r="H978" s="112"/>
      <c r="I978" s="112"/>
      <c r="J978" s="112"/>
      <c r="K978" s="112"/>
    </row>
    <row r="979" spans="2:11">
      <c r="B979" s="119"/>
      <c r="C979" s="119"/>
      <c r="D979" s="119"/>
      <c r="E979" s="112"/>
      <c r="F979" s="112"/>
      <c r="G979" s="112"/>
      <c r="H979" s="112"/>
      <c r="I979" s="112"/>
      <c r="J979" s="112"/>
      <c r="K979" s="112"/>
    </row>
    <row r="980" spans="2:11">
      <c r="B980" s="119"/>
      <c r="C980" s="119"/>
      <c r="D980" s="119"/>
      <c r="E980" s="112"/>
      <c r="F980" s="112"/>
      <c r="G980" s="112"/>
      <c r="H980" s="112"/>
      <c r="I980" s="112"/>
      <c r="J980" s="112"/>
      <c r="K980" s="112"/>
    </row>
    <row r="981" spans="2:11">
      <c r="B981" s="119"/>
      <c r="C981" s="119"/>
      <c r="D981" s="119"/>
      <c r="E981" s="112"/>
      <c r="F981" s="112"/>
      <c r="G981" s="112"/>
      <c r="H981" s="112"/>
      <c r="I981" s="112"/>
      <c r="J981" s="112"/>
      <c r="K981" s="112"/>
    </row>
    <row r="982" spans="2:11">
      <c r="B982" s="119"/>
      <c r="C982" s="119"/>
      <c r="D982" s="119"/>
      <c r="E982" s="112"/>
      <c r="F982" s="112"/>
      <c r="G982" s="112"/>
      <c r="H982" s="112"/>
      <c r="I982" s="112"/>
      <c r="J982" s="112"/>
      <c r="K982" s="112"/>
    </row>
    <row r="983" spans="2:11">
      <c r="B983" s="119"/>
      <c r="C983" s="119"/>
      <c r="D983" s="119"/>
      <c r="E983" s="112"/>
      <c r="F983" s="112"/>
      <c r="G983" s="112"/>
      <c r="H983" s="112"/>
      <c r="I983" s="112"/>
      <c r="J983" s="112"/>
      <c r="K983" s="112"/>
    </row>
    <row r="984" spans="2:11">
      <c r="B984" s="119"/>
      <c r="C984" s="119"/>
      <c r="D984" s="119"/>
      <c r="E984" s="112"/>
      <c r="F984" s="112"/>
      <c r="G984" s="112"/>
      <c r="H984" s="112"/>
      <c r="I984" s="112"/>
      <c r="J984" s="112"/>
      <c r="K984" s="112"/>
    </row>
    <row r="985" spans="2:11">
      <c r="B985" s="119"/>
      <c r="C985" s="119"/>
      <c r="D985" s="119"/>
      <c r="E985" s="112"/>
      <c r="F985" s="112"/>
      <c r="G985" s="112"/>
      <c r="H985" s="112"/>
      <c r="I985" s="112"/>
      <c r="J985" s="112"/>
      <c r="K985" s="112"/>
    </row>
    <row r="986" spans="2:11">
      <c r="B986" s="119"/>
      <c r="C986" s="119"/>
      <c r="D986" s="119"/>
      <c r="E986" s="112"/>
      <c r="F986" s="112"/>
      <c r="G986" s="112"/>
      <c r="H986" s="112"/>
      <c r="I986" s="112"/>
      <c r="J986" s="112"/>
      <c r="K986" s="112"/>
    </row>
    <row r="987" spans="2:11">
      <c r="B987" s="119"/>
      <c r="C987" s="119"/>
      <c r="D987" s="119"/>
      <c r="E987" s="112"/>
      <c r="F987" s="112"/>
      <c r="G987" s="112"/>
      <c r="H987" s="112"/>
      <c r="I987" s="112"/>
      <c r="J987" s="112"/>
      <c r="K987" s="112"/>
    </row>
    <row r="988" spans="2:11">
      <c r="B988" s="119"/>
      <c r="C988" s="119"/>
      <c r="D988" s="119"/>
      <c r="E988" s="112"/>
      <c r="F988" s="112"/>
      <c r="G988" s="112"/>
      <c r="H988" s="112"/>
      <c r="I988" s="112"/>
      <c r="J988" s="112"/>
      <c r="K988" s="112"/>
    </row>
    <row r="989" spans="2:11">
      <c r="B989" s="119"/>
      <c r="C989" s="119"/>
      <c r="D989" s="119"/>
      <c r="E989" s="112"/>
      <c r="F989" s="112"/>
      <c r="G989" s="112"/>
      <c r="H989" s="112"/>
      <c r="I989" s="112"/>
      <c r="J989" s="112"/>
      <c r="K989" s="112"/>
    </row>
    <row r="990" spans="2:11">
      <c r="B990" s="119"/>
      <c r="C990" s="119"/>
      <c r="D990" s="119"/>
      <c r="E990" s="112"/>
      <c r="F990" s="112"/>
      <c r="G990" s="112"/>
      <c r="H990" s="112"/>
      <c r="I990" s="112"/>
      <c r="J990" s="112"/>
      <c r="K990" s="112"/>
    </row>
    <row r="991" spans="2:11">
      <c r="B991" s="119"/>
      <c r="C991" s="119"/>
      <c r="D991" s="119"/>
      <c r="E991" s="112"/>
      <c r="F991" s="112"/>
      <c r="G991" s="112"/>
      <c r="H991" s="112"/>
      <c r="I991" s="112"/>
      <c r="J991" s="112"/>
      <c r="K991" s="112"/>
    </row>
    <row r="992" spans="2:11">
      <c r="B992" s="119"/>
      <c r="C992" s="119"/>
      <c r="D992" s="119"/>
      <c r="E992" s="112"/>
      <c r="F992" s="112"/>
      <c r="G992" s="112"/>
      <c r="H992" s="112"/>
      <c r="I992" s="112"/>
      <c r="J992" s="112"/>
      <c r="K992" s="112"/>
    </row>
    <row r="993" spans="2:11">
      <c r="B993" s="119"/>
      <c r="C993" s="119"/>
      <c r="D993" s="119"/>
      <c r="E993" s="112"/>
      <c r="F993" s="112"/>
      <c r="G993" s="112"/>
      <c r="H993" s="112"/>
      <c r="I993" s="112"/>
      <c r="J993" s="112"/>
      <c r="K993" s="112"/>
    </row>
    <row r="994" spans="2:11">
      <c r="B994" s="119"/>
      <c r="C994" s="119"/>
      <c r="D994" s="119"/>
      <c r="E994" s="112"/>
      <c r="F994" s="112"/>
      <c r="G994" s="112"/>
      <c r="H994" s="112"/>
      <c r="I994" s="112"/>
      <c r="J994" s="112"/>
      <c r="K994" s="112"/>
    </row>
    <row r="995" spans="2:11">
      <c r="B995" s="119"/>
      <c r="C995" s="119"/>
      <c r="D995" s="119"/>
      <c r="E995" s="112"/>
      <c r="F995" s="112"/>
      <c r="G995" s="112"/>
      <c r="H995" s="112"/>
      <c r="I995" s="112"/>
      <c r="J995" s="112"/>
      <c r="K995" s="112"/>
    </row>
    <row r="996" spans="2:11">
      <c r="B996" s="119"/>
      <c r="C996" s="119"/>
      <c r="D996" s="119"/>
      <c r="E996" s="112"/>
      <c r="F996" s="112"/>
      <c r="G996" s="112"/>
      <c r="H996" s="112"/>
      <c r="I996" s="112"/>
      <c r="J996" s="112"/>
      <c r="K996" s="112"/>
    </row>
    <row r="997" spans="2:11">
      <c r="B997" s="119"/>
      <c r="C997" s="119"/>
      <c r="D997" s="119"/>
      <c r="E997" s="112"/>
      <c r="F997" s="112"/>
      <c r="G997" s="112"/>
      <c r="H997" s="112"/>
      <c r="I997" s="112"/>
      <c r="J997" s="112"/>
      <c r="K997" s="112"/>
    </row>
    <row r="998" spans="2:11">
      <c r="B998" s="119"/>
      <c r="C998" s="119"/>
      <c r="D998" s="119"/>
      <c r="E998" s="112"/>
      <c r="F998" s="112"/>
      <c r="G998" s="112"/>
      <c r="H998" s="112"/>
      <c r="I998" s="112"/>
      <c r="J998" s="112"/>
      <c r="K998" s="112"/>
    </row>
    <row r="999" spans="2:11">
      <c r="B999" s="119"/>
      <c r="C999" s="119"/>
      <c r="D999" s="119"/>
      <c r="E999" s="112"/>
      <c r="F999" s="112"/>
      <c r="G999" s="112"/>
      <c r="H999" s="112"/>
      <c r="I999" s="112"/>
      <c r="J999" s="112"/>
      <c r="K999" s="112"/>
    </row>
    <row r="1000" spans="2:11">
      <c r="B1000" s="119"/>
      <c r="C1000" s="119"/>
      <c r="D1000" s="119"/>
      <c r="E1000" s="112"/>
      <c r="F1000" s="112"/>
      <c r="G1000" s="112"/>
      <c r="H1000" s="112"/>
      <c r="I1000" s="112"/>
      <c r="J1000" s="112"/>
      <c r="K1000" s="112"/>
    </row>
    <row r="1001" spans="2:11">
      <c r="B1001" s="119"/>
      <c r="C1001" s="119"/>
      <c r="D1001" s="119"/>
      <c r="E1001" s="112"/>
      <c r="F1001" s="112"/>
      <c r="G1001" s="112"/>
      <c r="H1001" s="112"/>
      <c r="I1001" s="112"/>
      <c r="J1001" s="112"/>
      <c r="K1001" s="112"/>
    </row>
    <row r="1002" spans="2:11">
      <c r="B1002" s="119"/>
      <c r="C1002" s="119"/>
      <c r="D1002" s="119"/>
      <c r="E1002" s="112"/>
      <c r="F1002" s="112"/>
      <c r="G1002" s="112"/>
      <c r="H1002" s="112"/>
      <c r="I1002" s="112"/>
      <c r="J1002" s="112"/>
      <c r="K1002" s="112"/>
    </row>
    <row r="1003" spans="2:11">
      <c r="B1003" s="119"/>
      <c r="C1003" s="119"/>
      <c r="D1003" s="119"/>
      <c r="E1003" s="112"/>
      <c r="F1003" s="112"/>
      <c r="G1003" s="112"/>
      <c r="H1003" s="112"/>
      <c r="I1003" s="112"/>
      <c r="J1003" s="112"/>
      <c r="K1003" s="112"/>
    </row>
    <row r="1004" spans="2:11">
      <c r="B1004" s="119"/>
      <c r="C1004" s="119"/>
      <c r="D1004" s="119"/>
      <c r="E1004" s="112"/>
      <c r="F1004" s="112"/>
      <c r="G1004" s="112"/>
      <c r="H1004" s="112"/>
      <c r="I1004" s="112"/>
      <c r="J1004" s="112"/>
      <c r="K1004" s="112"/>
    </row>
    <row r="1005" spans="2:11">
      <c r="B1005" s="119"/>
      <c r="C1005" s="119"/>
      <c r="D1005" s="119"/>
      <c r="E1005" s="112"/>
      <c r="F1005" s="112"/>
      <c r="G1005" s="112"/>
      <c r="H1005" s="112"/>
      <c r="I1005" s="112"/>
      <c r="J1005" s="112"/>
      <c r="K1005" s="112"/>
    </row>
    <row r="1006" spans="2:11">
      <c r="B1006" s="119"/>
      <c r="C1006" s="119"/>
      <c r="D1006" s="119"/>
      <c r="E1006" s="112"/>
      <c r="F1006" s="112"/>
      <c r="G1006" s="112"/>
      <c r="H1006" s="112"/>
      <c r="I1006" s="112"/>
      <c r="J1006" s="112"/>
      <c r="K1006" s="112"/>
    </row>
    <row r="1007" spans="2:11">
      <c r="B1007" s="119"/>
      <c r="C1007" s="119"/>
      <c r="D1007" s="119"/>
      <c r="E1007" s="112"/>
      <c r="F1007" s="112"/>
      <c r="G1007" s="112"/>
      <c r="H1007" s="112"/>
      <c r="I1007" s="112"/>
      <c r="J1007" s="112"/>
      <c r="K1007" s="112"/>
    </row>
    <row r="1008" spans="2:11">
      <c r="B1008" s="119"/>
      <c r="C1008" s="119"/>
      <c r="D1008" s="119"/>
      <c r="E1008" s="112"/>
      <c r="F1008" s="112"/>
      <c r="G1008" s="112"/>
      <c r="H1008" s="112"/>
      <c r="I1008" s="112"/>
      <c r="J1008" s="112"/>
      <c r="K1008" s="112"/>
    </row>
    <row r="1009" spans="2:11">
      <c r="B1009" s="119"/>
      <c r="C1009" s="119"/>
      <c r="D1009" s="119"/>
      <c r="E1009" s="112"/>
      <c r="F1009" s="112"/>
      <c r="G1009" s="112"/>
      <c r="H1009" s="112"/>
      <c r="I1009" s="112"/>
      <c r="J1009" s="112"/>
      <c r="K1009" s="112"/>
    </row>
    <row r="1010" spans="2:11">
      <c r="B1010" s="119"/>
      <c r="C1010" s="119"/>
      <c r="D1010" s="119"/>
      <c r="E1010" s="112"/>
      <c r="F1010" s="112"/>
      <c r="G1010" s="112"/>
      <c r="H1010" s="112"/>
      <c r="I1010" s="112"/>
      <c r="J1010" s="112"/>
      <c r="K1010" s="112"/>
    </row>
    <row r="1011" spans="2:11">
      <c r="B1011" s="119"/>
      <c r="C1011" s="119"/>
      <c r="D1011" s="119"/>
      <c r="E1011" s="112"/>
      <c r="F1011" s="112"/>
      <c r="G1011" s="112"/>
      <c r="H1011" s="112"/>
      <c r="I1011" s="112"/>
      <c r="J1011" s="112"/>
      <c r="K1011" s="112"/>
    </row>
    <row r="1012" spans="2:11">
      <c r="B1012" s="119"/>
      <c r="C1012" s="119"/>
      <c r="D1012" s="119"/>
      <c r="E1012" s="112"/>
      <c r="F1012" s="112"/>
      <c r="G1012" s="112"/>
      <c r="H1012" s="112"/>
      <c r="I1012" s="112"/>
      <c r="J1012" s="112"/>
      <c r="K1012" s="112"/>
    </row>
    <row r="1013" spans="2:11">
      <c r="B1013" s="119"/>
      <c r="C1013" s="119"/>
      <c r="D1013" s="119"/>
      <c r="E1013" s="112"/>
      <c r="F1013" s="112"/>
      <c r="G1013" s="112"/>
      <c r="H1013" s="112"/>
      <c r="I1013" s="112"/>
      <c r="J1013" s="112"/>
      <c r="K1013" s="112"/>
    </row>
    <row r="1014" spans="2:11">
      <c r="B1014" s="119"/>
      <c r="C1014" s="119"/>
      <c r="D1014" s="119"/>
      <c r="E1014" s="112"/>
      <c r="F1014" s="112"/>
      <c r="G1014" s="112"/>
      <c r="H1014" s="112"/>
      <c r="I1014" s="112"/>
      <c r="J1014" s="112"/>
      <c r="K1014" s="112"/>
    </row>
    <row r="1015" spans="2:11">
      <c r="B1015" s="119"/>
      <c r="C1015" s="119"/>
      <c r="D1015" s="119"/>
      <c r="E1015" s="112"/>
      <c r="F1015" s="112"/>
      <c r="G1015" s="112"/>
      <c r="H1015" s="112"/>
      <c r="I1015" s="112"/>
      <c r="J1015" s="112"/>
      <c r="K1015" s="112"/>
    </row>
    <row r="1016" spans="2:11">
      <c r="B1016" s="119"/>
      <c r="C1016" s="119"/>
      <c r="D1016" s="119"/>
      <c r="E1016" s="112"/>
      <c r="F1016" s="112"/>
      <c r="G1016" s="112"/>
      <c r="H1016" s="112"/>
      <c r="I1016" s="112"/>
      <c r="J1016" s="112"/>
      <c r="K1016" s="112"/>
    </row>
    <row r="1017" spans="2:11">
      <c r="B1017" s="119"/>
      <c r="C1017" s="119"/>
      <c r="D1017" s="119"/>
      <c r="E1017" s="112"/>
      <c r="F1017" s="112"/>
      <c r="G1017" s="112"/>
      <c r="H1017" s="112"/>
      <c r="I1017" s="112"/>
      <c r="J1017" s="112"/>
      <c r="K1017" s="112"/>
    </row>
    <row r="1018" spans="2:11">
      <c r="B1018" s="119"/>
      <c r="C1018" s="119"/>
      <c r="D1018" s="119"/>
      <c r="E1018" s="112"/>
      <c r="F1018" s="112"/>
      <c r="G1018" s="112"/>
      <c r="H1018" s="112"/>
      <c r="I1018" s="112"/>
      <c r="J1018" s="112"/>
      <c r="K1018" s="112"/>
    </row>
    <row r="1019" spans="2:11">
      <c r="B1019" s="119"/>
      <c r="C1019" s="119"/>
      <c r="D1019" s="119"/>
      <c r="E1019" s="112"/>
      <c r="F1019" s="112"/>
      <c r="G1019" s="112"/>
      <c r="H1019" s="112"/>
      <c r="I1019" s="112"/>
      <c r="J1019" s="112"/>
      <c r="K1019" s="112"/>
    </row>
    <row r="1020" spans="2:11">
      <c r="B1020" s="119"/>
      <c r="C1020" s="119"/>
      <c r="D1020" s="119"/>
      <c r="E1020" s="112"/>
      <c r="F1020" s="112"/>
      <c r="G1020" s="112"/>
      <c r="H1020" s="112"/>
      <c r="I1020" s="112"/>
      <c r="J1020" s="112"/>
      <c r="K1020" s="112"/>
    </row>
    <row r="1021" spans="2:11">
      <c r="B1021" s="119"/>
      <c r="C1021" s="119"/>
      <c r="D1021" s="119"/>
      <c r="E1021" s="112"/>
      <c r="F1021" s="112"/>
      <c r="G1021" s="112"/>
      <c r="H1021" s="112"/>
      <c r="I1021" s="112"/>
      <c r="J1021" s="112"/>
      <c r="K1021" s="112"/>
    </row>
    <row r="1022" spans="2:11">
      <c r="B1022" s="119"/>
      <c r="C1022" s="119"/>
      <c r="D1022" s="119"/>
      <c r="E1022" s="112"/>
      <c r="F1022" s="112"/>
      <c r="G1022" s="112"/>
      <c r="H1022" s="112"/>
      <c r="I1022" s="112"/>
      <c r="J1022" s="112"/>
      <c r="K1022" s="112"/>
    </row>
    <row r="1023" spans="2:11">
      <c r="B1023" s="119"/>
      <c r="C1023" s="119"/>
      <c r="D1023" s="119"/>
      <c r="E1023" s="112"/>
      <c r="F1023" s="112"/>
      <c r="G1023" s="112"/>
      <c r="H1023" s="112"/>
      <c r="I1023" s="112"/>
      <c r="J1023" s="112"/>
      <c r="K1023" s="112"/>
    </row>
    <row r="1024" spans="2:11">
      <c r="B1024" s="119"/>
      <c r="C1024" s="119"/>
      <c r="D1024" s="119"/>
      <c r="E1024" s="112"/>
      <c r="F1024" s="112"/>
      <c r="G1024" s="112"/>
      <c r="H1024" s="112"/>
      <c r="I1024" s="112"/>
      <c r="J1024" s="112"/>
      <c r="K1024" s="112"/>
    </row>
    <row r="1025" spans="2:11">
      <c r="B1025" s="119"/>
      <c r="C1025" s="119"/>
      <c r="D1025" s="119"/>
      <c r="E1025" s="112"/>
      <c r="F1025" s="112"/>
      <c r="G1025" s="112"/>
      <c r="H1025" s="112"/>
      <c r="I1025" s="112"/>
      <c r="J1025" s="112"/>
      <c r="K1025" s="112"/>
    </row>
    <row r="1026" spans="2:11">
      <c r="B1026" s="119"/>
      <c r="C1026" s="119"/>
      <c r="D1026" s="119"/>
      <c r="E1026" s="112"/>
      <c r="F1026" s="112"/>
      <c r="G1026" s="112"/>
      <c r="H1026" s="112"/>
      <c r="I1026" s="112"/>
      <c r="J1026" s="112"/>
      <c r="K1026" s="112"/>
    </row>
    <row r="1027" spans="2:11">
      <c r="B1027" s="119"/>
      <c r="C1027" s="119"/>
      <c r="D1027" s="119"/>
      <c r="E1027" s="112"/>
      <c r="F1027" s="112"/>
      <c r="G1027" s="112"/>
      <c r="H1027" s="112"/>
      <c r="I1027" s="112"/>
      <c r="J1027" s="112"/>
      <c r="K1027" s="112"/>
    </row>
    <row r="1028" spans="2:11">
      <c r="B1028" s="119"/>
      <c r="C1028" s="119"/>
      <c r="D1028" s="119"/>
      <c r="E1028" s="112"/>
      <c r="F1028" s="112"/>
      <c r="G1028" s="112"/>
      <c r="H1028" s="112"/>
      <c r="I1028" s="112"/>
      <c r="J1028" s="112"/>
      <c r="K1028" s="112"/>
    </row>
    <row r="1029" spans="2:11">
      <c r="B1029" s="119"/>
      <c r="C1029" s="119"/>
      <c r="D1029" s="119"/>
      <c r="E1029" s="112"/>
      <c r="F1029" s="112"/>
      <c r="G1029" s="112"/>
      <c r="H1029" s="112"/>
      <c r="I1029" s="112"/>
      <c r="J1029" s="112"/>
      <c r="K1029" s="112"/>
    </row>
    <row r="1030" spans="2:11">
      <c r="B1030" s="119"/>
      <c r="C1030" s="119"/>
      <c r="D1030" s="119"/>
      <c r="E1030" s="112"/>
      <c r="F1030" s="112"/>
      <c r="G1030" s="112"/>
      <c r="H1030" s="112"/>
      <c r="I1030" s="112"/>
      <c r="J1030" s="112"/>
      <c r="K1030" s="112"/>
    </row>
    <row r="1031" spans="2:11">
      <c r="B1031" s="119"/>
      <c r="C1031" s="119"/>
      <c r="D1031" s="119"/>
      <c r="E1031" s="112"/>
      <c r="F1031" s="112"/>
      <c r="G1031" s="112"/>
      <c r="H1031" s="112"/>
      <c r="I1031" s="112"/>
      <c r="J1031" s="112"/>
      <c r="K1031" s="112"/>
    </row>
    <row r="1032" spans="2:11">
      <c r="B1032" s="119"/>
      <c r="C1032" s="119"/>
      <c r="D1032" s="119"/>
      <c r="E1032" s="112"/>
      <c r="F1032" s="112"/>
      <c r="G1032" s="112"/>
      <c r="H1032" s="112"/>
      <c r="I1032" s="112"/>
      <c r="J1032" s="112"/>
      <c r="K1032" s="112"/>
    </row>
    <row r="1033" spans="2:11">
      <c r="B1033" s="119"/>
      <c r="C1033" s="119"/>
      <c r="D1033" s="119"/>
      <c r="E1033" s="112"/>
      <c r="F1033" s="112"/>
      <c r="G1033" s="112"/>
      <c r="H1033" s="112"/>
      <c r="I1033" s="112"/>
      <c r="J1033" s="112"/>
      <c r="K1033" s="112"/>
    </row>
    <row r="1034" spans="2:11">
      <c r="B1034" s="119"/>
      <c r="C1034" s="119"/>
      <c r="D1034" s="119"/>
      <c r="E1034" s="112"/>
      <c r="F1034" s="112"/>
      <c r="G1034" s="112"/>
      <c r="H1034" s="112"/>
      <c r="I1034" s="112"/>
      <c r="J1034" s="112"/>
      <c r="K1034" s="112"/>
    </row>
    <row r="1035" spans="2:11">
      <c r="B1035" s="119"/>
      <c r="C1035" s="119"/>
      <c r="D1035" s="119"/>
      <c r="E1035" s="112"/>
      <c r="F1035" s="112"/>
      <c r="G1035" s="112"/>
      <c r="H1035" s="112"/>
      <c r="I1035" s="112"/>
      <c r="J1035" s="112"/>
      <c r="K1035" s="112"/>
    </row>
    <row r="1036" spans="2:11">
      <c r="B1036" s="119"/>
      <c r="C1036" s="119"/>
      <c r="D1036" s="119"/>
      <c r="E1036" s="112"/>
      <c r="F1036" s="112"/>
      <c r="G1036" s="112"/>
      <c r="H1036" s="112"/>
      <c r="I1036" s="112"/>
      <c r="J1036" s="112"/>
      <c r="K1036" s="112"/>
    </row>
    <row r="1037" spans="2:11">
      <c r="B1037" s="119"/>
      <c r="C1037" s="119"/>
      <c r="D1037" s="119"/>
      <c r="E1037" s="112"/>
      <c r="F1037" s="112"/>
      <c r="G1037" s="112"/>
      <c r="H1037" s="112"/>
      <c r="I1037" s="112"/>
      <c r="J1037" s="112"/>
      <c r="K1037" s="112"/>
    </row>
    <row r="1038" spans="2:11">
      <c r="B1038" s="119"/>
      <c r="C1038" s="119"/>
      <c r="D1038" s="119"/>
      <c r="E1038" s="112"/>
      <c r="F1038" s="112"/>
      <c r="G1038" s="112"/>
      <c r="H1038" s="112"/>
      <c r="I1038" s="112"/>
      <c r="J1038" s="112"/>
      <c r="K1038" s="112"/>
    </row>
    <row r="1039" spans="2:11">
      <c r="B1039" s="119"/>
      <c r="C1039" s="119"/>
      <c r="D1039" s="119"/>
      <c r="E1039" s="112"/>
      <c r="F1039" s="112"/>
      <c r="G1039" s="112"/>
      <c r="H1039" s="112"/>
      <c r="I1039" s="112"/>
      <c r="J1039" s="112"/>
      <c r="K1039" s="112"/>
    </row>
    <row r="1040" spans="2:11">
      <c r="B1040" s="119"/>
      <c r="C1040" s="119"/>
      <c r="D1040" s="119"/>
      <c r="E1040" s="112"/>
      <c r="F1040" s="112"/>
      <c r="G1040" s="112"/>
      <c r="H1040" s="112"/>
      <c r="I1040" s="112"/>
      <c r="J1040" s="112"/>
      <c r="K1040" s="112"/>
    </row>
    <row r="1041" spans="2:11">
      <c r="B1041" s="119"/>
      <c r="C1041" s="119"/>
      <c r="D1041" s="119"/>
      <c r="E1041" s="112"/>
      <c r="F1041" s="112"/>
      <c r="G1041" s="112"/>
      <c r="H1041" s="112"/>
      <c r="I1041" s="112"/>
      <c r="J1041" s="112"/>
      <c r="K1041" s="112"/>
    </row>
    <row r="1042" spans="2:11">
      <c r="B1042" s="119"/>
      <c r="C1042" s="119"/>
      <c r="D1042" s="119"/>
      <c r="E1042" s="112"/>
      <c r="F1042" s="112"/>
      <c r="G1042" s="112"/>
      <c r="H1042" s="112"/>
      <c r="I1042" s="112"/>
      <c r="J1042" s="112"/>
      <c r="K1042" s="112"/>
    </row>
    <row r="1043" spans="2:11">
      <c r="B1043" s="119"/>
      <c r="C1043" s="119"/>
      <c r="D1043" s="119"/>
      <c r="E1043" s="112"/>
      <c r="F1043" s="112"/>
      <c r="G1043" s="112"/>
      <c r="H1043" s="112"/>
      <c r="I1043" s="112"/>
      <c r="J1043" s="112"/>
      <c r="K1043" s="112"/>
    </row>
    <row r="1044" spans="2:11">
      <c r="B1044" s="119"/>
      <c r="C1044" s="119"/>
      <c r="D1044" s="119"/>
      <c r="E1044" s="112"/>
      <c r="F1044" s="112"/>
      <c r="G1044" s="112"/>
      <c r="H1044" s="112"/>
      <c r="I1044" s="112"/>
      <c r="J1044" s="112"/>
      <c r="K1044" s="112"/>
    </row>
    <row r="1045" spans="2:11">
      <c r="B1045" s="119"/>
      <c r="C1045" s="119"/>
      <c r="D1045" s="119"/>
      <c r="E1045" s="112"/>
      <c r="F1045" s="112"/>
      <c r="G1045" s="112"/>
      <c r="H1045" s="112"/>
      <c r="I1045" s="112"/>
      <c r="J1045" s="112"/>
      <c r="K1045" s="112"/>
    </row>
    <row r="1046" spans="2:11">
      <c r="B1046" s="119"/>
      <c r="C1046" s="119"/>
      <c r="D1046" s="119"/>
      <c r="E1046" s="112"/>
      <c r="F1046" s="112"/>
      <c r="G1046" s="112"/>
      <c r="H1046" s="112"/>
      <c r="I1046" s="112"/>
      <c r="J1046" s="112"/>
      <c r="K1046" s="112"/>
    </row>
    <row r="1047" spans="2:11">
      <c r="B1047" s="119"/>
      <c r="C1047" s="119"/>
      <c r="D1047" s="119"/>
      <c r="E1047" s="112"/>
      <c r="F1047" s="112"/>
      <c r="G1047" s="112"/>
      <c r="H1047" s="112"/>
      <c r="I1047" s="112"/>
      <c r="J1047" s="112"/>
      <c r="K1047" s="112"/>
    </row>
    <row r="1048" spans="2:11">
      <c r="B1048" s="119"/>
      <c r="C1048" s="119"/>
      <c r="D1048" s="119"/>
      <c r="E1048" s="112"/>
      <c r="F1048" s="112"/>
      <c r="G1048" s="112"/>
      <c r="H1048" s="112"/>
      <c r="I1048" s="112"/>
      <c r="J1048" s="112"/>
      <c r="K1048" s="112"/>
    </row>
    <row r="1049" spans="2:11">
      <c r="B1049" s="119"/>
      <c r="C1049" s="119"/>
      <c r="D1049" s="119"/>
      <c r="E1049" s="112"/>
      <c r="F1049" s="112"/>
      <c r="G1049" s="112"/>
      <c r="H1049" s="112"/>
      <c r="I1049" s="112"/>
      <c r="J1049" s="112"/>
      <c r="K1049" s="112"/>
    </row>
    <row r="1050" spans="2:11">
      <c r="B1050" s="119"/>
      <c r="C1050" s="119"/>
      <c r="D1050" s="119"/>
      <c r="E1050" s="112"/>
      <c r="F1050" s="112"/>
      <c r="G1050" s="112"/>
      <c r="H1050" s="112"/>
      <c r="I1050" s="112"/>
      <c r="J1050" s="112"/>
      <c r="K1050" s="112"/>
    </row>
    <row r="1051" spans="2:11">
      <c r="B1051" s="119"/>
      <c r="C1051" s="119"/>
      <c r="D1051" s="119"/>
      <c r="E1051" s="112"/>
      <c r="F1051" s="112"/>
      <c r="G1051" s="112"/>
      <c r="H1051" s="112"/>
      <c r="I1051" s="112"/>
      <c r="J1051" s="112"/>
      <c r="K1051" s="112"/>
    </row>
    <row r="1052" spans="2:11">
      <c r="B1052" s="119"/>
      <c r="C1052" s="119"/>
      <c r="D1052" s="119"/>
      <c r="E1052" s="112"/>
      <c r="F1052" s="112"/>
      <c r="G1052" s="112"/>
      <c r="H1052" s="112"/>
      <c r="I1052" s="112"/>
      <c r="J1052" s="112"/>
      <c r="K1052" s="112"/>
    </row>
    <row r="1053" spans="2:11">
      <c r="B1053" s="119"/>
      <c r="C1053" s="119"/>
      <c r="D1053" s="119"/>
      <c r="E1053" s="112"/>
      <c r="F1053" s="112"/>
      <c r="G1053" s="112"/>
      <c r="H1053" s="112"/>
      <c r="I1053" s="112"/>
      <c r="J1053" s="112"/>
      <c r="K1053" s="112"/>
    </row>
    <row r="1054" spans="2:11">
      <c r="B1054" s="119"/>
      <c r="C1054" s="119"/>
      <c r="D1054" s="119"/>
      <c r="E1054" s="112"/>
      <c r="F1054" s="112"/>
      <c r="G1054" s="112"/>
      <c r="H1054" s="112"/>
      <c r="I1054" s="112"/>
      <c r="J1054" s="112"/>
      <c r="K1054" s="112"/>
    </row>
    <row r="1055" spans="2:11">
      <c r="B1055" s="119"/>
      <c r="C1055" s="119"/>
      <c r="D1055" s="119"/>
      <c r="E1055" s="112"/>
      <c r="F1055" s="112"/>
      <c r="G1055" s="112"/>
      <c r="H1055" s="112"/>
      <c r="I1055" s="112"/>
      <c r="J1055" s="112"/>
      <c r="K1055" s="112"/>
    </row>
    <row r="1056" spans="2:11">
      <c r="B1056" s="119"/>
      <c r="C1056" s="119"/>
      <c r="D1056" s="119"/>
      <c r="E1056" s="112"/>
      <c r="F1056" s="112"/>
      <c r="G1056" s="112"/>
      <c r="H1056" s="112"/>
      <c r="I1056" s="112"/>
      <c r="J1056" s="112"/>
      <c r="K1056" s="112"/>
    </row>
    <row r="1057" spans="2:11">
      <c r="B1057" s="119"/>
      <c r="C1057" s="119"/>
      <c r="D1057" s="119"/>
      <c r="E1057" s="112"/>
      <c r="F1057" s="112"/>
      <c r="G1057" s="112"/>
      <c r="H1057" s="112"/>
      <c r="I1057" s="112"/>
      <c r="J1057" s="112"/>
      <c r="K1057" s="112"/>
    </row>
    <row r="1058" spans="2:11">
      <c r="B1058" s="119"/>
      <c r="C1058" s="119"/>
      <c r="D1058" s="119"/>
      <c r="E1058" s="112"/>
      <c r="F1058" s="112"/>
      <c r="G1058" s="112"/>
      <c r="H1058" s="112"/>
      <c r="I1058" s="112"/>
      <c r="J1058" s="112"/>
      <c r="K1058" s="112"/>
    </row>
    <row r="1059" spans="2:11">
      <c r="B1059" s="119"/>
      <c r="C1059" s="119"/>
      <c r="D1059" s="119"/>
      <c r="E1059" s="112"/>
      <c r="F1059" s="112"/>
      <c r="G1059" s="112"/>
      <c r="H1059" s="112"/>
      <c r="I1059" s="112"/>
      <c r="J1059" s="112"/>
      <c r="K1059" s="112"/>
    </row>
    <row r="1060" spans="2:11">
      <c r="B1060" s="119"/>
      <c r="C1060" s="119"/>
      <c r="D1060" s="119"/>
      <c r="E1060" s="112"/>
      <c r="F1060" s="112"/>
      <c r="G1060" s="112"/>
      <c r="H1060" s="112"/>
      <c r="I1060" s="112"/>
      <c r="J1060" s="112"/>
      <c r="K1060" s="112"/>
    </row>
    <row r="1061" spans="2:11">
      <c r="B1061" s="119"/>
      <c r="C1061" s="119"/>
      <c r="D1061" s="119"/>
      <c r="E1061" s="112"/>
      <c r="F1061" s="112"/>
      <c r="G1061" s="112"/>
      <c r="H1061" s="112"/>
      <c r="I1061" s="112"/>
      <c r="J1061" s="112"/>
      <c r="K1061" s="112"/>
    </row>
    <row r="1062" spans="2:11">
      <c r="B1062" s="119"/>
      <c r="C1062" s="119"/>
      <c r="D1062" s="119"/>
      <c r="E1062" s="112"/>
      <c r="F1062" s="112"/>
      <c r="G1062" s="112"/>
      <c r="H1062" s="112"/>
      <c r="I1062" s="112"/>
      <c r="J1062" s="112"/>
      <c r="K1062" s="112"/>
    </row>
    <row r="1063" spans="2:11">
      <c r="B1063" s="119"/>
      <c r="C1063" s="119"/>
      <c r="D1063" s="119"/>
      <c r="E1063" s="112"/>
      <c r="F1063" s="112"/>
      <c r="G1063" s="112"/>
      <c r="H1063" s="112"/>
      <c r="I1063" s="112"/>
      <c r="J1063" s="112"/>
      <c r="K1063" s="112"/>
    </row>
    <row r="1064" spans="2:11">
      <c r="B1064" s="119"/>
      <c r="C1064" s="119"/>
      <c r="D1064" s="119"/>
      <c r="E1064" s="112"/>
      <c r="F1064" s="112"/>
      <c r="G1064" s="112"/>
      <c r="H1064" s="112"/>
      <c r="I1064" s="112"/>
      <c r="J1064" s="112"/>
      <c r="K1064" s="112"/>
    </row>
    <row r="1065" spans="2:11">
      <c r="B1065" s="119"/>
      <c r="C1065" s="119"/>
      <c r="D1065" s="119"/>
      <c r="E1065" s="112"/>
      <c r="F1065" s="112"/>
      <c r="G1065" s="112"/>
      <c r="H1065" s="112"/>
      <c r="I1065" s="112"/>
      <c r="J1065" s="112"/>
      <c r="K1065" s="112"/>
    </row>
    <row r="1066" spans="2:11">
      <c r="B1066" s="119"/>
      <c r="C1066" s="119"/>
      <c r="D1066" s="119"/>
      <c r="E1066" s="112"/>
      <c r="F1066" s="112"/>
      <c r="G1066" s="112"/>
      <c r="H1066" s="112"/>
      <c r="I1066" s="112"/>
      <c r="J1066" s="112"/>
      <c r="K1066" s="112"/>
    </row>
    <row r="1067" spans="2:11">
      <c r="B1067" s="119"/>
      <c r="C1067" s="119"/>
      <c r="D1067" s="119"/>
      <c r="E1067" s="112"/>
      <c r="F1067" s="112"/>
      <c r="G1067" s="112"/>
      <c r="H1067" s="112"/>
      <c r="I1067" s="112"/>
      <c r="J1067" s="112"/>
      <c r="K1067" s="112"/>
    </row>
    <row r="1068" spans="2:11">
      <c r="B1068" s="119"/>
      <c r="C1068" s="119"/>
      <c r="D1068" s="119"/>
      <c r="E1068" s="112"/>
      <c r="F1068" s="112"/>
      <c r="G1068" s="112"/>
      <c r="H1068" s="112"/>
      <c r="I1068" s="112"/>
      <c r="J1068" s="112"/>
      <c r="K1068" s="112"/>
    </row>
    <row r="1069" spans="2:11">
      <c r="B1069" s="119"/>
      <c r="C1069" s="119"/>
      <c r="D1069" s="119"/>
      <c r="E1069" s="112"/>
      <c r="F1069" s="112"/>
      <c r="G1069" s="112"/>
      <c r="H1069" s="112"/>
      <c r="I1069" s="112"/>
      <c r="J1069" s="112"/>
      <c r="K1069" s="112"/>
    </row>
    <row r="1070" spans="2:11">
      <c r="B1070" s="119"/>
      <c r="C1070" s="119"/>
      <c r="D1070" s="119"/>
      <c r="E1070" s="112"/>
      <c r="F1070" s="112"/>
      <c r="G1070" s="112"/>
      <c r="H1070" s="112"/>
      <c r="I1070" s="112"/>
      <c r="J1070" s="112"/>
      <c r="K1070" s="112"/>
    </row>
    <row r="1071" spans="2:11">
      <c r="B1071" s="119"/>
      <c r="C1071" s="119"/>
      <c r="D1071" s="119"/>
      <c r="E1071" s="112"/>
      <c r="F1071" s="112"/>
      <c r="G1071" s="112"/>
      <c r="H1071" s="112"/>
      <c r="I1071" s="112"/>
      <c r="J1071" s="112"/>
      <c r="K1071" s="112"/>
    </row>
    <row r="1072" spans="2:11">
      <c r="B1072" s="119"/>
      <c r="C1072" s="119"/>
      <c r="D1072" s="119"/>
      <c r="E1072" s="112"/>
      <c r="F1072" s="112"/>
      <c r="G1072" s="112"/>
      <c r="H1072" s="112"/>
      <c r="I1072" s="112"/>
      <c r="J1072" s="112"/>
      <c r="K1072" s="112"/>
    </row>
    <row r="1073" spans="2:11">
      <c r="B1073" s="119"/>
      <c r="C1073" s="119"/>
      <c r="D1073" s="119"/>
      <c r="E1073" s="112"/>
      <c r="F1073" s="112"/>
      <c r="G1073" s="112"/>
      <c r="H1073" s="112"/>
      <c r="I1073" s="112"/>
      <c r="J1073" s="112"/>
      <c r="K1073" s="112"/>
    </row>
    <row r="1074" spans="2:11">
      <c r="B1074" s="119"/>
      <c r="C1074" s="119"/>
      <c r="D1074" s="119"/>
      <c r="E1074" s="112"/>
      <c r="F1074" s="112"/>
      <c r="G1074" s="112"/>
      <c r="H1074" s="112"/>
      <c r="I1074" s="112"/>
      <c r="J1074" s="112"/>
      <c r="K1074" s="112"/>
    </row>
    <row r="1075" spans="2:11">
      <c r="B1075" s="119"/>
      <c r="C1075" s="119"/>
      <c r="D1075" s="119"/>
      <c r="E1075" s="112"/>
      <c r="F1075" s="112"/>
      <c r="G1075" s="112"/>
      <c r="H1075" s="112"/>
      <c r="I1075" s="112"/>
      <c r="J1075" s="112"/>
      <c r="K1075" s="112"/>
    </row>
    <row r="1076" spans="2:11">
      <c r="B1076" s="119"/>
      <c r="C1076" s="119"/>
      <c r="D1076" s="119"/>
      <c r="E1076" s="112"/>
      <c r="F1076" s="112"/>
      <c r="G1076" s="112"/>
      <c r="H1076" s="112"/>
      <c r="I1076" s="112"/>
      <c r="J1076" s="112"/>
      <c r="K1076" s="112"/>
    </row>
    <row r="1077" spans="2:11">
      <c r="B1077" s="119"/>
      <c r="C1077" s="119"/>
      <c r="D1077" s="119"/>
      <c r="E1077" s="112"/>
      <c r="F1077" s="112"/>
      <c r="G1077" s="112"/>
      <c r="H1077" s="112"/>
      <c r="I1077" s="112"/>
      <c r="J1077" s="112"/>
      <c r="K1077" s="112"/>
    </row>
    <row r="1078" spans="2:11">
      <c r="B1078" s="119"/>
      <c r="C1078" s="119"/>
      <c r="D1078" s="119"/>
      <c r="E1078" s="112"/>
      <c r="F1078" s="112"/>
      <c r="G1078" s="112"/>
      <c r="H1078" s="112"/>
      <c r="I1078" s="112"/>
      <c r="J1078" s="112"/>
      <c r="K1078" s="112"/>
    </row>
    <row r="1079" spans="2:11">
      <c r="B1079" s="119"/>
      <c r="C1079" s="119"/>
      <c r="D1079" s="119"/>
      <c r="E1079" s="112"/>
      <c r="F1079" s="112"/>
      <c r="G1079" s="112"/>
      <c r="H1079" s="112"/>
      <c r="I1079" s="112"/>
      <c r="J1079" s="112"/>
      <c r="K1079" s="112"/>
    </row>
    <row r="1080" spans="2:11">
      <c r="B1080" s="119"/>
      <c r="C1080" s="119"/>
      <c r="D1080" s="119"/>
      <c r="E1080" s="112"/>
      <c r="F1080" s="112"/>
      <c r="G1080" s="112"/>
      <c r="H1080" s="112"/>
      <c r="I1080" s="112"/>
      <c r="J1080" s="112"/>
      <c r="K1080" s="112"/>
    </row>
    <row r="1081" spans="2:11">
      <c r="B1081" s="119"/>
      <c r="C1081" s="119"/>
      <c r="D1081" s="119"/>
      <c r="E1081" s="112"/>
      <c r="F1081" s="112"/>
      <c r="G1081" s="112"/>
      <c r="H1081" s="112"/>
      <c r="I1081" s="112"/>
      <c r="J1081" s="112"/>
      <c r="K1081" s="112"/>
    </row>
    <row r="1082" spans="2:11">
      <c r="B1082" s="119"/>
      <c r="C1082" s="119"/>
      <c r="D1082" s="119"/>
      <c r="E1082" s="112"/>
      <c r="F1082" s="112"/>
      <c r="G1082" s="112"/>
      <c r="H1082" s="112"/>
      <c r="I1082" s="112"/>
      <c r="J1082" s="112"/>
      <c r="K1082" s="112"/>
    </row>
    <row r="1083" spans="2:11">
      <c r="B1083" s="119"/>
      <c r="C1083" s="119"/>
      <c r="D1083" s="119"/>
      <c r="E1083" s="112"/>
      <c r="F1083" s="112"/>
      <c r="G1083" s="112"/>
      <c r="H1083" s="112"/>
      <c r="I1083" s="112"/>
      <c r="J1083" s="112"/>
      <c r="K1083" s="112"/>
    </row>
    <row r="1084" spans="2:11">
      <c r="B1084" s="119"/>
      <c r="C1084" s="119"/>
      <c r="D1084" s="119"/>
      <c r="E1084" s="112"/>
      <c r="F1084" s="112"/>
      <c r="G1084" s="112"/>
      <c r="H1084" s="112"/>
      <c r="I1084" s="112"/>
      <c r="J1084" s="112"/>
      <c r="K1084" s="112"/>
    </row>
    <row r="1085" spans="2:11">
      <c r="B1085" s="119"/>
      <c r="C1085" s="119"/>
      <c r="D1085" s="119"/>
      <c r="E1085" s="112"/>
      <c r="F1085" s="112"/>
      <c r="G1085" s="112"/>
      <c r="H1085" s="112"/>
      <c r="I1085" s="112"/>
      <c r="J1085" s="112"/>
      <c r="K1085" s="112"/>
    </row>
    <row r="1086" spans="2:11">
      <c r="B1086" s="119"/>
      <c r="C1086" s="119"/>
      <c r="D1086" s="119"/>
      <c r="E1086" s="112"/>
      <c r="F1086" s="112"/>
      <c r="G1086" s="112"/>
      <c r="H1086" s="112"/>
      <c r="I1086" s="112"/>
      <c r="J1086" s="112"/>
      <c r="K1086" s="112"/>
    </row>
    <row r="1087" spans="2:11">
      <c r="B1087" s="119"/>
      <c r="C1087" s="119"/>
      <c r="D1087" s="119"/>
      <c r="E1087" s="112"/>
      <c r="F1087" s="112"/>
      <c r="G1087" s="112"/>
      <c r="H1087" s="112"/>
      <c r="I1087" s="112"/>
      <c r="J1087" s="112"/>
      <c r="K1087" s="112"/>
    </row>
    <row r="1088" spans="2:11">
      <c r="B1088" s="119"/>
      <c r="C1088" s="119"/>
      <c r="D1088" s="119"/>
      <c r="E1088" s="112"/>
      <c r="F1088" s="112"/>
      <c r="G1088" s="112"/>
      <c r="H1088" s="112"/>
      <c r="I1088" s="112"/>
      <c r="J1088" s="112"/>
      <c r="K1088" s="112"/>
    </row>
    <row r="1089" spans="2:11">
      <c r="B1089" s="119"/>
      <c r="C1089" s="119"/>
      <c r="D1089" s="119"/>
      <c r="E1089" s="112"/>
      <c r="F1089" s="112"/>
      <c r="G1089" s="112"/>
      <c r="H1089" s="112"/>
      <c r="I1089" s="112"/>
      <c r="J1089" s="112"/>
      <c r="K1089" s="112"/>
    </row>
    <row r="1090" spans="2:11">
      <c r="B1090" s="119"/>
      <c r="C1090" s="119"/>
      <c r="D1090" s="119"/>
      <c r="E1090" s="112"/>
      <c r="F1090" s="112"/>
      <c r="G1090" s="112"/>
      <c r="H1090" s="112"/>
      <c r="I1090" s="112"/>
      <c r="J1090" s="112"/>
      <c r="K1090" s="112"/>
    </row>
    <row r="1091" spans="2:11">
      <c r="B1091" s="119"/>
      <c r="C1091" s="119"/>
      <c r="D1091" s="119"/>
      <c r="E1091" s="112"/>
      <c r="F1091" s="112"/>
      <c r="G1091" s="112"/>
      <c r="H1091" s="112"/>
      <c r="I1091" s="112"/>
      <c r="J1091" s="112"/>
      <c r="K1091" s="112"/>
    </row>
    <row r="1092" spans="2:11">
      <c r="B1092" s="119"/>
      <c r="C1092" s="119"/>
      <c r="D1092" s="119"/>
      <c r="E1092" s="112"/>
      <c r="F1092" s="112"/>
      <c r="G1092" s="112"/>
      <c r="H1092" s="112"/>
      <c r="I1092" s="112"/>
      <c r="J1092" s="112"/>
      <c r="K1092" s="112"/>
    </row>
    <row r="1093" spans="2:11">
      <c r="B1093" s="119"/>
      <c r="C1093" s="119"/>
      <c r="D1093" s="119"/>
      <c r="E1093" s="112"/>
      <c r="F1093" s="112"/>
      <c r="G1093" s="112"/>
      <c r="H1093" s="112"/>
      <c r="I1093" s="112"/>
      <c r="J1093" s="112"/>
      <c r="K1093" s="112"/>
    </row>
    <row r="1094" spans="2:11">
      <c r="B1094" s="119"/>
      <c r="C1094" s="119"/>
      <c r="D1094" s="119"/>
      <c r="E1094" s="112"/>
      <c r="F1094" s="112"/>
      <c r="G1094" s="112"/>
      <c r="H1094" s="112"/>
      <c r="I1094" s="112"/>
      <c r="J1094" s="112"/>
      <c r="K1094" s="112"/>
    </row>
    <row r="1095" spans="2:11">
      <c r="B1095" s="119"/>
      <c r="C1095" s="119"/>
      <c r="D1095" s="119"/>
      <c r="E1095" s="112"/>
      <c r="F1095" s="112"/>
      <c r="G1095" s="112"/>
      <c r="H1095" s="112"/>
      <c r="I1095" s="112"/>
      <c r="J1095" s="112"/>
      <c r="K1095" s="112"/>
    </row>
    <row r="1096" spans="2:11">
      <c r="B1096" s="119"/>
      <c r="C1096" s="119"/>
      <c r="D1096" s="119"/>
      <c r="E1096" s="112"/>
      <c r="F1096" s="112"/>
      <c r="G1096" s="112"/>
      <c r="H1096" s="112"/>
      <c r="I1096" s="112"/>
      <c r="J1096" s="112"/>
      <c r="K1096" s="112"/>
    </row>
    <row r="1097" spans="2:11">
      <c r="B1097" s="119"/>
      <c r="C1097" s="119"/>
      <c r="D1097" s="119"/>
      <c r="E1097" s="112"/>
      <c r="F1097" s="112"/>
      <c r="G1097" s="112"/>
      <c r="H1097" s="112"/>
      <c r="I1097" s="112"/>
      <c r="J1097" s="112"/>
      <c r="K1097" s="112"/>
    </row>
    <row r="1098" spans="2:11">
      <c r="B1098" s="119"/>
      <c r="C1098" s="119"/>
      <c r="D1098" s="119"/>
      <c r="E1098" s="112"/>
      <c r="F1098" s="112"/>
      <c r="G1098" s="112"/>
      <c r="H1098" s="112"/>
      <c r="I1098" s="112"/>
      <c r="J1098" s="112"/>
      <c r="K1098" s="112"/>
    </row>
    <row r="1099" spans="2:11">
      <c r="B1099" s="119"/>
      <c r="C1099" s="119"/>
      <c r="D1099" s="119"/>
      <c r="E1099" s="112"/>
      <c r="F1099" s="112"/>
      <c r="G1099" s="112"/>
      <c r="H1099" s="112"/>
      <c r="I1099" s="112"/>
      <c r="J1099" s="112"/>
      <c r="K1099" s="11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141</v>
      </c>
      <c r="C1" s="67" t="s" vm="1">
        <v>222</v>
      </c>
    </row>
    <row r="2" spans="2:17">
      <c r="B2" s="46" t="s">
        <v>140</v>
      </c>
      <c r="C2" s="67" t="s">
        <v>223</v>
      </c>
    </row>
    <row r="3" spans="2:17">
      <c r="B3" s="46" t="s">
        <v>142</v>
      </c>
      <c r="C3" s="67" t="s">
        <v>224</v>
      </c>
    </row>
    <row r="4" spans="2:17">
      <c r="B4" s="46" t="s">
        <v>143</v>
      </c>
      <c r="C4" s="67">
        <v>12152</v>
      </c>
    </row>
    <row r="6" spans="2:17" ht="26.25" customHeight="1">
      <c r="B6" s="130" t="s">
        <v>170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17" ht="26.25" customHeight="1">
      <c r="B7" s="130" t="s">
        <v>97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17" s="3" customFormat="1" ht="47.25">
      <c r="B8" s="21" t="s">
        <v>111</v>
      </c>
      <c r="C8" s="29" t="s">
        <v>44</v>
      </c>
      <c r="D8" s="29" t="s">
        <v>50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106</v>
      </c>
      <c r="O8" s="29" t="s">
        <v>58</v>
      </c>
      <c r="P8" s="29" t="s">
        <v>144</v>
      </c>
      <c r="Q8" s="30" t="s">
        <v>146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204</v>
      </c>
      <c r="M9" s="15"/>
      <c r="N9" s="15" t="s">
        <v>200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17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8" customHeight="1">
      <c r="B12" s="120" t="s">
        <v>213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0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0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0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9"/>
      <c r="C111" s="11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19"/>
      <c r="C112" s="11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19"/>
      <c r="C113" s="11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19"/>
      <c r="C114" s="11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19"/>
      <c r="C115" s="11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19"/>
      <c r="C116" s="11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19"/>
      <c r="C117" s="11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19"/>
      <c r="C118" s="11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19"/>
      <c r="C119" s="11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19"/>
      <c r="C120" s="11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19"/>
      <c r="C121" s="11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19"/>
      <c r="C122" s="11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19"/>
      <c r="C123" s="11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19"/>
      <c r="C124" s="11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19"/>
      <c r="C125" s="11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19"/>
      <c r="C126" s="11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19"/>
      <c r="C127" s="11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19"/>
      <c r="C128" s="11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19"/>
      <c r="C129" s="11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19"/>
      <c r="C130" s="11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19"/>
      <c r="C131" s="11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19"/>
      <c r="C132" s="11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19"/>
      <c r="C133" s="11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19"/>
      <c r="C134" s="11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19"/>
      <c r="C135" s="11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19"/>
      <c r="C136" s="11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19"/>
      <c r="C137" s="11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19"/>
      <c r="C138" s="11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19"/>
      <c r="C139" s="11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19"/>
      <c r="C140" s="11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19"/>
      <c r="C141" s="11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19"/>
      <c r="C142" s="11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19"/>
      <c r="C143" s="11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19"/>
      <c r="C144" s="11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19"/>
      <c r="C145" s="11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19"/>
      <c r="C146" s="11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19"/>
      <c r="C147" s="11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19"/>
      <c r="C148" s="11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19"/>
      <c r="C149" s="11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19"/>
      <c r="C150" s="11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19"/>
      <c r="C151" s="11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19"/>
      <c r="C152" s="11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19"/>
      <c r="C153" s="11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19"/>
      <c r="C154" s="11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19"/>
      <c r="C155" s="11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19"/>
      <c r="C156" s="11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19"/>
      <c r="C157" s="11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19"/>
      <c r="C158" s="11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19"/>
      <c r="C159" s="11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19"/>
      <c r="C160" s="11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19"/>
      <c r="C161" s="11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19"/>
      <c r="C162" s="11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19"/>
      <c r="C163" s="11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19"/>
      <c r="C164" s="11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19"/>
      <c r="C165" s="11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19"/>
      <c r="C166" s="11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19"/>
      <c r="C167" s="11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19"/>
      <c r="C168" s="11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19"/>
      <c r="C169" s="11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19"/>
      <c r="C170" s="11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19"/>
      <c r="C171" s="11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19"/>
      <c r="C172" s="11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19"/>
      <c r="C173" s="11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19"/>
      <c r="C174" s="11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19"/>
      <c r="C175" s="11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19"/>
      <c r="C176" s="11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>
      <c r="B177" s="119"/>
      <c r="C177" s="11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>
      <c r="B178" s="119"/>
      <c r="C178" s="11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>
      <c r="B179" s="119"/>
      <c r="C179" s="11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>
      <c r="B180" s="119"/>
      <c r="C180" s="11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>
      <c r="B181" s="119"/>
      <c r="C181" s="11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>
      <c r="B182" s="119"/>
      <c r="C182" s="11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>
      <c r="B183" s="119"/>
      <c r="C183" s="11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>
      <c r="B184" s="119"/>
      <c r="C184" s="11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>
      <c r="B185" s="119"/>
      <c r="C185" s="11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>
      <c r="B186" s="119"/>
      <c r="C186" s="11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>
      <c r="B187" s="119"/>
      <c r="C187" s="11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>
      <c r="B188" s="119"/>
      <c r="C188" s="11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>
      <c r="B189" s="119"/>
      <c r="C189" s="11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>
      <c r="B190" s="119"/>
      <c r="C190" s="11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>
      <c r="B191" s="119"/>
      <c r="C191" s="11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>
      <c r="B192" s="119"/>
      <c r="C192" s="11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>
      <c r="B193" s="119"/>
      <c r="C193" s="11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>
      <c r="B194" s="119"/>
      <c r="C194" s="11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>
      <c r="B195" s="119"/>
      <c r="C195" s="11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>
      <c r="B196" s="119"/>
      <c r="C196" s="11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>
      <c r="B197" s="119"/>
      <c r="C197" s="11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>
      <c r="B198" s="119"/>
      <c r="C198" s="11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>
      <c r="B199" s="119"/>
      <c r="C199" s="11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>
      <c r="B200" s="119"/>
      <c r="C200" s="11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>
      <c r="B201" s="119"/>
      <c r="C201" s="119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>
      <c r="B202" s="119"/>
      <c r="C202" s="119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>
      <c r="B203" s="119"/>
      <c r="C203" s="11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>
      <c r="B204" s="119"/>
      <c r="C204" s="119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>
      <c r="B205" s="119"/>
      <c r="C205" s="11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>
      <c r="B206" s="119"/>
      <c r="C206" s="119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>
      <c r="B207" s="119"/>
      <c r="C207" s="11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>
      <c r="B208" s="119"/>
      <c r="C208" s="119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>
      <c r="B209" s="119"/>
      <c r="C209" s="119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>
      <c r="B210" s="119"/>
      <c r="C210" s="11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>
      <c r="B211" s="119"/>
      <c r="C211" s="119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>
      <c r="B212" s="119"/>
      <c r="C212" s="119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>
      <c r="B213" s="119"/>
      <c r="C213" s="11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>
      <c r="B214" s="119"/>
      <c r="C214" s="119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>
      <c r="B215" s="119"/>
      <c r="C215" s="119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>
      <c r="B216" s="119"/>
      <c r="C216" s="11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>
      <c r="B217" s="119"/>
      <c r="C217" s="119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>
      <c r="B218" s="119"/>
      <c r="C218" s="11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>
      <c r="B219" s="119"/>
      <c r="C219" s="119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>
      <c r="B220" s="119"/>
      <c r="C220" s="119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>
      <c r="B221" s="119"/>
      <c r="C221" s="119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>
      <c r="B222" s="119"/>
      <c r="C222" s="11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>
      <c r="B223" s="119"/>
      <c r="C223" s="119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>
      <c r="B224" s="119"/>
      <c r="C224" s="119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>
      <c r="B225" s="119"/>
      <c r="C225" s="11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>
      <c r="B226" s="119"/>
      <c r="C226" s="119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>
      <c r="B227" s="119"/>
      <c r="C227" s="119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>
      <c r="B228" s="119"/>
      <c r="C228" s="119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>
      <c r="B229" s="119"/>
      <c r="C229" s="11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>
      <c r="B230" s="119"/>
      <c r="C230" s="119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>
      <c r="B231" s="119"/>
      <c r="C231" s="119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>
      <c r="B232" s="119"/>
      <c r="C232" s="119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>
      <c r="B233" s="119"/>
      <c r="C233" s="11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>
      <c r="B234" s="119"/>
      <c r="C234" s="119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>
      <c r="B235" s="119"/>
      <c r="C235" s="11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>
      <c r="B236" s="119"/>
      <c r="C236" s="119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>
      <c r="B237" s="119"/>
      <c r="C237" s="119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>
      <c r="B238" s="119"/>
      <c r="C238" s="119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>
      <c r="B239" s="119"/>
      <c r="C239" s="11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>
      <c r="B240" s="119"/>
      <c r="C240" s="119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>
      <c r="B241" s="119"/>
      <c r="C241" s="119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>
      <c r="B242" s="119"/>
      <c r="C242" s="11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>
      <c r="B243" s="119"/>
      <c r="C243" s="119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>
      <c r="B244" s="119"/>
      <c r="C244" s="11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>
      <c r="B245" s="119"/>
      <c r="C245" s="119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>
      <c r="B246" s="119"/>
      <c r="C246" s="119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>
      <c r="B247" s="119"/>
      <c r="C247" s="119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>
      <c r="B248" s="119"/>
      <c r="C248" s="119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2:17">
      <c r="B249" s="119"/>
      <c r="C249" s="119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2:17">
      <c r="B250" s="119"/>
      <c r="C250" s="119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2:17">
      <c r="B251" s="119"/>
      <c r="C251" s="119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  <row r="252" spans="2:17">
      <c r="B252" s="119"/>
      <c r="C252" s="119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</row>
    <row r="253" spans="2:17">
      <c r="B253" s="119"/>
      <c r="C253" s="119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</row>
    <row r="254" spans="2:17">
      <c r="B254" s="119"/>
      <c r="C254" s="119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</row>
    <row r="255" spans="2:17">
      <c r="B255" s="119"/>
      <c r="C255" s="119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</row>
    <row r="256" spans="2:17">
      <c r="B256" s="119"/>
      <c r="C256" s="119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</row>
    <row r="257" spans="2:17">
      <c r="B257" s="119"/>
      <c r="C257" s="119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</row>
    <row r="258" spans="2:17">
      <c r="B258" s="119"/>
      <c r="C258" s="119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</row>
    <row r="259" spans="2:17">
      <c r="B259" s="119"/>
      <c r="C259" s="119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</row>
    <row r="260" spans="2:17">
      <c r="B260" s="119"/>
      <c r="C260" s="119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</row>
    <row r="261" spans="2:17">
      <c r="B261" s="119"/>
      <c r="C261" s="119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</row>
    <row r="262" spans="2:17">
      <c r="B262" s="119"/>
      <c r="C262" s="119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</row>
    <row r="263" spans="2:17">
      <c r="B263" s="119"/>
      <c r="C263" s="119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</row>
    <row r="264" spans="2:17">
      <c r="B264" s="119"/>
      <c r="C264" s="119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</row>
    <row r="265" spans="2:17">
      <c r="B265" s="119"/>
      <c r="C265" s="119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</row>
    <row r="266" spans="2:17">
      <c r="B266" s="119"/>
      <c r="C266" s="119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</row>
    <row r="267" spans="2:17">
      <c r="B267" s="119"/>
      <c r="C267" s="119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</row>
    <row r="268" spans="2:17">
      <c r="B268" s="119"/>
      <c r="C268" s="119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</row>
    <row r="269" spans="2:17">
      <c r="B269" s="119"/>
      <c r="C269" s="119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</row>
    <row r="270" spans="2:17">
      <c r="B270" s="119"/>
      <c r="C270" s="119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</row>
    <row r="271" spans="2:17">
      <c r="B271" s="119"/>
      <c r="C271" s="119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</row>
    <row r="272" spans="2:17">
      <c r="B272" s="119"/>
      <c r="C272" s="119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</row>
    <row r="273" spans="2:17">
      <c r="B273" s="119"/>
      <c r="C273" s="119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</row>
    <row r="274" spans="2:17">
      <c r="B274" s="119"/>
      <c r="C274" s="119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</row>
    <row r="275" spans="2:17">
      <c r="B275" s="119"/>
      <c r="C275" s="119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</row>
    <row r="276" spans="2:17">
      <c r="B276" s="119"/>
      <c r="C276" s="119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</row>
    <row r="277" spans="2:17">
      <c r="B277" s="119"/>
      <c r="C277" s="119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</row>
    <row r="278" spans="2:17">
      <c r="B278" s="119"/>
      <c r="C278" s="119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</row>
    <row r="279" spans="2:17">
      <c r="B279" s="119"/>
      <c r="C279" s="119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</row>
    <row r="280" spans="2:17">
      <c r="B280" s="119"/>
      <c r="C280" s="119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</row>
    <row r="281" spans="2:17">
      <c r="B281" s="119"/>
      <c r="C281" s="119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</row>
    <row r="282" spans="2:17">
      <c r="B282" s="119"/>
      <c r="C282" s="119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</row>
    <row r="283" spans="2:17">
      <c r="B283" s="119"/>
      <c r="C283" s="119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</row>
    <row r="284" spans="2:17">
      <c r="B284" s="119"/>
      <c r="C284" s="119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</row>
    <row r="285" spans="2:17">
      <c r="B285" s="119"/>
      <c r="C285" s="119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</row>
    <row r="286" spans="2:17">
      <c r="B286" s="119"/>
      <c r="C286" s="119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</row>
    <row r="287" spans="2:17">
      <c r="B287" s="119"/>
      <c r="C287" s="119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</row>
    <row r="288" spans="2:17">
      <c r="B288" s="119"/>
      <c r="C288" s="119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</row>
    <row r="289" spans="2:17">
      <c r="B289" s="119"/>
      <c r="C289" s="119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</row>
    <row r="290" spans="2:17">
      <c r="B290" s="119"/>
      <c r="C290" s="119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</row>
    <row r="291" spans="2:17">
      <c r="B291" s="119"/>
      <c r="C291" s="119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</row>
    <row r="292" spans="2:17">
      <c r="B292" s="119"/>
      <c r="C292" s="119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</row>
    <row r="293" spans="2:17">
      <c r="B293" s="119"/>
      <c r="C293" s="119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</row>
    <row r="294" spans="2:17">
      <c r="B294" s="119"/>
      <c r="C294" s="119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</row>
    <row r="295" spans="2:17">
      <c r="B295" s="119"/>
      <c r="C295" s="119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</row>
    <row r="296" spans="2:17">
      <c r="B296" s="119"/>
      <c r="C296" s="119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</row>
    <row r="297" spans="2:17">
      <c r="B297" s="119"/>
      <c r="C297" s="119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</row>
    <row r="298" spans="2:17">
      <c r="B298" s="119"/>
      <c r="C298" s="119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</row>
    <row r="299" spans="2:17">
      <c r="B299" s="119"/>
      <c r="C299" s="119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2:17">
      <c r="B300" s="119"/>
      <c r="C300" s="119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</row>
    <row r="301" spans="2:17">
      <c r="B301" s="119"/>
      <c r="C301" s="119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</row>
    <row r="302" spans="2:17">
      <c r="B302" s="119"/>
      <c r="C302" s="119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</row>
    <row r="303" spans="2:17">
      <c r="B303" s="119"/>
      <c r="C303" s="119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</row>
    <row r="304" spans="2:17">
      <c r="B304" s="119"/>
      <c r="C304" s="119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</row>
    <row r="305" spans="2:17">
      <c r="B305" s="119"/>
      <c r="C305" s="119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</row>
    <row r="306" spans="2:17">
      <c r="B306" s="119"/>
      <c r="C306" s="119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</row>
    <row r="307" spans="2:17">
      <c r="B307" s="119"/>
      <c r="C307" s="119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</row>
    <row r="308" spans="2:17">
      <c r="B308" s="119"/>
      <c r="C308" s="119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</row>
    <row r="309" spans="2:17">
      <c r="B309" s="119"/>
      <c r="C309" s="119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</row>
    <row r="310" spans="2:17">
      <c r="B310" s="119"/>
      <c r="C310" s="119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</row>
    <row r="311" spans="2:17">
      <c r="B311" s="119"/>
      <c r="C311" s="119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</row>
    <row r="312" spans="2:17">
      <c r="B312" s="119"/>
      <c r="C312" s="119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</row>
    <row r="313" spans="2:17">
      <c r="B313" s="119"/>
      <c r="C313" s="119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</row>
    <row r="314" spans="2:17">
      <c r="B314" s="119"/>
      <c r="C314" s="119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</row>
    <row r="315" spans="2:17">
      <c r="B315" s="119"/>
      <c r="C315" s="119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</row>
    <row r="316" spans="2:17">
      <c r="B316" s="119"/>
      <c r="C316" s="119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</row>
    <row r="317" spans="2:17">
      <c r="B317" s="119"/>
      <c r="C317" s="119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</row>
    <row r="318" spans="2:17">
      <c r="B318" s="119"/>
      <c r="C318" s="119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</row>
    <row r="319" spans="2:17">
      <c r="B319" s="119"/>
      <c r="C319" s="119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</row>
    <row r="320" spans="2:17">
      <c r="B320" s="119"/>
      <c r="C320" s="119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</row>
    <row r="321" spans="2:17">
      <c r="B321" s="119"/>
      <c r="C321" s="119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</row>
    <row r="322" spans="2:17">
      <c r="B322" s="119"/>
      <c r="C322" s="119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</row>
    <row r="323" spans="2:17">
      <c r="B323" s="119"/>
      <c r="C323" s="119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</row>
    <row r="324" spans="2:17">
      <c r="B324" s="119"/>
      <c r="C324" s="119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</row>
    <row r="325" spans="2:17">
      <c r="B325" s="119"/>
      <c r="C325" s="119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</row>
    <row r="326" spans="2:17">
      <c r="B326" s="119"/>
      <c r="C326" s="119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</row>
    <row r="327" spans="2:17">
      <c r="B327" s="119"/>
      <c r="C327" s="119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</row>
    <row r="328" spans="2:17">
      <c r="B328" s="119"/>
      <c r="C328" s="119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</row>
    <row r="329" spans="2:17">
      <c r="B329" s="119"/>
      <c r="C329" s="119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</row>
    <row r="330" spans="2:17">
      <c r="B330" s="119"/>
      <c r="C330" s="119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</row>
    <row r="331" spans="2:17">
      <c r="B331" s="119"/>
      <c r="C331" s="119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</row>
    <row r="332" spans="2:17">
      <c r="B332" s="119"/>
      <c r="C332" s="119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</row>
    <row r="333" spans="2:17">
      <c r="B333" s="119"/>
      <c r="C333" s="119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</row>
    <row r="334" spans="2:17">
      <c r="B334" s="119"/>
      <c r="C334" s="119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</row>
    <row r="335" spans="2:17">
      <c r="B335" s="119"/>
      <c r="C335" s="119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</row>
    <row r="336" spans="2:17">
      <c r="B336" s="119"/>
      <c r="C336" s="119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</row>
    <row r="337" spans="2:17">
      <c r="B337" s="119"/>
      <c r="C337" s="119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</row>
    <row r="338" spans="2:17">
      <c r="B338" s="119"/>
      <c r="C338" s="119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</row>
    <row r="339" spans="2:17">
      <c r="B339" s="119"/>
      <c r="C339" s="119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</row>
    <row r="340" spans="2:17">
      <c r="B340" s="119"/>
      <c r="C340" s="119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</row>
    <row r="341" spans="2:17">
      <c r="B341" s="119"/>
      <c r="C341" s="119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</row>
    <row r="342" spans="2:17">
      <c r="B342" s="119"/>
      <c r="C342" s="119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</row>
    <row r="343" spans="2:17">
      <c r="B343" s="119"/>
      <c r="C343" s="119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</row>
    <row r="344" spans="2:17">
      <c r="B344" s="119"/>
      <c r="C344" s="119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</row>
    <row r="345" spans="2:17">
      <c r="B345" s="119"/>
      <c r="C345" s="119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</row>
    <row r="346" spans="2:17">
      <c r="B346" s="119"/>
      <c r="C346" s="119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</row>
    <row r="347" spans="2:17">
      <c r="B347" s="119"/>
      <c r="C347" s="119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</row>
    <row r="348" spans="2:17">
      <c r="B348" s="119"/>
      <c r="C348" s="119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</row>
    <row r="349" spans="2:17">
      <c r="B349" s="119"/>
      <c r="C349" s="119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</row>
    <row r="350" spans="2:17">
      <c r="B350" s="119"/>
      <c r="C350" s="119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</row>
    <row r="351" spans="2:17">
      <c r="B351" s="119"/>
      <c r="C351" s="119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</row>
    <row r="352" spans="2:17">
      <c r="B352" s="119"/>
      <c r="C352" s="119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</row>
    <row r="353" spans="2:17">
      <c r="B353" s="119"/>
      <c r="C353" s="119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</row>
    <row r="354" spans="2:17">
      <c r="B354" s="119"/>
      <c r="C354" s="119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</row>
    <row r="355" spans="2:17">
      <c r="B355" s="119"/>
      <c r="C355" s="119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</row>
    <row r="356" spans="2:17">
      <c r="B356" s="119"/>
      <c r="C356" s="119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</row>
    <row r="357" spans="2:17">
      <c r="B357" s="119"/>
      <c r="C357" s="119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</row>
    <row r="358" spans="2:17">
      <c r="B358" s="119"/>
      <c r="C358" s="119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</row>
    <row r="359" spans="2:17">
      <c r="B359" s="119"/>
      <c r="C359" s="119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</row>
    <row r="360" spans="2:17">
      <c r="B360" s="119"/>
      <c r="C360" s="119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</row>
    <row r="361" spans="2:17">
      <c r="B361" s="119"/>
      <c r="C361" s="119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</row>
    <row r="362" spans="2:17">
      <c r="B362" s="119"/>
      <c r="C362" s="119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</row>
    <row r="363" spans="2:17">
      <c r="B363" s="119"/>
      <c r="C363" s="119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</row>
    <row r="364" spans="2:17">
      <c r="B364" s="119"/>
      <c r="C364" s="119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</row>
    <row r="365" spans="2:17">
      <c r="B365" s="119"/>
      <c r="C365" s="119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</row>
    <row r="366" spans="2:17">
      <c r="B366" s="119"/>
      <c r="C366" s="119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</row>
    <row r="367" spans="2:17">
      <c r="B367" s="119"/>
      <c r="C367" s="119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</row>
    <row r="368" spans="2:17">
      <c r="B368" s="119"/>
      <c r="C368" s="119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</row>
    <row r="369" spans="2:17">
      <c r="B369" s="119"/>
      <c r="C369" s="119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</row>
    <row r="370" spans="2:17">
      <c r="B370" s="119"/>
      <c r="C370" s="119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</row>
    <row r="371" spans="2:17">
      <c r="B371" s="119"/>
      <c r="C371" s="119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</row>
    <row r="372" spans="2:17">
      <c r="B372" s="119"/>
      <c r="C372" s="119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</row>
    <row r="373" spans="2:17">
      <c r="B373" s="119"/>
      <c r="C373" s="119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</row>
    <row r="374" spans="2:17">
      <c r="B374" s="119"/>
      <c r="C374" s="119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</row>
    <row r="375" spans="2:17">
      <c r="B375" s="119"/>
      <c r="C375" s="119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</row>
    <row r="376" spans="2:17">
      <c r="B376" s="119"/>
      <c r="C376" s="119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</row>
    <row r="377" spans="2:17">
      <c r="B377" s="119"/>
      <c r="C377" s="119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</row>
    <row r="378" spans="2:17">
      <c r="B378" s="119"/>
      <c r="C378" s="119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</row>
    <row r="379" spans="2:17">
      <c r="B379" s="119"/>
      <c r="C379" s="119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</row>
    <row r="380" spans="2:17">
      <c r="B380" s="119"/>
      <c r="C380" s="119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</row>
    <row r="381" spans="2:17">
      <c r="B381" s="119"/>
      <c r="C381" s="119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</row>
    <row r="382" spans="2:17">
      <c r="B382" s="119"/>
      <c r="C382" s="119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</row>
    <row r="383" spans="2:17">
      <c r="B383" s="119"/>
      <c r="C383" s="119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</row>
    <row r="384" spans="2:17">
      <c r="B384" s="119"/>
      <c r="C384" s="119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</row>
    <row r="385" spans="2:17">
      <c r="B385" s="119"/>
      <c r="C385" s="119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</row>
    <row r="386" spans="2:17">
      <c r="B386" s="119"/>
      <c r="C386" s="119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</row>
    <row r="387" spans="2:17">
      <c r="B387" s="119"/>
      <c r="C387" s="119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</row>
    <row r="388" spans="2:17">
      <c r="B388" s="119"/>
      <c r="C388" s="119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</row>
    <row r="389" spans="2:17">
      <c r="B389" s="119"/>
      <c r="C389" s="119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</row>
    <row r="390" spans="2:17">
      <c r="B390" s="119"/>
      <c r="C390" s="119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</row>
    <row r="391" spans="2:17">
      <c r="B391" s="119"/>
      <c r="C391" s="119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</row>
    <row r="392" spans="2:17">
      <c r="B392" s="119"/>
      <c r="C392" s="119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</row>
    <row r="393" spans="2:17">
      <c r="B393" s="119"/>
      <c r="C393" s="119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</row>
    <row r="394" spans="2:17">
      <c r="B394" s="119"/>
      <c r="C394" s="119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</row>
    <row r="395" spans="2:17">
      <c r="B395" s="119"/>
      <c r="C395" s="119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</row>
    <row r="396" spans="2:17">
      <c r="B396" s="119"/>
      <c r="C396" s="119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</row>
    <row r="397" spans="2:17">
      <c r="B397" s="119"/>
      <c r="C397" s="119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</row>
    <row r="398" spans="2:17">
      <c r="B398" s="119"/>
      <c r="C398" s="119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</row>
    <row r="399" spans="2:17">
      <c r="B399" s="119"/>
      <c r="C399" s="119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</row>
    <row r="400" spans="2:17">
      <c r="B400" s="119"/>
      <c r="C400" s="119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</row>
    <row r="401" spans="2:17">
      <c r="B401" s="119"/>
      <c r="C401" s="119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</row>
    <row r="402" spans="2:17">
      <c r="B402" s="119"/>
      <c r="C402" s="119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</row>
    <row r="403" spans="2:17">
      <c r="B403" s="119"/>
      <c r="C403" s="119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</row>
    <row r="404" spans="2:17">
      <c r="B404" s="119"/>
      <c r="C404" s="119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</row>
    <row r="405" spans="2:17">
      <c r="B405" s="119"/>
      <c r="C405" s="119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</row>
    <row r="406" spans="2:17">
      <c r="B406" s="119"/>
      <c r="C406" s="119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</row>
    <row r="407" spans="2:17">
      <c r="B407" s="119"/>
      <c r="C407" s="119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</row>
    <row r="408" spans="2:17">
      <c r="B408" s="119"/>
      <c r="C408" s="119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</row>
    <row r="409" spans="2:17">
      <c r="B409" s="119"/>
      <c r="C409" s="119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</row>
    <row r="410" spans="2:17">
      <c r="B410" s="119"/>
      <c r="C410" s="119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</row>
    <row r="411" spans="2:17">
      <c r="B411" s="119"/>
      <c r="C411" s="119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</row>
    <row r="412" spans="2:17">
      <c r="B412" s="119"/>
      <c r="C412" s="119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3" spans="2:17">
      <c r="B413" s="119"/>
      <c r="C413" s="119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</row>
    <row r="414" spans="2:17">
      <c r="B414" s="119"/>
      <c r="C414" s="119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</row>
    <row r="415" spans="2:17">
      <c r="B415" s="119"/>
      <c r="C415" s="119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</row>
    <row r="416" spans="2:17">
      <c r="B416" s="119"/>
      <c r="C416" s="119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</row>
    <row r="417" spans="2:17">
      <c r="B417" s="119"/>
      <c r="C417" s="119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</row>
    <row r="418" spans="2:17">
      <c r="B418" s="119"/>
      <c r="C418" s="119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</row>
    <row r="419" spans="2:17">
      <c r="B419" s="119"/>
      <c r="C419" s="119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</row>
    <row r="420" spans="2:17">
      <c r="B420" s="119"/>
      <c r="C420" s="119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</row>
    <row r="421" spans="2:17">
      <c r="B421" s="119"/>
      <c r="C421" s="119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</row>
    <row r="422" spans="2:17">
      <c r="B422" s="119"/>
      <c r="C422" s="119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</row>
    <row r="423" spans="2:17">
      <c r="B423" s="119"/>
      <c r="C423" s="119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</row>
    <row r="424" spans="2:17">
      <c r="B424" s="119"/>
      <c r="C424" s="119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</row>
    <row r="425" spans="2:17">
      <c r="B425" s="119"/>
      <c r="C425" s="119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</row>
    <row r="426" spans="2:17">
      <c r="B426" s="119"/>
      <c r="C426" s="119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</row>
    <row r="427" spans="2:17">
      <c r="B427" s="119"/>
      <c r="C427" s="119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</row>
    <row r="428" spans="2:17">
      <c r="B428" s="119"/>
      <c r="C428" s="119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</row>
    <row r="429" spans="2:17">
      <c r="B429" s="119"/>
      <c r="C429" s="119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</row>
    <row r="430" spans="2:17">
      <c r="B430" s="119"/>
      <c r="C430" s="119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</row>
    <row r="431" spans="2:17">
      <c r="B431" s="119"/>
      <c r="C431" s="119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</row>
    <row r="432" spans="2:17">
      <c r="B432" s="119"/>
      <c r="C432" s="119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</row>
    <row r="433" spans="2:17">
      <c r="B433" s="119"/>
      <c r="C433" s="119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</row>
    <row r="434" spans="2:17">
      <c r="B434" s="119"/>
      <c r="C434" s="119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</row>
    <row r="435" spans="2:17">
      <c r="B435" s="119"/>
      <c r="C435" s="119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</row>
    <row r="436" spans="2:17">
      <c r="B436" s="119"/>
      <c r="C436" s="119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</row>
    <row r="437" spans="2:17">
      <c r="B437" s="119"/>
      <c r="C437" s="119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</row>
    <row r="438" spans="2:17">
      <c r="B438" s="119"/>
      <c r="C438" s="119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</row>
    <row r="439" spans="2:17">
      <c r="B439" s="119"/>
      <c r="C439" s="119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</row>
    <row r="440" spans="2:17">
      <c r="B440" s="119"/>
      <c r="C440" s="119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</row>
    <row r="441" spans="2:17">
      <c r="B441" s="119"/>
      <c r="C441" s="119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</row>
    <row r="442" spans="2:17">
      <c r="B442" s="119"/>
      <c r="C442" s="119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</row>
    <row r="443" spans="2:17">
      <c r="B443" s="119"/>
      <c r="C443" s="119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</row>
    <row r="444" spans="2:17">
      <c r="B444" s="119"/>
      <c r="C444" s="119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</row>
    <row r="445" spans="2:17">
      <c r="B445" s="119"/>
      <c r="C445" s="119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</row>
    <row r="446" spans="2:17">
      <c r="B446" s="119"/>
      <c r="C446" s="119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</row>
    <row r="447" spans="2:17">
      <c r="B447" s="119"/>
      <c r="C447" s="119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</row>
    <row r="448" spans="2:17">
      <c r="B448" s="119"/>
      <c r="C448" s="119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</row>
    <row r="449" spans="2:17">
      <c r="B449" s="119"/>
      <c r="C449" s="119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</row>
    <row r="450" spans="2:17">
      <c r="B450" s="119"/>
      <c r="C450" s="119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</row>
    <row r="451" spans="2:17">
      <c r="B451" s="119"/>
      <c r="C451" s="119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</row>
    <row r="452" spans="2:17">
      <c r="B452" s="119"/>
      <c r="C452" s="119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</row>
    <row r="453" spans="2:17">
      <c r="B453" s="119"/>
      <c r="C453" s="119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</row>
    <row r="454" spans="2:17">
      <c r="B454" s="119"/>
      <c r="C454" s="119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</row>
    <row r="455" spans="2:17">
      <c r="B455" s="119"/>
      <c r="C455" s="119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</row>
    <row r="456" spans="2:17">
      <c r="B456" s="119"/>
      <c r="C456" s="119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</row>
    <row r="457" spans="2:17">
      <c r="B457" s="119"/>
      <c r="C457" s="119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</row>
    <row r="458" spans="2:17">
      <c r="B458" s="119"/>
      <c r="C458" s="119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</row>
    <row r="459" spans="2:17">
      <c r="B459" s="119"/>
      <c r="C459" s="119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</row>
    <row r="460" spans="2:17">
      <c r="B460" s="119"/>
      <c r="C460" s="119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</row>
    <row r="461" spans="2:17">
      <c r="B461" s="119"/>
      <c r="C461" s="119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</row>
    <row r="462" spans="2:17">
      <c r="B462" s="119"/>
      <c r="C462" s="119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</row>
    <row r="463" spans="2:17">
      <c r="B463" s="119"/>
      <c r="C463" s="119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</row>
    <row r="464" spans="2:17">
      <c r="B464" s="119"/>
      <c r="C464" s="119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</row>
    <row r="465" spans="2:17">
      <c r="B465" s="119"/>
      <c r="C465" s="119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</row>
    <row r="466" spans="2:17">
      <c r="B466" s="119"/>
      <c r="C466" s="119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</row>
    <row r="467" spans="2:17">
      <c r="B467" s="119"/>
      <c r="C467" s="119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</row>
    <row r="468" spans="2:17">
      <c r="B468" s="119"/>
      <c r="C468" s="119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</row>
    <row r="469" spans="2:17">
      <c r="B469" s="119"/>
      <c r="C469" s="119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</row>
    <row r="470" spans="2:17">
      <c r="B470" s="119"/>
      <c r="C470" s="119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</row>
    <row r="471" spans="2:17">
      <c r="B471" s="119"/>
      <c r="C471" s="119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</row>
    <row r="472" spans="2:17">
      <c r="B472" s="119"/>
      <c r="C472" s="119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</row>
    <row r="473" spans="2:17">
      <c r="B473" s="119"/>
      <c r="C473" s="119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</row>
    <row r="474" spans="2:17">
      <c r="B474" s="119"/>
      <c r="C474" s="119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</row>
    <row r="475" spans="2:17">
      <c r="B475" s="119"/>
      <c r="C475" s="119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</row>
    <row r="476" spans="2:17">
      <c r="B476" s="119"/>
      <c r="C476" s="119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</row>
    <row r="477" spans="2:17">
      <c r="B477" s="119"/>
      <c r="C477" s="119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</row>
    <row r="478" spans="2:17">
      <c r="B478" s="119"/>
      <c r="C478" s="119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</row>
    <row r="479" spans="2:17">
      <c r="B479" s="119"/>
      <c r="C479" s="119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</row>
    <row r="480" spans="2:17">
      <c r="B480" s="119"/>
      <c r="C480" s="119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</row>
    <row r="481" spans="2:17">
      <c r="B481" s="119"/>
      <c r="C481" s="119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</row>
    <row r="482" spans="2:17">
      <c r="B482" s="119"/>
      <c r="C482" s="119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</row>
    <row r="483" spans="2:17">
      <c r="B483" s="119"/>
      <c r="C483" s="119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</row>
    <row r="484" spans="2:17">
      <c r="B484" s="119"/>
      <c r="C484" s="119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</row>
    <row r="485" spans="2:17">
      <c r="B485" s="119"/>
      <c r="C485" s="119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</row>
    <row r="486" spans="2:17">
      <c r="B486" s="119"/>
      <c r="C486" s="119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</row>
    <row r="487" spans="2:17">
      <c r="B487" s="119"/>
      <c r="C487" s="119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</row>
    <row r="488" spans="2:17">
      <c r="B488" s="119"/>
      <c r="C488" s="119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</row>
    <row r="489" spans="2:17">
      <c r="B489" s="119"/>
      <c r="C489" s="119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</row>
    <row r="490" spans="2:17">
      <c r="B490" s="119"/>
      <c r="C490" s="119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</row>
    <row r="491" spans="2:17">
      <c r="B491" s="119"/>
      <c r="C491" s="119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</row>
    <row r="492" spans="2:17">
      <c r="B492" s="119"/>
      <c r="C492" s="119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</row>
    <row r="493" spans="2:17">
      <c r="B493" s="119"/>
      <c r="C493" s="119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</row>
    <row r="494" spans="2:17">
      <c r="B494" s="119"/>
      <c r="C494" s="119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</row>
    <row r="495" spans="2:17">
      <c r="B495" s="119"/>
      <c r="C495" s="119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</row>
    <row r="496" spans="2:17">
      <c r="B496" s="119"/>
      <c r="C496" s="119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</row>
    <row r="497" spans="2:17">
      <c r="B497" s="119"/>
      <c r="C497" s="119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</row>
    <row r="498" spans="2:17">
      <c r="B498" s="119"/>
      <c r="C498" s="119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</row>
    <row r="499" spans="2:17">
      <c r="B499" s="119"/>
      <c r="C499" s="119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</row>
    <row r="500" spans="2:17">
      <c r="B500" s="119"/>
      <c r="C500" s="119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</row>
    <row r="501" spans="2:17">
      <c r="B501" s="119"/>
      <c r="C501" s="119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</row>
    <row r="502" spans="2:17">
      <c r="B502" s="119"/>
      <c r="C502" s="119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</row>
    <row r="503" spans="2:17">
      <c r="B503" s="119"/>
      <c r="C503" s="119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</row>
    <row r="504" spans="2:17">
      <c r="B504" s="119"/>
      <c r="C504" s="119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</row>
    <row r="505" spans="2:17">
      <c r="B505" s="119"/>
      <c r="C505" s="119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</row>
    <row r="506" spans="2:17">
      <c r="B506" s="119"/>
      <c r="C506" s="119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</row>
    <row r="507" spans="2:17">
      <c r="B507" s="119"/>
      <c r="C507" s="119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</row>
    <row r="508" spans="2:17">
      <c r="B508" s="119"/>
      <c r="C508" s="119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</row>
    <row r="509" spans="2:17">
      <c r="B509" s="119"/>
      <c r="C509" s="119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</row>
    <row r="510" spans="2:17">
      <c r="B510" s="119"/>
      <c r="C510" s="119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</row>
    <row r="511" spans="2:17">
      <c r="B511" s="119"/>
      <c r="C511" s="119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</row>
    <row r="512" spans="2:17">
      <c r="B512" s="119"/>
      <c r="C512" s="119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</row>
    <row r="513" spans="2:17">
      <c r="B513" s="119"/>
      <c r="C513" s="119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</row>
    <row r="514" spans="2:17">
      <c r="B514" s="119"/>
      <c r="C514" s="119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</row>
    <row r="515" spans="2:17">
      <c r="B515" s="119"/>
      <c r="C515" s="119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</row>
    <row r="516" spans="2:17">
      <c r="B516" s="119"/>
      <c r="C516" s="119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</row>
    <row r="517" spans="2:17">
      <c r="B517" s="119"/>
      <c r="C517" s="119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</row>
    <row r="518" spans="2:17">
      <c r="B518" s="119"/>
      <c r="C518" s="119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</row>
    <row r="519" spans="2:17">
      <c r="B519" s="119"/>
      <c r="C519" s="119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</row>
    <row r="520" spans="2:17">
      <c r="B520" s="119"/>
      <c r="C520" s="119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</row>
    <row r="521" spans="2:17">
      <c r="B521" s="119"/>
      <c r="C521" s="119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</row>
    <row r="522" spans="2:17">
      <c r="B522" s="119"/>
      <c r="C522" s="119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</row>
    <row r="523" spans="2:17">
      <c r="B523" s="119"/>
      <c r="C523" s="119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</row>
    <row r="524" spans="2:17">
      <c r="B524" s="119"/>
      <c r="C524" s="119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</row>
    <row r="525" spans="2:17">
      <c r="B525" s="119"/>
      <c r="C525" s="119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</row>
    <row r="526" spans="2:17">
      <c r="B526" s="119"/>
      <c r="C526" s="119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</row>
    <row r="527" spans="2:17">
      <c r="B527" s="119"/>
      <c r="C527" s="119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</row>
    <row r="528" spans="2:17">
      <c r="B528" s="119"/>
      <c r="C528" s="119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</row>
    <row r="529" spans="2:17">
      <c r="B529" s="119"/>
      <c r="C529" s="119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</row>
    <row r="530" spans="2:17">
      <c r="B530" s="119"/>
      <c r="C530" s="119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</row>
    <row r="531" spans="2:17">
      <c r="B531" s="119"/>
      <c r="C531" s="119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</row>
    <row r="532" spans="2:17">
      <c r="B532" s="119"/>
      <c r="C532" s="119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</row>
    <row r="533" spans="2:17">
      <c r="B533" s="119"/>
      <c r="C533" s="119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</row>
    <row r="534" spans="2:17">
      <c r="B534" s="119"/>
      <c r="C534" s="119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</row>
    <row r="535" spans="2:17">
      <c r="B535" s="119"/>
      <c r="C535" s="119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</row>
    <row r="536" spans="2:17">
      <c r="B536" s="119"/>
      <c r="C536" s="119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</row>
    <row r="537" spans="2:17">
      <c r="B537" s="119"/>
      <c r="C537" s="119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</row>
    <row r="538" spans="2:17">
      <c r="B538" s="119"/>
      <c r="C538" s="119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</row>
    <row r="539" spans="2:17">
      <c r="B539" s="119"/>
      <c r="C539" s="119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</row>
    <row r="540" spans="2:17">
      <c r="B540" s="119"/>
      <c r="C540" s="119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</row>
    <row r="541" spans="2:17">
      <c r="B541" s="119"/>
      <c r="C541" s="119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</row>
    <row r="542" spans="2:17">
      <c r="B542" s="119"/>
      <c r="C542" s="119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</row>
    <row r="543" spans="2:17">
      <c r="B543" s="119"/>
      <c r="C543" s="119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</row>
    <row r="544" spans="2:17">
      <c r="B544" s="119"/>
      <c r="C544" s="119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</row>
    <row r="545" spans="2:17">
      <c r="B545" s="119"/>
      <c r="C545" s="119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</row>
    <row r="546" spans="2:17">
      <c r="B546" s="119"/>
      <c r="C546" s="119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</row>
    <row r="547" spans="2:17">
      <c r="B547" s="119"/>
      <c r="C547" s="119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</row>
    <row r="548" spans="2:17">
      <c r="B548" s="119"/>
      <c r="C548" s="119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</row>
    <row r="549" spans="2:17">
      <c r="B549" s="119"/>
      <c r="C549" s="119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</row>
    <row r="550" spans="2:17">
      <c r="B550" s="119"/>
      <c r="C550" s="119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</row>
    <row r="551" spans="2:17">
      <c r="B551" s="119"/>
      <c r="C551" s="119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</row>
    <row r="552" spans="2:17">
      <c r="B552" s="119"/>
      <c r="C552" s="119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</row>
    <row r="553" spans="2:17">
      <c r="B553" s="119"/>
      <c r="C553" s="119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</row>
    <row r="554" spans="2:17">
      <c r="B554" s="119"/>
      <c r="C554" s="119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</row>
    <row r="555" spans="2:17">
      <c r="B555" s="119"/>
      <c r="C555" s="119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</row>
    <row r="556" spans="2:17">
      <c r="B556" s="119"/>
      <c r="C556" s="119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</row>
    <row r="557" spans="2:17">
      <c r="B557" s="119"/>
      <c r="C557" s="119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</row>
    <row r="558" spans="2:17">
      <c r="B558" s="119"/>
      <c r="C558" s="119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9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topLeftCell="A22" zoomScale="70" zoomScaleNormal="70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44.85546875" style="2" bestFit="1" customWidth="1"/>
    <col min="3" max="3" width="64.7109375" style="2" bestFit="1" customWidth="1"/>
    <col min="4" max="4" width="9" style="2" bestFit="1" customWidth="1"/>
    <col min="5" max="5" width="11.28515625" style="2" bestFit="1" customWidth="1"/>
    <col min="6" max="6" width="5.85546875" style="1" bestFit="1" customWidth="1"/>
    <col min="7" max="7" width="11.28515625" style="1" bestFit="1" customWidth="1"/>
    <col min="8" max="8" width="9.5703125" style="1" bestFit="1" customWidth="1"/>
    <col min="9" max="9" width="6.140625" style="1" bestFit="1" customWidth="1"/>
    <col min="10" max="10" width="34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12.28515625" style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141</v>
      </c>
      <c r="C1" s="67" t="s" vm="1">
        <v>222</v>
      </c>
    </row>
    <row r="2" spans="2:18">
      <c r="B2" s="46" t="s">
        <v>140</v>
      </c>
      <c r="C2" s="67" t="s">
        <v>223</v>
      </c>
    </row>
    <row r="3" spans="2:18">
      <c r="B3" s="46" t="s">
        <v>142</v>
      </c>
      <c r="C3" s="67" t="s">
        <v>224</v>
      </c>
    </row>
    <row r="4" spans="2:18">
      <c r="B4" s="46" t="s">
        <v>143</v>
      </c>
      <c r="C4" s="67">
        <v>12152</v>
      </c>
    </row>
    <row r="6" spans="2:18" ht="26.25" customHeight="1">
      <c r="B6" s="130" t="s">
        <v>171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s="3" customFormat="1" ht="78.75">
      <c r="B7" s="47" t="s">
        <v>111</v>
      </c>
      <c r="C7" s="48" t="s">
        <v>183</v>
      </c>
      <c r="D7" s="48" t="s">
        <v>44</v>
      </c>
      <c r="E7" s="48" t="s">
        <v>112</v>
      </c>
      <c r="F7" s="48" t="s">
        <v>14</v>
      </c>
      <c r="G7" s="48" t="s">
        <v>99</v>
      </c>
      <c r="H7" s="48" t="s">
        <v>66</v>
      </c>
      <c r="I7" s="48" t="s">
        <v>17</v>
      </c>
      <c r="J7" s="48" t="s">
        <v>221</v>
      </c>
      <c r="K7" s="48" t="s">
        <v>98</v>
      </c>
      <c r="L7" s="48" t="s">
        <v>35</v>
      </c>
      <c r="M7" s="48" t="s">
        <v>18</v>
      </c>
      <c r="N7" s="48" t="s">
        <v>197</v>
      </c>
      <c r="O7" s="48" t="s">
        <v>196</v>
      </c>
      <c r="P7" s="48" t="s">
        <v>106</v>
      </c>
      <c r="Q7" s="48" t="s">
        <v>144</v>
      </c>
      <c r="R7" s="50" t="s">
        <v>146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204</v>
      </c>
      <c r="O8" s="15"/>
      <c r="P8" s="15" t="s">
        <v>200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108</v>
      </c>
      <c r="R9" s="19" t="s">
        <v>109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5.0180545448190808</v>
      </c>
      <c r="J10" s="69"/>
      <c r="K10" s="69"/>
      <c r="L10" s="69"/>
      <c r="M10" s="90">
        <v>3.561235065630225E-2</v>
      </c>
      <c r="N10" s="77"/>
      <c r="O10" s="79"/>
      <c r="P10" s="77">
        <f>P11+P40</f>
        <v>1060.3544200000001</v>
      </c>
      <c r="Q10" s="78">
        <v>1</v>
      </c>
      <c r="R10" s="78">
        <f>P10/'סכום נכסי הקרן'!$C$42</f>
        <v>3.2090530249848079E-2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5.8248878135305251</v>
      </c>
      <c r="J11" s="71"/>
      <c r="K11" s="71"/>
      <c r="L11" s="71"/>
      <c r="M11" s="91">
        <v>3.280075654332703E-2</v>
      </c>
      <c r="N11" s="80"/>
      <c r="O11" s="82"/>
      <c r="P11" s="80">
        <f>P12+P20</f>
        <v>568.17235000000005</v>
      </c>
      <c r="Q11" s="81">
        <v>0.53583249080057593</v>
      </c>
      <c r="R11" s="81">
        <f>P11/'סכום נכסי הקרן'!$C$42</f>
        <v>1.7195148754887323E-2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6.4470723093228202</v>
      </c>
      <c r="J12" s="71"/>
      <c r="K12" s="71"/>
      <c r="L12" s="71"/>
      <c r="M12" s="91">
        <v>1.6200920101444499E-2</v>
      </c>
      <c r="N12" s="80"/>
      <c r="O12" s="82"/>
      <c r="P12" s="80">
        <f>SUM(P13:P18)</f>
        <v>129.81286</v>
      </c>
      <c r="Q12" s="81">
        <v>0.12242402875068881</v>
      </c>
      <c r="R12" s="81">
        <f>P12/'סכום נכסי הקרן'!$C$42</f>
        <v>3.9286519979322507E-3</v>
      </c>
    </row>
    <row r="13" spans="2:18">
      <c r="B13" s="76" t="s">
        <v>2140</v>
      </c>
      <c r="C13" s="86" t="s">
        <v>2111</v>
      </c>
      <c r="D13" s="73">
        <v>6869</v>
      </c>
      <c r="E13" s="73"/>
      <c r="F13" s="73" t="s">
        <v>677</v>
      </c>
      <c r="G13" s="99">
        <v>43555</v>
      </c>
      <c r="H13" s="73"/>
      <c r="I13" s="83">
        <v>4.8600000000000003</v>
      </c>
      <c r="J13" s="86" t="s">
        <v>28</v>
      </c>
      <c r="K13" s="86" t="s">
        <v>128</v>
      </c>
      <c r="L13" s="87">
        <v>3.6799999999999999E-2</v>
      </c>
      <c r="M13" s="87">
        <v>3.6799999999999999E-2</v>
      </c>
      <c r="N13" s="83">
        <v>4432.43</v>
      </c>
      <c r="O13" s="85">
        <v>110.23</v>
      </c>
      <c r="P13" s="83">
        <v>4.8858699999999997</v>
      </c>
      <c r="Q13" s="84">
        <v>4.6077706735074475E-3</v>
      </c>
      <c r="R13" s="84">
        <f>P13/'סכום נכסי הקרן'!$C$42</f>
        <v>1.4786580418255359E-4</v>
      </c>
    </row>
    <row r="14" spans="2:18">
      <c r="B14" s="76" t="s">
        <v>2140</v>
      </c>
      <c r="C14" s="86" t="s">
        <v>2111</v>
      </c>
      <c r="D14" s="73">
        <v>6870</v>
      </c>
      <c r="E14" s="73"/>
      <c r="F14" s="73" t="s">
        <v>677</v>
      </c>
      <c r="G14" s="99">
        <v>43555</v>
      </c>
      <c r="H14" s="73"/>
      <c r="I14" s="83">
        <v>6.7399999999999993</v>
      </c>
      <c r="J14" s="86" t="s">
        <v>28</v>
      </c>
      <c r="K14" s="86" t="s">
        <v>128</v>
      </c>
      <c r="L14" s="87">
        <v>1.61E-2</v>
      </c>
      <c r="M14" s="87">
        <v>1.61E-2</v>
      </c>
      <c r="N14" s="83">
        <v>43413.8</v>
      </c>
      <c r="O14" s="85">
        <v>101.61</v>
      </c>
      <c r="P14" s="83">
        <v>44.112760000000002</v>
      </c>
      <c r="Q14" s="84">
        <v>4.1601901371807359E-2</v>
      </c>
      <c r="R14" s="84">
        <f>P14/'סכום נכסי הקרן'!$C$42</f>
        <v>1.3350270744231802E-3</v>
      </c>
    </row>
    <row r="15" spans="2:18">
      <c r="B15" s="76" t="s">
        <v>2140</v>
      </c>
      <c r="C15" s="86" t="s">
        <v>2111</v>
      </c>
      <c r="D15" s="73">
        <v>6868</v>
      </c>
      <c r="E15" s="73"/>
      <c r="F15" s="73" t="s">
        <v>677</v>
      </c>
      <c r="G15" s="99">
        <v>43555</v>
      </c>
      <c r="H15" s="73"/>
      <c r="I15" s="83">
        <v>6.64</v>
      </c>
      <c r="J15" s="86" t="s">
        <v>28</v>
      </c>
      <c r="K15" s="86" t="s">
        <v>128</v>
      </c>
      <c r="L15" s="87">
        <v>2.0999999999999998E-2</v>
      </c>
      <c r="M15" s="87">
        <v>2.0999999999999998E-2</v>
      </c>
      <c r="N15" s="83">
        <v>7935.95</v>
      </c>
      <c r="O15" s="85">
        <v>109.23</v>
      </c>
      <c r="P15" s="83">
        <v>8.6684400000000004</v>
      </c>
      <c r="Q15" s="84">
        <v>8.1750401908071441E-3</v>
      </c>
      <c r="R15" s="84">
        <f>P15/'סכום נכסי הקרן'!$C$42</f>
        <v>2.6234137453682048E-4</v>
      </c>
    </row>
    <row r="16" spans="2:18">
      <c r="B16" s="76" t="s">
        <v>2140</v>
      </c>
      <c r="C16" s="86" t="s">
        <v>2111</v>
      </c>
      <c r="D16" s="73">
        <v>6867</v>
      </c>
      <c r="E16" s="73"/>
      <c r="F16" s="73" t="s">
        <v>677</v>
      </c>
      <c r="G16" s="99">
        <v>43555</v>
      </c>
      <c r="H16" s="73"/>
      <c r="I16" s="83">
        <v>6.61</v>
      </c>
      <c r="J16" s="86" t="s">
        <v>28</v>
      </c>
      <c r="K16" s="86" t="s">
        <v>128</v>
      </c>
      <c r="L16" s="87">
        <v>1.2699999999999998E-2</v>
      </c>
      <c r="M16" s="87">
        <v>1.2699999999999998E-2</v>
      </c>
      <c r="N16" s="83">
        <v>20065.099999999999</v>
      </c>
      <c r="O16" s="85">
        <v>107.7</v>
      </c>
      <c r="P16" s="83">
        <v>21.610119999999998</v>
      </c>
      <c r="Q16" s="84">
        <v>2.038009140377799E-2</v>
      </c>
      <c r="R16" s="84">
        <f>P16/'סכום נכסי הקרן'!$C$42</f>
        <v>6.5400793968760633E-4</v>
      </c>
    </row>
    <row r="17" spans="2:18">
      <c r="B17" s="76" t="s">
        <v>2140</v>
      </c>
      <c r="C17" s="86" t="s">
        <v>2111</v>
      </c>
      <c r="D17" s="73">
        <v>6866</v>
      </c>
      <c r="E17" s="73"/>
      <c r="F17" s="73" t="s">
        <v>677</v>
      </c>
      <c r="G17" s="99">
        <v>43555</v>
      </c>
      <c r="H17" s="73"/>
      <c r="I17" s="83">
        <v>7.3100000000000005</v>
      </c>
      <c r="J17" s="86" t="s">
        <v>28</v>
      </c>
      <c r="K17" s="86" t="s">
        <v>128</v>
      </c>
      <c r="L17" s="87">
        <v>7.0999999999999995E-3</v>
      </c>
      <c r="M17" s="87">
        <v>7.0999999999999995E-3</v>
      </c>
      <c r="N17" s="83">
        <v>27992.55</v>
      </c>
      <c r="O17" s="85">
        <v>103.72</v>
      </c>
      <c r="P17" s="83">
        <v>29.03387</v>
      </c>
      <c r="Q17" s="84">
        <v>2.7381288230024069E-2</v>
      </c>
      <c r="R17" s="84">
        <f>P17/'סכום נכסי הקרן'!$C$42</f>
        <v>8.7868005822539647E-4</v>
      </c>
    </row>
    <row r="18" spans="2:18">
      <c r="B18" s="76" t="s">
        <v>2140</v>
      </c>
      <c r="C18" s="86" t="s">
        <v>2111</v>
      </c>
      <c r="D18" s="73">
        <v>6865</v>
      </c>
      <c r="E18" s="73"/>
      <c r="F18" s="73" t="s">
        <v>677</v>
      </c>
      <c r="G18" s="99">
        <v>43555</v>
      </c>
      <c r="H18" s="73"/>
      <c r="I18" s="83">
        <v>4.8</v>
      </c>
      <c r="J18" s="86" t="s">
        <v>28</v>
      </c>
      <c r="K18" s="86" t="s">
        <v>128</v>
      </c>
      <c r="L18" s="87">
        <v>2.5600000000000001E-2</v>
      </c>
      <c r="M18" s="87">
        <v>2.5600000000000001E-2</v>
      </c>
      <c r="N18" s="83">
        <v>19282.400000000001</v>
      </c>
      <c r="O18" s="85">
        <v>111.51</v>
      </c>
      <c r="P18" s="83">
        <v>21.501799999999999</v>
      </c>
      <c r="Q18" s="84">
        <v>2.0277936880764826E-2</v>
      </c>
      <c r="R18" s="84">
        <f>P18/'סכום נכסי הקרן'!$C$42</f>
        <v>6.5072974687669359E-4</v>
      </c>
    </row>
    <row r="19" spans="2:18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83"/>
      <c r="O19" s="85"/>
      <c r="P19" s="73"/>
      <c r="Q19" s="84"/>
      <c r="R19" s="73"/>
    </row>
    <row r="20" spans="2:18">
      <c r="B20" s="89" t="s">
        <v>37</v>
      </c>
      <c r="C20" s="71"/>
      <c r="D20" s="71"/>
      <c r="E20" s="71"/>
      <c r="F20" s="71"/>
      <c r="G20" s="71"/>
      <c r="H20" s="71"/>
      <c r="I20" s="80">
        <v>5.6406382405454485</v>
      </c>
      <c r="J20" s="71"/>
      <c r="K20" s="71"/>
      <c r="L20" s="71"/>
      <c r="M20" s="91">
        <v>3.7716521556314428E-2</v>
      </c>
      <c r="N20" s="80"/>
      <c r="O20" s="82"/>
      <c r="P20" s="80">
        <f>SUM(P21:P38)</f>
        <v>438.35948999999999</v>
      </c>
      <c r="Q20" s="81">
        <v>0.41340846204988696</v>
      </c>
      <c r="R20" s="81">
        <f>P20/'סכום נכסי הקרן'!$C$42</f>
        <v>1.3266496756955069E-2</v>
      </c>
    </row>
    <row r="21" spans="2:18">
      <c r="B21" s="76" t="s">
        <v>2141</v>
      </c>
      <c r="C21" s="86" t="s">
        <v>2111</v>
      </c>
      <c r="D21" s="73">
        <v>6686</v>
      </c>
      <c r="E21" s="73" t="s">
        <v>2112</v>
      </c>
      <c r="F21" s="73" t="s">
        <v>2113</v>
      </c>
      <c r="G21" s="99">
        <v>43496</v>
      </c>
      <c r="H21" s="73" t="s">
        <v>2110</v>
      </c>
      <c r="I21" s="83">
        <v>0.76</v>
      </c>
      <c r="J21" s="86" t="s">
        <v>124</v>
      </c>
      <c r="K21" s="86" t="s">
        <v>128</v>
      </c>
      <c r="L21" s="87">
        <v>2.2970000000000001E-2</v>
      </c>
      <c r="M21" s="87">
        <v>2.58E-2</v>
      </c>
      <c r="N21" s="83">
        <v>37353</v>
      </c>
      <c r="O21" s="85">
        <v>100.33</v>
      </c>
      <c r="P21" s="83">
        <v>37.47627</v>
      </c>
      <c r="Q21" s="84">
        <v>3.5343154414351381E-2</v>
      </c>
      <c r="R21" s="84">
        <f>P21/'סכום נכסי הקרן'!$C$42</f>
        <v>1.1341805658587945E-3</v>
      </c>
    </row>
    <row r="22" spans="2:18">
      <c r="B22" s="76" t="s">
        <v>2142</v>
      </c>
      <c r="C22" s="86" t="s">
        <v>2114</v>
      </c>
      <c r="D22" s="73">
        <v>7127</v>
      </c>
      <c r="E22" s="73" t="s">
        <v>2115</v>
      </c>
      <c r="F22" s="73" t="s">
        <v>1758</v>
      </c>
      <c r="G22" s="99">
        <v>43708</v>
      </c>
      <c r="H22" s="73" t="s">
        <v>2110</v>
      </c>
      <c r="I22" s="83">
        <v>6.5099999999999989</v>
      </c>
      <c r="J22" s="86" t="s">
        <v>2138</v>
      </c>
      <c r="K22" s="86" t="s">
        <v>128</v>
      </c>
      <c r="L22" s="87">
        <v>3.1E-2</v>
      </c>
      <c r="M22" s="87">
        <v>4.1200000000000001E-2</v>
      </c>
      <c r="N22" s="83">
        <v>37399.65</v>
      </c>
      <c r="O22" s="85">
        <v>94.08</v>
      </c>
      <c r="P22" s="83">
        <v>35.185600000000001</v>
      </c>
      <c r="Q22" s="84">
        <v>3.3182867290730958E-2</v>
      </c>
      <c r="R22" s="84">
        <f>P22/'סכום נכסי הקרן'!$C$42</f>
        <v>1.0648558065698961E-3</v>
      </c>
    </row>
    <row r="23" spans="2:18">
      <c r="B23" s="76" t="s">
        <v>2142</v>
      </c>
      <c r="C23" s="86" t="s">
        <v>2114</v>
      </c>
      <c r="D23" s="73">
        <v>7128</v>
      </c>
      <c r="E23" s="73" t="s">
        <v>2115</v>
      </c>
      <c r="F23" s="73" t="s">
        <v>1758</v>
      </c>
      <c r="G23" s="99">
        <v>43708</v>
      </c>
      <c r="H23" s="73" t="s">
        <v>2110</v>
      </c>
      <c r="I23" s="83">
        <v>6.53</v>
      </c>
      <c r="J23" s="86" t="s">
        <v>2138</v>
      </c>
      <c r="K23" s="86" t="s">
        <v>128</v>
      </c>
      <c r="L23" s="87">
        <v>2.4900000000000002E-2</v>
      </c>
      <c r="M23" s="87">
        <v>4.0999999999999995E-2</v>
      </c>
      <c r="N23" s="83">
        <v>15867.22</v>
      </c>
      <c r="O23" s="85">
        <v>91.92</v>
      </c>
      <c r="P23" s="83">
        <v>14.585150000000001</v>
      </c>
      <c r="Q23" s="84">
        <v>1.3754976378558405E-2</v>
      </c>
      <c r="R23" s="84">
        <f>P23/'סכום נכסי הקרן'!$C$42</f>
        <v>4.4140448556207428E-4</v>
      </c>
    </row>
    <row r="24" spans="2:18">
      <c r="B24" s="76" t="s">
        <v>2142</v>
      </c>
      <c r="C24" s="86" t="s">
        <v>2114</v>
      </c>
      <c r="D24" s="73">
        <v>7130</v>
      </c>
      <c r="E24" s="73" t="s">
        <v>2115</v>
      </c>
      <c r="F24" s="73" t="s">
        <v>1758</v>
      </c>
      <c r="G24" s="99">
        <v>43708</v>
      </c>
      <c r="H24" s="73" t="s">
        <v>2110</v>
      </c>
      <c r="I24" s="83">
        <v>6.88</v>
      </c>
      <c r="J24" s="86" t="s">
        <v>2138</v>
      </c>
      <c r="K24" s="86" t="s">
        <v>128</v>
      </c>
      <c r="L24" s="87">
        <v>3.6000000000000004E-2</v>
      </c>
      <c r="M24" s="87">
        <v>4.130000000000001E-2</v>
      </c>
      <c r="N24" s="83">
        <v>9968.68</v>
      </c>
      <c r="O24" s="85">
        <v>96.93</v>
      </c>
      <c r="P24" s="83">
        <v>9.6626399999999997</v>
      </c>
      <c r="Q24" s="84">
        <v>9.1126512209002714E-3</v>
      </c>
      <c r="R24" s="84">
        <f>P24/'סכום נכסי הקרן'!$C$42</f>
        <v>2.9242980966061517E-4</v>
      </c>
    </row>
    <row r="25" spans="2:18">
      <c r="B25" s="76" t="s">
        <v>2143</v>
      </c>
      <c r="C25" s="86" t="s">
        <v>2111</v>
      </c>
      <c r="D25" s="73">
        <v>7567</v>
      </c>
      <c r="E25" s="73" t="s">
        <v>2109</v>
      </c>
      <c r="F25" s="73" t="s">
        <v>1758</v>
      </c>
      <c r="G25" s="99">
        <v>43919</v>
      </c>
      <c r="H25" s="73" t="s">
        <v>2110</v>
      </c>
      <c r="I25" s="83">
        <v>10.09</v>
      </c>
      <c r="J25" s="86" t="s">
        <v>2138</v>
      </c>
      <c r="K25" s="86" t="s">
        <v>128</v>
      </c>
      <c r="L25" s="87">
        <v>2.69E-2</v>
      </c>
      <c r="M25" s="87">
        <v>2.7499999999999997E-2</v>
      </c>
      <c r="N25" s="83">
        <v>17181.919999999998</v>
      </c>
      <c r="O25" s="85">
        <v>99.7</v>
      </c>
      <c r="P25" s="83">
        <v>17.130380000000002</v>
      </c>
      <c r="Q25" s="84">
        <v>1.6155334175906959E-2</v>
      </c>
      <c r="R25" s="84">
        <f>P25/'סכום נכסי הקרן'!$C$42</f>
        <v>5.1843324006834671E-4</v>
      </c>
    </row>
    <row r="26" spans="2:18">
      <c r="B26" s="76" t="s">
        <v>2143</v>
      </c>
      <c r="C26" s="86" t="s">
        <v>2111</v>
      </c>
      <c r="D26" s="73">
        <v>7566</v>
      </c>
      <c r="E26" s="73" t="s">
        <v>2109</v>
      </c>
      <c r="F26" s="73" t="s">
        <v>1758</v>
      </c>
      <c r="G26" s="99">
        <v>43919</v>
      </c>
      <c r="H26" s="73" t="s">
        <v>2110</v>
      </c>
      <c r="I26" s="83">
        <v>9.7199999999999989</v>
      </c>
      <c r="J26" s="86" t="s">
        <v>2138</v>
      </c>
      <c r="K26" s="86" t="s">
        <v>128</v>
      </c>
      <c r="L26" s="87">
        <v>2.69E-2</v>
      </c>
      <c r="M26" s="87">
        <v>2.7499999999999997E-2</v>
      </c>
      <c r="N26" s="83">
        <v>17181.919999999998</v>
      </c>
      <c r="O26" s="85">
        <v>99.7</v>
      </c>
      <c r="P26" s="83">
        <v>17.130380000000002</v>
      </c>
      <c r="Q26" s="84">
        <v>1.6155334175906959E-2</v>
      </c>
      <c r="R26" s="84">
        <f>P26/'סכום נכסי הקרן'!$C$42</f>
        <v>5.1843324006834671E-4</v>
      </c>
    </row>
    <row r="27" spans="2:18">
      <c r="B27" s="76" t="s">
        <v>2144</v>
      </c>
      <c r="C27" s="86" t="s">
        <v>2111</v>
      </c>
      <c r="D27" s="73">
        <v>7497</v>
      </c>
      <c r="E27" s="73" t="s">
        <v>2116</v>
      </c>
      <c r="F27" s="73" t="s">
        <v>300</v>
      </c>
      <c r="G27" s="99">
        <v>43921</v>
      </c>
      <c r="H27" s="73" t="s">
        <v>2110</v>
      </c>
      <c r="I27" s="83">
        <v>8.18</v>
      </c>
      <c r="J27" s="86" t="s">
        <v>2138</v>
      </c>
      <c r="K27" s="86" t="s">
        <v>128</v>
      </c>
      <c r="L27" s="87">
        <v>2.8500000000000001E-2</v>
      </c>
      <c r="M27" s="87">
        <v>2.63E-2</v>
      </c>
      <c r="N27" s="83">
        <v>29981</v>
      </c>
      <c r="O27" s="85">
        <v>102.04</v>
      </c>
      <c r="P27" s="83">
        <v>30.592610000000001</v>
      </c>
      <c r="Q27" s="84">
        <v>2.8851306151013164E-2</v>
      </c>
      <c r="R27" s="84">
        <f>P27/'סכום נכסי הקרן'!$C$42</f>
        <v>9.2585371278671585E-4</v>
      </c>
    </row>
    <row r="28" spans="2:18">
      <c r="B28" s="76" t="s">
        <v>2145</v>
      </c>
      <c r="C28" s="86" t="s">
        <v>2111</v>
      </c>
      <c r="D28" s="73">
        <v>7490</v>
      </c>
      <c r="E28" s="73" t="s">
        <v>2117</v>
      </c>
      <c r="F28" s="73" t="s">
        <v>300</v>
      </c>
      <c r="G28" s="99">
        <v>43921</v>
      </c>
      <c r="H28" s="73" t="s">
        <v>2110</v>
      </c>
      <c r="I28" s="83">
        <v>4.8099999999999996</v>
      </c>
      <c r="J28" s="86" t="s">
        <v>124</v>
      </c>
      <c r="K28" s="86" t="s">
        <v>128</v>
      </c>
      <c r="L28" s="87">
        <v>2.3889999999999998E-2</v>
      </c>
      <c r="M28" s="87">
        <v>3.2199999999999999E-2</v>
      </c>
      <c r="N28" s="83">
        <v>19099.900000000001</v>
      </c>
      <c r="O28" s="85">
        <v>96.35</v>
      </c>
      <c r="P28" s="83">
        <v>18.402750000000001</v>
      </c>
      <c r="Q28" s="84">
        <v>1.7355282019760901E-2</v>
      </c>
      <c r="R28" s="84">
        <f>P28/'סכום נכסי הקרן'!$C$42</f>
        <v>5.5694020264978163E-4</v>
      </c>
    </row>
    <row r="29" spans="2:18">
      <c r="B29" s="76" t="s">
        <v>2145</v>
      </c>
      <c r="C29" s="86" t="s">
        <v>2111</v>
      </c>
      <c r="D29" s="73">
        <v>7491</v>
      </c>
      <c r="E29" s="73" t="s">
        <v>2117</v>
      </c>
      <c r="F29" s="73" t="s">
        <v>300</v>
      </c>
      <c r="G29" s="99">
        <v>43921</v>
      </c>
      <c r="H29" s="73" t="s">
        <v>2110</v>
      </c>
      <c r="I29" s="83">
        <v>4.9800000000000004</v>
      </c>
      <c r="J29" s="86" t="s">
        <v>124</v>
      </c>
      <c r="K29" s="86" t="s">
        <v>128</v>
      </c>
      <c r="L29" s="87">
        <v>1.2969999999999999E-2</v>
      </c>
      <c r="M29" s="87">
        <v>2.0099999999999996E-2</v>
      </c>
      <c r="N29" s="83">
        <v>38199.800000000003</v>
      </c>
      <c r="O29" s="85">
        <v>96.63</v>
      </c>
      <c r="P29" s="83">
        <v>36.912469999999999</v>
      </c>
      <c r="Q29" s="84">
        <v>3.4811445403320894E-2</v>
      </c>
      <c r="R29" s="84">
        <f>P29/'סכום נכסי הקרן'!$C$42</f>
        <v>1.1171177417562039E-3</v>
      </c>
    </row>
    <row r="30" spans="2:18">
      <c r="B30" s="76" t="s">
        <v>2146</v>
      </c>
      <c r="C30" s="86" t="s">
        <v>2111</v>
      </c>
      <c r="D30" s="73">
        <v>7561</v>
      </c>
      <c r="E30" s="73" t="s">
        <v>2118</v>
      </c>
      <c r="F30" s="73" t="s">
        <v>940</v>
      </c>
      <c r="G30" s="99">
        <v>43920</v>
      </c>
      <c r="H30" s="73" t="s">
        <v>2110</v>
      </c>
      <c r="I30" s="83">
        <v>7.07</v>
      </c>
      <c r="J30" s="86" t="s">
        <v>2119</v>
      </c>
      <c r="K30" s="86" t="s">
        <v>128</v>
      </c>
      <c r="L30" s="87">
        <v>5.5918000000000002E-2</v>
      </c>
      <c r="M30" s="87">
        <v>5.7900000000000007E-2</v>
      </c>
      <c r="N30" s="83">
        <v>21472.76</v>
      </c>
      <c r="O30" s="85">
        <v>99.5</v>
      </c>
      <c r="P30" s="83">
        <v>21.365410000000001</v>
      </c>
      <c r="Q30" s="84">
        <v>2.0149310076908056E-2</v>
      </c>
      <c r="R30" s="84">
        <f>P30/'סכום נכסי הקרן'!$C$42</f>
        <v>6.4660204453658669E-4</v>
      </c>
    </row>
    <row r="31" spans="2:18">
      <c r="B31" s="76" t="s">
        <v>2147</v>
      </c>
      <c r="C31" s="86" t="s">
        <v>2114</v>
      </c>
      <c r="D31" s="73" t="s">
        <v>2120</v>
      </c>
      <c r="E31" s="73" t="s">
        <v>2121</v>
      </c>
      <c r="F31" s="73" t="s">
        <v>677</v>
      </c>
      <c r="G31" s="99">
        <v>43803</v>
      </c>
      <c r="H31" s="73"/>
      <c r="I31" s="83">
        <v>6.47</v>
      </c>
      <c r="J31" s="86" t="s">
        <v>444</v>
      </c>
      <c r="K31" s="86" t="s">
        <v>129</v>
      </c>
      <c r="L31" s="87">
        <v>2.3629999999999998E-2</v>
      </c>
      <c r="M31" s="87">
        <v>4.6199999999999998E-2</v>
      </c>
      <c r="N31" s="83">
        <v>38056.019999999997</v>
      </c>
      <c r="O31" s="85">
        <v>86.87</v>
      </c>
      <c r="P31" s="83">
        <v>128.94107</v>
      </c>
      <c r="Q31" s="84">
        <v>0.12160186025348013</v>
      </c>
      <c r="R31" s="84">
        <f>P31/'סכום נכסי הקרן'!$C$42</f>
        <v>3.9022681749021028E-3</v>
      </c>
    </row>
    <row r="32" spans="2:18">
      <c r="B32" s="76" t="s">
        <v>2148</v>
      </c>
      <c r="C32" s="86" t="s">
        <v>2111</v>
      </c>
      <c r="D32" s="73">
        <v>7202</v>
      </c>
      <c r="E32" s="73" t="s">
        <v>2122</v>
      </c>
      <c r="F32" s="73" t="s">
        <v>677</v>
      </c>
      <c r="G32" s="99">
        <v>43734</v>
      </c>
      <c r="H32" s="73"/>
      <c r="I32" s="83">
        <v>2.0299999999999998</v>
      </c>
      <c r="J32" s="86" t="s">
        <v>634</v>
      </c>
      <c r="K32" s="86" t="s">
        <v>128</v>
      </c>
      <c r="L32" s="87">
        <v>2.2499999999999999E-2</v>
      </c>
      <c r="M32" s="87">
        <v>4.2700000000000002E-2</v>
      </c>
      <c r="N32" s="83">
        <v>12744.76</v>
      </c>
      <c r="O32" s="85">
        <v>96.13</v>
      </c>
      <c r="P32" s="83">
        <v>12.251530000000001</v>
      </c>
      <c r="Q32" s="84">
        <v>1.1554183930312658E-2</v>
      </c>
      <c r="R32" s="84">
        <f>P32/'סכום נכסי הקרן'!$C$42</f>
        <v>3.707798889280069E-4</v>
      </c>
    </row>
    <row r="33" spans="2:18">
      <c r="B33" s="76" t="s">
        <v>2148</v>
      </c>
      <c r="C33" s="86" t="s">
        <v>2111</v>
      </c>
      <c r="D33" s="73">
        <v>7203</v>
      </c>
      <c r="E33" s="73" t="s">
        <v>2122</v>
      </c>
      <c r="F33" s="73" t="s">
        <v>677</v>
      </c>
      <c r="G33" s="99">
        <v>43734</v>
      </c>
      <c r="H33" s="73"/>
      <c r="I33" s="83">
        <v>0.16999999999999998</v>
      </c>
      <c r="J33" s="86" t="s">
        <v>634</v>
      </c>
      <c r="K33" s="86" t="s">
        <v>128</v>
      </c>
      <c r="L33" s="87">
        <v>0.02</v>
      </c>
      <c r="M33" s="87">
        <v>1.0799999999999999E-2</v>
      </c>
      <c r="N33" s="83">
        <v>103.77</v>
      </c>
      <c r="O33" s="85">
        <v>100.15</v>
      </c>
      <c r="P33" s="83">
        <v>0.10393000000000001</v>
      </c>
      <c r="Q33" s="84">
        <v>9.8014397865196803E-5</v>
      </c>
      <c r="R33" s="84">
        <f>P33/'סכום נכסי הקרן'!$C$42</f>
        <v>3.1453339996137427E-6</v>
      </c>
    </row>
    <row r="34" spans="2:18">
      <c r="B34" s="76" t="s">
        <v>2148</v>
      </c>
      <c r="C34" s="86" t="s">
        <v>2111</v>
      </c>
      <c r="D34" s="73">
        <v>7372</v>
      </c>
      <c r="E34" s="73" t="s">
        <v>2122</v>
      </c>
      <c r="F34" s="73" t="s">
        <v>677</v>
      </c>
      <c r="G34" s="99">
        <v>43853</v>
      </c>
      <c r="H34" s="73"/>
      <c r="I34" s="83">
        <v>2.0300000000000002</v>
      </c>
      <c r="J34" s="86" t="s">
        <v>634</v>
      </c>
      <c r="K34" s="86" t="s">
        <v>128</v>
      </c>
      <c r="L34" s="87">
        <v>2.2499999999999999E-2</v>
      </c>
      <c r="M34" s="87">
        <v>4.9999999999999989E-2</v>
      </c>
      <c r="N34" s="83">
        <v>922.84</v>
      </c>
      <c r="O34" s="85">
        <v>94.77</v>
      </c>
      <c r="P34" s="83">
        <v>0.87458000000000002</v>
      </c>
      <c r="Q34" s="84">
        <v>8.247996929177698E-4</v>
      </c>
      <c r="R34" s="84">
        <f>P34/'סכום נכסי הקרן'!$C$42</f>
        <v>2.6468259495643098E-5</v>
      </c>
    </row>
    <row r="35" spans="2:18">
      <c r="B35" s="76" t="s">
        <v>2148</v>
      </c>
      <c r="C35" s="86" t="s">
        <v>2111</v>
      </c>
      <c r="D35" s="73">
        <v>7250</v>
      </c>
      <c r="E35" s="73" t="s">
        <v>2122</v>
      </c>
      <c r="F35" s="73" t="s">
        <v>677</v>
      </c>
      <c r="G35" s="99">
        <v>43768</v>
      </c>
      <c r="H35" s="73"/>
      <c r="I35" s="83">
        <v>2.0300000000000002</v>
      </c>
      <c r="J35" s="86" t="s">
        <v>634</v>
      </c>
      <c r="K35" s="86" t="s">
        <v>128</v>
      </c>
      <c r="L35" s="87">
        <v>2.2499999999999999E-2</v>
      </c>
      <c r="M35" s="87">
        <v>4.6400000000000004E-2</v>
      </c>
      <c r="N35" s="83">
        <v>6797.62</v>
      </c>
      <c r="O35" s="85">
        <v>95.45</v>
      </c>
      <c r="P35" s="83">
        <v>6.4883299999999995</v>
      </c>
      <c r="Q35" s="84">
        <v>6.119020091414339E-3</v>
      </c>
      <c r="R35" s="84">
        <f>P35/'סכום נכסי הקרן'!$C$42</f>
        <v>1.9636259934296E-4</v>
      </c>
    </row>
    <row r="36" spans="2:18">
      <c r="B36" s="76" t="s">
        <v>2148</v>
      </c>
      <c r="C36" s="86" t="s">
        <v>2111</v>
      </c>
      <c r="D36" s="73">
        <v>7375</v>
      </c>
      <c r="E36" s="73" t="s">
        <v>2122</v>
      </c>
      <c r="F36" s="73" t="s">
        <v>677</v>
      </c>
      <c r="G36" s="99">
        <v>43853</v>
      </c>
      <c r="H36" s="73"/>
      <c r="I36" s="83">
        <v>0.17</v>
      </c>
      <c r="J36" s="86" t="s">
        <v>634</v>
      </c>
      <c r="K36" s="86" t="s">
        <v>128</v>
      </c>
      <c r="L36" s="87">
        <v>0.02</v>
      </c>
      <c r="M36" s="87">
        <v>4.2999999999999997E-2</v>
      </c>
      <c r="N36" s="83">
        <v>1787.36</v>
      </c>
      <c r="O36" s="85">
        <v>99.63</v>
      </c>
      <c r="P36" s="83">
        <v>1.7807500000000001</v>
      </c>
      <c r="Q36" s="84">
        <v>1.6793913114447148E-3</v>
      </c>
      <c r="R36" s="84">
        <f>P36/'סכום נכסי הקרן'!$C$42</f>
        <v>5.3892557681248652E-5</v>
      </c>
    </row>
    <row r="37" spans="2:18">
      <c r="B37" s="76" t="s">
        <v>2148</v>
      </c>
      <c r="C37" s="86" t="s">
        <v>2111</v>
      </c>
      <c r="D37" s="73">
        <v>7251</v>
      </c>
      <c r="E37" s="73" t="s">
        <v>2122</v>
      </c>
      <c r="F37" s="73" t="s">
        <v>677</v>
      </c>
      <c r="G37" s="99">
        <v>43768</v>
      </c>
      <c r="H37" s="73"/>
      <c r="I37" s="83">
        <v>0.17</v>
      </c>
      <c r="J37" s="86" t="s">
        <v>634</v>
      </c>
      <c r="K37" s="86" t="s">
        <v>128</v>
      </c>
      <c r="L37" s="87">
        <v>0.02</v>
      </c>
      <c r="M37" s="87">
        <v>2.4699999999999993E-2</v>
      </c>
      <c r="N37" s="83">
        <v>79.260000000000005</v>
      </c>
      <c r="O37" s="85">
        <v>99.93</v>
      </c>
      <c r="P37" s="83">
        <v>7.9200000000000007E-2</v>
      </c>
      <c r="Q37" s="84">
        <v>7.4692007225282271E-5</v>
      </c>
      <c r="R37" s="84">
        <f>P37/'סכום נכסי הקרן'!$C$42</f>
        <v>2.3969061172847919E-6</v>
      </c>
    </row>
    <row r="38" spans="2:18">
      <c r="B38" s="76" t="s">
        <v>2149</v>
      </c>
      <c r="C38" s="86" t="s">
        <v>2111</v>
      </c>
      <c r="D38" s="73">
        <v>6718</v>
      </c>
      <c r="E38" s="73" t="s">
        <v>2123</v>
      </c>
      <c r="F38" s="73" t="s">
        <v>677</v>
      </c>
      <c r="G38" s="99">
        <v>43482</v>
      </c>
      <c r="H38" s="73"/>
      <c r="I38" s="83">
        <v>3.3599999999999994</v>
      </c>
      <c r="J38" s="86" t="s">
        <v>2119</v>
      </c>
      <c r="K38" s="86" t="s">
        <v>128</v>
      </c>
      <c r="L38" s="87">
        <v>4.1299999999999996E-2</v>
      </c>
      <c r="M38" s="87">
        <v>3.8399999999999997E-2</v>
      </c>
      <c r="N38" s="83">
        <v>48380.45</v>
      </c>
      <c r="O38" s="85">
        <v>102.1</v>
      </c>
      <c r="P38" s="83">
        <v>49.396440000000005</v>
      </c>
      <c r="Q38" s="84">
        <v>4.6584839057868969E-2</v>
      </c>
      <c r="R38" s="84">
        <f>P38/'סכום נכסי הקרן'!$C$42</f>
        <v>1.4949321869708483E-3</v>
      </c>
    </row>
    <row r="39" spans="2:18"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83"/>
      <c r="O39" s="85"/>
      <c r="P39" s="73"/>
      <c r="Q39" s="84"/>
      <c r="R39" s="73"/>
    </row>
    <row r="40" spans="2:18">
      <c r="B40" s="70" t="s">
        <v>39</v>
      </c>
      <c r="C40" s="71"/>
      <c r="D40" s="71"/>
      <c r="E40" s="71"/>
      <c r="F40" s="71"/>
      <c r="G40" s="71"/>
      <c r="H40" s="71"/>
      <c r="I40" s="80">
        <v>4.0866505334093137</v>
      </c>
      <c r="J40" s="71"/>
      <c r="K40" s="71"/>
      <c r="L40" s="71"/>
      <c r="M40" s="91">
        <v>3.8858039867238563E-2</v>
      </c>
      <c r="N40" s="80"/>
      <c r="O40" s="82"/>
      <c r="P40" s="80">
        <v>492.18206999999995</v>
      </c>
      <c r="Q40" s="81">
        <v>0.46416750919942401</v>
      </c>
      <c r="R40" s="81">
        <f>P40/'סכום נכסי הקרן'!$C$42</f>
        <v>1.489538149496075E-2</v>
      </c>
    </row>
    <row r="41" spans="2:18">
      <c r="B41" s="89" t="s">
        <v>37</v>
      </c>
      <c r="C41" s="71"/>
      <c r="D41" s="71"/>
      <c r="E41" s="71"/>
      <c r="F41" s="71"/>
      <c r="G41" s="71"/>
      <c r="H41" s="71"/>
      <c r="I41" s="80">
        <v>4.0866505334093137</v>
      </c>
      <c r="J41" s="71"/>
      <c r="K41" s="71"/>
      <c r="L41" s="71"/>
      <c r="M41" s="91">
        <v>3.8858039867238563E-2</v>
      </c>
      <c r="N41" s="80"/>
      <c r="O41" s="82"/>
      <c r="P41" s="80">
        <v>492.18206999999995</v>
      </c>
      <c r="Q41" s="81">
        <v>0.46416750919942401</v>
      </c>
      <c r="R41" s="81">
        <f>P41/'סכום נכסי הקרן'!$C$42</f>
        <v>1.489538149496075E-2</v>
      </c>
    </row>
    <row r="42" spans="2:18">
      <c r="B42" s="76" t="s">
        <v>2150</v>
      </c>
      <c r="C42" s="86" t="s">
        <v>2114</v>
      </c>
      <c r="D42" s="73" t="s">
        <v>2124</v>
      </c>
      <c r="E42" s="73"/>
      <c r="F42" s="73" t="s">
        <v>998</v>
      </c>
      <c r="G42" s="99">
        <v>43811</v>
      </c>
      <c r="H42" s="73" t="s">
        <v>883</v>
      </c>
      <c r="I42" s="83">
        <v>9.9599999999999991</v>
      </c>
      <c r="J42" s="86" t="s">
        <v>977</v>
      </c>
      <c r="K42" s="86" t="s">
        <v>127</v>
      </c>
      <c r="L42" s="87">
        <v>4.4800000000000006E-2</v>
      </c>
      <c r="M42" s="87">
        <v>3.6900000000000002E-2</v>
      </c>
      <c r="N42" s="83">
        <v>6327.45</v>
      </c>
      <c r="O42" s="85">
        <v>108.93</v>
      </c>
      <c r="P42" s="83">
        <v>24.571740000000002</v>
      </c>
      <c r="Q42" s="84">
        <v>2.3173138656789868E-2</v>
      </c>
      <c r="R42" s="84">
        <f>P42/'סכום נכסי הקרן'!$C$42</f>
        <v>7.436383070496391E-4</v>
      </c>
    </row>
    <row r="43" spans="2:18">
      <c r="B43" s="76" t="s">
        <v>2151</v>
      </c>
      <c r="C43" s="86" t="s">
        <v>2111</v>
      </c>
      <c r="D43" s="73">
        <v>6831</v>
      </c>
      <c r="E43" s="73"/>
      <c r="F43" s="73" t="s">
        <v>677</v>
      </c>
      <c r="G43" s="99">
        <v>43552</v>
      </c>
      <c r="H43" s="73" t="s">
        <v>2110</v>
      </c>
      <c r="I43" s="83">
        <v>5.5500000000000007</v>
      </c>
      <c r="J43" s="86" t="s">
        <v>151</v>
      </c>
      <c r="K43" s="86" t="s">
        <v>127</v>
      </c>
      <c r="L43" s="87">
        <v>4.5999999999999999E-2</v>
      </c>
      <c r="M43" s="87">
        <v>4.2199999999999994E-2</v>
      </c>
      <c r="N43" s="83">
        <v>12580.91</v>
      </c>
      <c r="O43" s="85">
        <v>102.52</v>
      </c>
      <c r="P43" s="83">
        <v>45.981199999999994</v>
      </c>
      <c r="Q43" s="84">
        <v>4.3363991447312483E-2</v>
      </c>
      <c r="R43" s="84">
        <f>P43/'סכום נכסי הקרן'!$C$42</f>
        <v>1.3915734792941344E-3</v>
      </c>
    </row>
    <row r="44" spans="2:18">
      <c r="B44" s="76" t="s">
        <v>2152</v>
      </c>
      <c r="C44" s="86" t="s">
        <v>2114</v>
      </c>
      <c r="D44" s="73">
        <v>7364</v>
      </c>
      <c r="E44" s="73"/>
      <c r="F44" s="73" t="s">
        <v>677</v>
      </c>
      <c r="G44" s="99">
        <v>43846</v>
      </c>
      <c r="H44" s="73"/>
      <c r="I44" s="83">
        <v>2.8500000000000005</v>
      </c>
      <c r="J44" s="86" t="s">
        <v>977</v>
      </c>
      <c r="K44" s="86" t="s">
        <v>129</v>
      </c>
      <c r="L44" s="87">
        <v>1.7500000000000002E-2</v>
      </c>
      <c r="M44" s="87">
        <v>3.27E-2</v>
      </c>
      <c r="N44" s="83">
        <v>22696.720000000001</v>
      </c>
      <c r="O44" s="85">
        <v>95.94</v>
      </c>
      <c r="P44" s="83">
        <v>84.929929999999999</v>
      </c>
      <c r="Q44" s="84">
        <v>8.0095794762660572E-2</v>
      </c>
      <c r="R44" s="84">
        <f>P44/'סכום נכסי הקרן'!$C$42</f>
        <v>2.5703165247167822E-3</v>
      </c>
    </row>
    <row r="45" spans="2:18">
      <c r="B45" s="76" t="s">
        <v>2153</v>
      </c>
      <c r="C45" s="86" t="s">
        <v>2114</v>
      </c>
      <c r="D45" s="73">
        <v>7319</v>
      </c>
      <c r="E45" s="73"/>
      <c r="F45" s="73" t="s">
        <v>677</v>
      </c>
      <c r="G45" s="99">
        <v>43818</v>
      </c>
      <c r="H45" s="73"/>
      <c r="I45" s="83">
        <v>2.3699999999999997</v>
      </c>
      <c r="J45" s="86" t="s">
        <v>984</v>
      </c>
      <c r="K45" s="86" t="s">
        <v>127</v>
      </c>
      <c r="L45" s="87">
        <v>3.5819999999999998E-2</v>
      </c>
      <c r="M45" s="87">
        <v>3.4099999999999998E-2</v>
      </c>
      <c r="N45" s="83">
        <v>33193.480000000003</v>
      </c>
      <c r="O45" s="85">
        <v>99.5</v>
      </c>
      <c r="P45" s="83">
        <v>117.74307</v>
      </c>
      <c r="Q45" s="84">
        <v>0.11104124034301661</v>
      </c>
      <c r="R45" s="84">
        <f>P45/'סכום נכסי הקרן'!$C$42</f>
        <v>3.5633722822082255E-3</v>
      </c>
    </row>
    <row r="46" spans="2:18">
      <c r="B46" s="76" t="s">
        <v>2153</v>
      </c>
      <c r="C46" s="86" t="s">
        <v>2114</v>
      </c>
      <c r="D46" s="73">
        <v>7320</v>
      </c>
      <c r="E46" s="73"/>
      <c r="F46" s="73" t="s">
        <v>677</v>
      </c>
      <c r="G46" s="99">
        <v>43819</v>
      </c>
      <c r="H46" s="73"/>
      <c r="I46" s="83">
        <v>2.37</v>
      </c>
      <c r="J46" s="86" t="s">
        <v>984</v>
      </c>
      <c r="K46" s="86" t="s">
        <v>127</v>
      </c>
      <c r="L46" s="87">
        <v>3.5819999999999998E-2</v>
      </c>
      <c r="M46" s="87">
        <v>3.4099999999999998E-2</v>
      </c>
      <c r="N46" s="83">
        <v>1013.24</v>
      </c>
      <c r="O46" s="85">
        <v>99.5</v>
      </c>
      <c r="P46" s="83">
        <v>3.5941300000000003</v>
      </c>
      <c r="Q46" s="84">
        <v>3.3895553526338863E-3</v>
      </c>
      <c r="R46" s="84">
        <f>P46/'סכום נכסי הקרן'!$C$42</f>
        <v>1.0877262857723218E-4</v>
      </c>
    </row>
    <row r="47" spans="2:18">
      <c r="B47" s="76" t="s">
        <v>2153</v>
      </c>
      <c r="C47" s="86" t="s">
        <v>2114</v>
      </c>
      <c r="D47" s="73">
        <v>7441</v>
      </c>
      <c r="E47" s="73"/>
      <c r="F47" s="73" t="s">
        <v>677</v>
      </c>
      <c r="G47" s="99">
        <v>43885</v>
      </c>
      <c r="H47" s="73"/>
      <c r="I47" s="83">
        <v>2.37</v>
      </c>
      <c r="J47" s="86" t="s">
        <v>984</v>
      </c>
      <c r="K47" s="86" t="s">
        <v>127</v>
      </c>
      <c r="L47" s="87">
        <v>3.5819999999999998E-2</v>
      </c>
      <c r="M47" s="87">
        <v>3.4400000000000007E-2</v>
      </c>
      <c r="N47" s="83">
        <v>282.35000000000002</v>
      </c>
      <c r="O47" s="85">
        <v>99.5</v>
      </c>
      <c r="P47" s="83">
        <v>1.0015499999999999</v>
      </c>
      <c r="Q47" s="84">
        <v>9.4454267470304868E-4</v>
      </c>
      <c r="R47" s="84">
        <f>P47/'סכום נכסי הקרן'!$C$42</f>
        <v>3.0310875274830593E-5</v>
      </c>
    </row>
    <row r="48" spans="2:18">
      <c r="B48" s="76" t="s">
        <v>2154</v>
      </c>
      <c r="C48" s="86" t="s">
        <v>2114</v>
      </c>
      <c r="D48" s="73">
        <v>7407</v>
      </c>
      <c r="E48" s="73"/>
      <c r="F48" s="73" t="s">
        <v>677</v>
      </c>
      <c r="G48" s="99">
        <v>43866</v>
      </c>
      <c r="H48" s="73"/>
      <c r="I48" s="83">
        <v>4.2600000000000007</v>
      </c>
      <c r="J48" s="86" t="s">
        <v>984</v>
      </c>
      <c r="K48" s="86" t="s">
        <v>127</v>
      </c>
      <c r="L48" s="87">
        <v>3.1200000000000002E-2</v>
      </c>
      <c r="M48" s="87">
        <v>3.9699999999999999E-2</v>
      </c>
      <c r="N48" s="83">
        <v>29183.35</v>
      </c>
      <c r="O48" s="85">
        <v>97.56</v>
      </c>
      <c r="P48" s="83">
        <v>101.50014999999999</v>
      </c>
      <c r="Q48" s="84">
        <v>9.572285274201052E-2</v>
      </c>
      <c r="R48" s="84">
        <f>P48/'סכום נכסי הקרן'!$C$42</f>
        <v>3.0717971015192416E-3</v>
      </c>
    </row>
    <row r="49" spans="2:18">
      <c r="B49" s="76" t="s">
        <v>2154</v>
      </c>
      <c r="C49" s="86" t="s">
        <v>2114</v>
      </c>
      <c r="D49" s="73">
        <v>7489</v>
      </c>
      <c r="E49" s="73"/>
      <c r="F49" s="73" t="s">
        <v>677</v>
      </c>
      <c r="G49" s="99">
        <v>43903</v>
      </c>
      <c r="H49" s="73"/>
      <c r="I49" s="83">
        <v>4.2700000000000005</v>
      </c>
      <c r="J49" s="86" t="s">
        <v>984</v>
      </c>
      <c r="K49" s="86" t="s">
        <v>127</v>
      </c>
      <c r="L49" s="87">
        <v>3.1200000000000002E-2</v>
      </c>
      <c r="M49" s="87">
        <v>3.9799999999999995E-2</v>
      </c>
      <c r="N49" s="83">
        <v>262.75</v>
      </c>
      <c r="O49" s="85">
        <v>97.49</v>
      </c>
      <c r="P49" s="83">
        <v>0.91316999999999993</v>
      </c>
      <c r="Q49" s="84">
        <v>8.6119318482210869E-4</v>
      </c>
      <c r="R49" s="84">
        <f>P49/'סכום נכסי הקרן'!$C$42</f>
        <v>2.7636145948496884E-5</v>
      </c>
    </row>
    <row r="50" spans="2:18">
      <c r="B50" s="76" t="s">
        <v>2155</v>
      </c>
      <c r="C50" s="86" t="s">
        <v>2114</v>
      </c>
      <c r="D50" s="73">
        <v>7373</v>
      </c>
      <c r="E50" s="73"/>
      <c r="F50" s="73" t="s">
        <v>677</v>
      </c>
      <c r="G50" s="99">
        <v>43857</v>
      </c>
      <c r="H50" s="73"/>
      <c r="I50" s="83">
        <v>2.7699999999999996</v>
      </c>
      <c r="J50" s="86" t="s">
        <v>977</v>
      </c>
      <c r="K50" s="86" t="s">
        <v>127</v>
      </c>
      <c r="L50" s="87">
        <v>3.4894000000000001E-2</v>
      </c>
      <c r="M50" s="87">
        <v>6.8699999999999997E-2</v>
      </c>
      <c r="N50" s="83">
        <v>2738.85</v>
      </c>
      <c r="O50" s="85">
        <v>91.57</v>
      </c>
      <c r="P50" s="83">
        <v>8.9409100000000006</v>
      </c>
      <c r="Q50" s="84">
        <v>8.432001443441901E-3</v>
      </c>
      <c r="R50" s="84">
        <f>P50/'סכום נכסי הקרן'!$C$42</f>
        <v>2.7058739738753496E-4</v>
      </c>
    </row>
    <row r="51" spans="2:18">
      <c r="B51" s="76" t="s">
        <v>2156</v>
      </c>
      <c r="C51" s="86" t="s">
        <v>2114</v>
      </c>
      <c r="D51" s="73">
        <v>7436</v>
      </c>
      <c r="E51" s="73"/>
      <c r="F51" s="73" t="s">
        <v>677</v>
      </c>
      <c r="G51" s="99">
        <v>43889</v>
      </c>
      <c r="H51" s="73"/>
      <c r="I51" s="83">
        <v>10.450000000000001</v>
      </c>
      <c r="J51" s="86" t="s">
        <v>909</v>
      </c>
      <c r="K51" s="86" t="s">
        <v>130</v>
      </c>
      <c r="L51" s="87">
        <v>3.6074000000000002E-2</v>
      </c>
      <c r="M51" s="87">
        <v>5.0799999999999998E-2</v>
      </c>
      <c r="N51" s="83">
        <v>722.03</v>
      </c>
      <c r="O51" s="85">
        <v>85.3</v>
      </c>
      <c r="P51" s="83">
        <v>2.70906</v>
      </c>
      <c r="Q51" s="84">
        <v>2.5548627410823636E-3</v>
      </c>
      <c r="R51" s="84">
        <f>P51/'סכום נכסי הקרן'!$C$42</f>
        <v>8.1986900076913362E-5</v>
      </c>
    </row>
    <row r="52" spans="2:18">
      <c r="B52" s="76" t="s">
        <v>2156</v>
      </c>
      <c r="C52" s="86" t="s">
        <v>2114</v>
      </c>
      <c r="D52" s="73">
        <v>7455</v>
      </c>
      <c r="E52" s="73"/>
      <c r="F52" s="73" t="s">
        <v>677</v>
      </c>
      <c r="G52" s="99">
        <v>43889</v>
      </c>
      <c r="H52" s="73"/>
      <c r="I52" s="83">
        <v>10.45</v>
      </c>
      <c r="J52" s="86" t="s">
        <v>909</v>
      </c>
      <c r="K52" s="86" t="s">
        <v>130</v>
      </c>
      <c r="L52" s="87">
        <v>3.6074000000000002E-2</v>
      </c>
      <c r="M52" s="87">
        <v>5.0799999999999991E-2</v>
      </c>
      <c r="N52" s="83">
        <v>495.33</v>
      </c>
      <c r="O52" s="85">
        <v>85.32</v>
      </c>
      <c r="P52" s="83">
        <v>1.85894</v>
      </c>
      <c r="Q52" s="84">
        <v>1.7531308069616948E-3</v>
      </c>
      <c r="R52" s="84">
        <f>P52/'סכום נכסי הקרן'!$C$42</f>
        <v>5.6258897192744837E-5</v>
      </c>
    </row>
    <row r="53" spans="2:18">
      <c r="B53" s="76" t="s">
        <v>2156</v>
      </c>
      <c r="C53" s="86" t="s">
        <v>2114</v>
      </c>
      <c r="D53" s="73">
        <v>7536</v>
      </c>
      <c r="E53" s="73"/>
      <c r="F53" s="73" t="s">
        <v>677</v>
      </c>
      <c r="G53" s="99">
        <v>2958465</v>
      </c>
      <c r="H53" s="73"/>
      <c r="I53" s="83">
        <v>10.97</v>
      </c>
      <c r="J53" s="86" t="s">
        <v>909</v>
      </c>
      <c r="K53" s="86" t="s">
        <v>130</v>
      </c>
      <c r="L53" s="87">
        <v>3.1446000000000002E-2</v>
      </c>
      <c r="M53" s="87">
        <v>3.5400000000000001E-2</v>
      </c>
      <c r="N53" s="83">
        <v>76.7</v>
      </c>
      <c r="O53" s="85">
        <v>100</v>
      </c>
      <c r="P53" s="83">
        <v>0.33737</v>
      </c>
      <c r="Q53" s="84">
        <v>3.1816720299991766E-4</v>
      </c>
      <c r="R53" s="84">
        <f>P53/'סכום נכסי הקרן'!$C$42</f>
        <v>1.0210154252378412E-5</v>
      </c>
    </row>
    <row r="54" spans="2:18">
      <c r="B54" s="76" t="s">
        <v>2157</v>
      </c>
      <c r="C54" s="86" t="s">
        <v>2114</v>
      </c>
      <c r="D54" s="73">
        <v>7382</v>
      </c>
      <c r="E54" s="73"/>
      <c r="F54" s="73" t="s">
        <v>677</v>
      </c>
      <c r="G54" s="99">
        <v>43860</v>
      </c>
      <c r="H54" s="73"/>
      <c r="I54" s="83">
        <v>4.7599999999999989</v>
      </c>
      <c r="J54" s="86" t="s">
        <v>909</v>
      </c>
      <c r="K54" s="86" t="s">
        <v>127</v>
      </c>
      <c r="L54" s="87">
        <v>3.7393999999999997E-2</v>
      </c>
      <c r="M54" s="87">
        <v>4.4899999999999995E-2</v>
      </c>
      <c r="N54" s="83">
        <v>27770.49</v>
      </c>
      <c r="O54" s="85">
        <v>99.09</v>
      </c>
      <c r="P54" s="83">
        <v>98.100850000000008</v>
      </c>
      <c r="Q54" s="84">
        <v>9.2517037840989053E-2</v>
      </c>
      <c r="R54" s="84">
        <f>P54/'סכום נכסי הקרן'!$C$42</f>
        <v>2.9689208014625984E-3</v>
      </c>
    </row>
    <row r="55" spans="2:18">
      <c r="B55" s="119"/>
      <c r="C55" s="119"/>
      <c r="D55" s="119"/>
      <c r="E55" s="119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2:18">
      <c r="B56" s="119"/>
      <c r="C56" s="119"/>
      <c r="D56" s="119"/>
      <c r="E56" s="119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2:18">
      <c r="B57" s="119"/>
      <c r="C57" s="119"/>
      <c r="D57" s="119"/>
      <c r="E57" s="119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2:18">
      <c r="B58" s="120" t="s">
        <v>213</v>
      </c>
      <c r="C58" s="119"/>
      <c r="D58" s="119"/>
      <c r="E58" s="119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2:18">
      <c r="B59" s="120" t="s">
        <v>107</v>
      </c>
      <c r="C59" s="119"/>
      <c r="D59" s="119"/>
      <c r="E59" s="119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2:18">
      <c r="B60" s="120" t="s">
        <v>195</v>
      </c>
      <c r="C60" s="119"/>
      <c r="D60" s="119"/>
      <c r="E60" s="119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2:18">
      <c r="B61" s="120" t="s">
        <v>203</v>
      </c>
      <c r="C61" s="119"/>
      <c r="D61" s="119"/>
      <c r="E61" s="119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2:18">
      <c r="B62" s="119"/>
      <c r="C62" s="119"/>
      <c r="D62" s="119"/>
      <c r="E62" s="119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2:18">
      <c r="B63" s="119"/>
      <c r="C63" s="119"/>
      <c r="D63" s="119"/>
      <c r="E63" s="119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2:18">
      <c r="B64" s="119"/>
      <c r="C64" s="119"/>
      <c r="D64" s="119"/>
      <c r="E64" s="119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2:18">
      <c r="B65" s="119"/>
      <c r="C65" s="119"/>
      <c r="D65" s="119"/>
      <c r="E65" s="119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2:18">
      <c r="B66" s="119"/>
      <c r="C66" s="119"/>
      <c r="D66" s="119"/>
      <c r="E66" s="119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2:18">
      <c r="B67" s="119"/>
      <c r="C67" s="119"/>
      <c r="D67" s="119"/>
      <c r="E67" s="119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2:18">
      <c r="B68" s="119"/>
      <c r="C68" s="119"/>
      <c r="D68" s="119"/>
      <c r="E68" s="119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2:18">
      <c r="B69" s="119"/>
      <c r="C69" s="119"/>
      <c r="D69" s="119"/>
      <c r="E69" s="119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2:18">
      <c r="B70" s="119"/>
      <c r="C70" s="119"/>
      <c r="D70" s="119"/>
      <c r="E70" s="119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2:18">
      <c r="B71" s="119"/>
      <c r="C71" s="119"/>
      <c r="D71" s="119"/>
      <c r="E71" s="119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2:18">
      <c r="B72" s="119"/>
      <c r="C72" s="119"/>
      <c r="D72" s="119"/>
      <c r="E72" s="119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2:18">
      <c r="B73" s="119"/>
      <c r="C73" s="119"/>
      <c r="D73" s="119"/>
      <c r="E73" s="119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2:18">
      <c r="B74" s="119"/>
      <c r="C74" s="119"/>
      <c r="D74" s="119"/>
      <c r="E74" s="119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2:18">
      <c r="B75" s="119"/>
      <c r="C75" s="119"/>
      <c r="D75" s="119"/>
      <c r="E75" s="119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2:18">
      <c r="B76" s="119"/>
      <c r="C76" s="119"/>
      <c r="D76" s="119"/>
      <c r="E76" s="119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2:18">
      <c r="B77" s="119"/>
      <c r="C77" s="119"/>
      <c r="D77" s="119"/>
      <c r="E77" s="119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2:18">
      <c r="B78" s="119"/>
      <c r="C78" s="119"/>
      <c r="D78" s="119"/>
      <c r="E78" s="119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2:18">
      <c r="B79" s="119"/>
      <c r="C79" s="119"/>
      <c r="D79" s="119"/>
      <c r="E79" s="119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2:18">
      <c r="B80" s="119"/>
      <c r="C80" s="119"/>
      <c r="D80" s="119"/>
      <c r="E80" s="119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2:18">
      <c r="B81" s="119"/>
      <c r="C81" s="119"/>
      <c r="D81" s="119"/>
      <c r="E81" s="119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18">
      <c r="B82" s="119"/>
      <c r="C82" s="119"/>
      <c r="D82" s="119"/>
      <c r="E82" s="119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2:18">
      <c r="B83" s="119"/>
      <c r="C83" s="119"/>
      <c r="D83" s="119"/>
      <c r="E83" s="119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2:18">
      <c r="B84" s="119"/>
      <c r="C84" s="119"/>
      <c r="D84" s="119"/>
      <c r="E84" s="119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2:18">
      <c r="B85" s="119"/>
      <c r="C85" s="119"/>
      <c r="D85" s="119"/>
      <c r="E85" s="119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2:18">
      <c r="B86" s="119"/>
      <c r="C86" s="119"/>
      <c r="D86" s="119"/>
      <c r="E86" s="119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2:18">
      <c r="B87" s="119"/>
      <c r="C87" s="119"/>
      <c r="D87" s="119"/>
      <c r="E87" s="119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2:18">
      <c r="B88" s="119"/>
      <c r="C88" s="119"/>
      <c r="D88" s="119"/>
      <c r="E88" s="119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2:18">
      <c r="B89" s="119"/>
      <c r="C89" s="119"/>
      <c r="D89" s="119"/>
      <c r="E89" s="119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2:18">
      <c r="B90" s="119"/>
      <c r="C90" s="119"/>
      <c r="D90" s="119"/>
      <c r="E90" s="119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2:18">
      <c r="B91" s="119"/>
      <c r="C91" s="119"/>
      <c r="D91" s="119"/>
      <c r="E91" s="119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2:18">
      <c r="B92" s="119"/>
      <c r="C92" s="119"/>
      <c r="D92" s="119"/>
      <c r="E92" s="119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2:18">
      <c r="B93" s="119"/>
      <c r="C93" s="119"/>
      <c r="D93" s="119"/>
      <c r="E93" s="119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2:18">
      <c r="B94" s="119"/>
      <c r="C94" s="119"/>
      <c r="D94" s="119"/>
      <c r="E94" s="119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2:18">
      <c r="B95" s="119"/>
      <c r="C95" s="119"/>
      <c r="D95" s="119"/>
      <c r="E95" s="119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2:18">
      <c r="B96" s="119"/>
      <c r="C96" s="119"/>
      <c r="D96" s="119"/>
      <c r="E96" s="119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2:18">
      <c r="B97" s="119"/>
      <c r="C97" s="119"/>
      <c r="D97" s="119"/>
      <c r="E97" s="119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2:18">
      <c r="B98" s="119"/>
      <c r="C98" s="119"/>
      <c r="D98" s="119"/>
      <c r="E98" s="119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2:18">
      <c r="B99" s="119"/>
      <c r="C99" s="119"/>
      <c r="D99" s="119"/>
      <c r="E99" s="119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2:18">
      <c r="B100" s="119"/>
      <c r="C100" s="119"/>
      <c r="D100" s="119"/>
      <c r="E100" s="119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2:18">
      <c r="B101" s="119"/>
      <c r="C101" s="119"/>
      <c r="D101" s="119"/>
      <c r="E101" s="119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2:18">
      <c r="B102" s="119"/>
      <c r="C102" s="119"/>
      <c r="D102" s="119"/>
      <c r="E102" s="119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2:18">
      <c r="B103" s="119"/>
      <c r="C103" s="119"/>
      <c r="D103" s="119"/>
      <c r="E103" s="119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2:18">
      <c r="B104" s="119"/>
      <c r="C104" s="119"/>
      <c r="D104" s="119"/>
      <c r="E104" s="119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2:18">
      <c r="B105" s="119"/>
      <c r="C105" s="119"/>
      <c r="D105" s="119"/>
      <c r="E105" s="119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2:18">
      <c r="B106" s="119"/>
      <c r="C106" s="119"/>
      <c r="D106" s="119"/>
      <c r="E106" s="119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2:18">
      <c r="B107" s="119"/>
      <c r="C107" s="119"/>
      <c r="D107" s="119"/>
      <c r="E107" s="119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2:18">
      <c r="B108" s="119"/>
      <c r="C108" s="119"/>
      <c r="D108" s="119"/>
      <c r="E108" s="119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2:18">
      <c r="B109" s="119"/>
      <c r="C109" s="119"/>
      <c r="D109" s="119"/>
      <c r="E109" s="119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2:18">
      <c r="B110" s="119"/>
      <c r="C110" s="119"/>
      <c r="D110" s="119"/>
      <c r="E110" s="119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>
      <c r="B111" s="119"/>
      <c r="C111" s="119"/>
      <c r="D111" s="119"/>
      <c r="E111" s="119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>
      <c r="B112" s="119"/>
      <c r="C112" s="119"/>
      <c r="D112" s="119"/>
      <c r="E112" s="119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>
      <c r="B113" s="119"/>
      <c r="C113" s="119"/>
      <c r="D113" s="119"/>
      <c r="E113" s="119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>
      <c r="B114" s="119"/>
      <c r="C114" s="119"/>
      <c r="D114" s="119"/>
      <c r="E114" s="119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>
      <c r="B115" s="119"/>
      <c r="C115" s="119"/>
      <c r="D115" s="119"/>
      <c r="E115" s="119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>
      <c r="B116" s="119"/>
      <c r="C116" s="119"/>
      <c r="D116" s="119"/>
      <c r="E116" s="119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>
      <c r="B117" s="119"/>
      <c r="C117" s="119"/>
      <c r="D117" s="119"/>
      <c r="E117" s="119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>
      <c r="B118" s="119"/>
      <c r="C118" s="119"/>
      <c r="D118" s="119"/>
      <c r="E118" s="119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>
      <c r="B119" s="119"/>
      <c r="C119" s="119"/>
      <c r="D119" s="119"/>
      <c r="E119" s="119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>
      <c r="B120" s="119"/>
      <c r="C120" s="119"/>
      <c r="D120" s="119"/>
      <c r="E120" s="119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>
      <c r="B121" s="119"/>
      <c r="C121" s="119"/>
      <c r="D121" s="119"/>
      <c r="E121" s="119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>
      <c r="B122" s="119"/>
      <c r="C122" s="119"/>
      <c r="D122" s="119"/>
      <c r="E122" s="119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>
      <c r="B123" s="119"/>
      <c r="C123" s="119"/>
      <c r="D123" s="119"/>
      <c r="E123" s="119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19"/>
      <c r="C124" s="119"/>
      <c r="D124" s="119"/>
      <c r="E124" s="119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19"/>
      <c r="C125" s="119"/>
      <c r="D125" s="119"/>
      <c r="E125" s="119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19"/>
      <c r="C126" s="119"/>
      <c r="D126" s="119"/>
      <c r="E126" s="119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19"/>
      <c r="C127" s="119"/>
      <c r="D127" s="119"/>
      <c r="E127" s="119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19"/>
      <c r="C128" s="119"/>
      <c r="D128" s="119"/>
      <c r="E128" s="119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19"/>
      <c r="C129" s="119"/>
      <c r="D129" s="119"/>
      <c r="E129" s="119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19"/>
      <c r="C130" s="119"/>
      <c r="D130" s="119"/>
      <c r="E130" s="119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19"/>
      <c r="C131" s="119"/>
      <c r="D131" s="119"/>
      <c r="E131" s="119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19"/>
      <c r="C132" s="119"/>
      <c r="D132" s="119"/>
      <c r="E132" s="119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19"/>
      <c r="C133" s="119"/>
      <c r="D133" s="119"/>
      <c r="E133" s="119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19"/>
      <c r="C134" s="119"/>
      <c r="D134" s="119"/>
      <c r="E134" s="119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19"/>
      <c r="C135" s="119"/>
      <c r="D135" s="119"/>
      <c r="E135" s="119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19"/>
      <c r="C136" s="119"/>
      <c r="D136" s="119"/>
      <c r="E136" s="119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19"/>
      <c r="C137" s="119"/>
      <c r="D137" s="119"/>
      <c r="E137" s="119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9"/>
      <c r="C138" s="119"/>
      <c r="D138" s="119"/>
      <c r="E138" s="119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9"/>
      <c r="C139" s="119"/>
      <c r="D139" s="119"/>
      <c r="E139" s="119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9"/>
      <c r="C140" s="119"/>
      <c r="D140" s="119"/>
      <c r="E140" s="119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9"/>
      <c r="C141" s="119"/>
      <c r="D141" s="119"/>
      <c r="E141" s="119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9"/>
      <c r="C142" s="119"/>
      <c r="D142" s="119"/>
      <c r="E142" s="119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B143" s="119"/>
      <c r="C143" s="119"/>
      <c r="D143" s="119"/>
      <c r="E143" s="119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>
      <c r="B144" s="119"/>
      <c r="C144" s="119"/>
      <c r="D144" s="119"/>
      <c r="E144" s="119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>
      <c r="B145" s="119"/>
      <c r="C145" s="119"/>
      <c r="D145" s="119"/>
      <c r="E145" s="119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>
      <c r="B146" s="119"/>
      <c r="C146" s="119"/>
      <c r="D146" s="119"/>
      <c r="E146" s="119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>
      <c r="B147" s="119"/>
      <c r="C147" s="119"/>
      <c r="D147" s="119"/>
      <c r="E147" s="119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>
      <c r="B148" s="119"/>
      <c r="C148" s="119"/>
      <c r="D148" s="119"/>
      <c r="E148" s="119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>
      <c r="B149" s="119"/>
      <c r="C149" s="119"/>
      <c r="D149" s="119"/>
      <c r="E149" s="119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>
      <c r="B150" s="119"/>
      <c r="C150" s="119"/>
      <c r="D150" s="119"/>
      <c r="E150" s="119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>
      <c r="B151" s="119"/>
      <c r="C151" s="119"/>
      <c r="D151" s="119"/>
      <c r="E151" s="119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>
      <c r="B152" s="119"/>
      <c r="C152" s="119"/>
      <c r="D152" s="119"/>
      <c r="E152" s="119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>
      <c r="B153" s="119"/>
      <c r="C153" s="119"/>
      <c r="D153" s="119"/>
      <c r="E153" s="119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>
      <c r="B154" s="119"/>
      <c r="C154" s="119"/>
      <c r="D154" s="119"/>
      <c r="E154" s="119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>
      <c r="B155" s="119"/>
      <c r="C155" s="119"/>
      <c r="D155" s="119"/>
      <c r="E155" s="119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>
      <c r="B156" s="119"/>
      <c r="C156" s="119"/>
      <c r="D156" s="119"/>
      <c r="E156" s="119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>
      <c r="B157" s="119"/>
      <c r="C157" s="119"/>
      <c r="D157" s="119"/>
      <c r="E157" s="119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>
      <c r="B158" s="119"/>
      <c r="C158" s="119"/>
      <c r="D158" s="119"/>
      <c r="E158" s="119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>
      <c r="B159" s="119"/>
      <c r="C159" s="119"/>
      <c r="D159" s="119"/>
      <c r="E159" s="119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>
      <c r="B160" s="119"/>
      <c r="C160" s="119"/>
      <c r="D160" s="119"/>
      <c r="E160" s="119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>
      <c r="B161" s="119"/>
      <c r="C161" s="119"/>
      <c r="D161" s="119"/>
      <c r="E161" s="119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>
      <c r="B162" s="119"/>
      <c r="C162" s="119"/>
      <c r="D162" s="119"/>
      <c r="E162" s="119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>
      <c r="B163" s="119"/>
      <c r="C163" s="119"/>
      <c r="D163" s="119"/>
      <c r="E163" s="119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>
      <c r="B164" s="119"/>
      <c r="C164" s="119"/>
      <c r="D164" s="119"/>
      <c r="E164" s="119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>
      <c r="B165" s="119"/>
      <c r="C165" s="119"/>
      <c r="D165" s="119"/>
      <c r="E165" s="119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>
      <c r="B166" s="119"/>
      <c r="C166" s="119"/>
      <c r="D166" s="119"/>
      <c r="E166" s="119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>
      <c r="B167" s="119"/>
      <c r="C167" s="119"/>
      <c r="D167" s="119"/>
      <c r="E167" s="119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>
      <c r="B168" s="119"/>
      <c r="C168" s="119"/>
      <c r="D168" s="119"/>
      <c r="E168" s="119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>
      <c r="B169" s="119"/>
      <c r="C169" s="119"/>
      <c r="D169" s="119"/>
      <c r="E169" s="119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>
      <c r="B170" s="119"/>
      <c r="C170" s="119"/>
      <c r="D170" s="119"/>
      <c r="E170" s="119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>
      <c r="B171" s="119"/>
      <c r="C171" s="119"/>
      <c r="D171" s="119"/>
      <c r="E171" s="119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>
      <c r="B172" s="119"/>
      <c r="C172" s="119"/>
      <c r="D172" s="119"/>
      <c r="E172" s="119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>
      <c r="B173" s="119"/>
      <c r="C173" s="119"/>
      <c r="D173" s="119"/>
      <c r="E173" s="119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>
      <c r="B174" s="119"/>
      <c r="C174" s="119"/>
      <c r="D174" s="119"/>
      <c r="E174" s="119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>
      <c r="B175" s="119"/>
      <c r="C175" s="119"/>
      <c r="D175" s="119"/>
      <c r="E175" s="119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>
      <c r="B176" s="119"/>
      <c r="C176" s="119"/>
      <c r="D176" s="119"/>
      <c r="E176" s="119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>
      <c r="B177" s="119"/>
      <c r="C177" s="119"/>
      <c r="D177" s="119"/>
      <c r="E177" s="119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>
      <c r="B178" s="119"/>
      <c r="C178" s="119"/>
      <c r="D178" s="119"/>
      <c r="E178" s="119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>
      <c r="B179" s="119"/>
      <c r="C179" s="119"/>
      <c r="D179" s="119"/>
      <c r="E179" s="119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>
      <c r="B180" s="119"/>
      <c r="C180" s="119"/>
      <c r="D180" s="119"/>
      <c r="E180" s="119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>
      <c r="B181" s="119"/>
      <c r="C181" s="119"/>
      <c r="D181" s="119"/>
      <c r="E181" s="119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>
      <c r="B182" s="119"/>
      <c r="C182" s="119"/>
      <c r="D182" s="119"/>
      <c r="E182" s="119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>
      <c r="B183" s="119"/>
      <c r="C183" s="119"/>
      <c r="D183" s="119"/>
      <c r="E183" s="119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>
      <c r="B184" s="119"/>
      <c r="C184" s="119"/>
      <c r="D184" s="119"/>
      <c r="E184" s="119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>
      <c r="B185" s="119"/>
      <c r="C185" s="119"/>
      <c r="D185" s="119"/>
      <c r="E185" s="119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>
      <c r="B186" s="119"/>
      <c r="C186" s="119"/>
      <c r="D186" s="119"/>
      <c r="E186" s="119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>
      <c r="B187" s="119"/>
      <c r="C187" s="119"/>
      <c r="D187" s="119"/>
      <c r="E187" s="119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>
      <c r="B188" s="119"/>
      <c r="C188" s="119"/>
      <c r="D188" s="119"/>
      <c r="E188" s="119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>
      <c r="B189" s="119"/>
      <c r="C189" s="119"/>
      <c r="D189" s="119"/>
      <c r="E189" s="119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>
      <c r="B190" s="119"/>
      <c r="C190" s="119"/>
      <c r="D190" s="119"/>
      <c r="E190" s="119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>
      <c r="B191" s="119"/>
      <c r="C191" s="119"/>
      <c r="D191" s="119"/>
      <c r="E191" s="119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>
      <c r="B192" s="119"/>
      <c r="C192" s="119"/>
      <c r="D192" s="119"/>
      <c r="E192" s="119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>
      <c r="B193" s="119"/>
      <c r="C193" s="119"/>
      <c r="D193" s="119"/>
      <c r="E193" s="119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>
      <c r="B194" s="119"/>
      <c r="C194" s="119"/>
      <c r="D194" s="119"/>
      <c r="E194" s="119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>
      <c r="B195" s="119"/>
      <c r="C195" s="119"/>
      <c r="D195" s="119"/>
      <c r="E195" s="119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>
      <c r="B196" s="119"/>
      <c r="C196" s="119"/>
      <c r="D196" s="119"/>
      <c r="E196" s="119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>
      <c r="B197" s="119"/>
      <c r="C197" s="119"/>
      <c r="D197" s="119"/>
      <c r="E197" s="119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19"/>
      <c r="C198" s="119"/>
      <c r="D198" s="119"/>
      <c r="E198" s="119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19"/>
      <c r="C199" s="119"/>
      <c r="D199" s="119"/>
      <c r="E199" s="119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19"/>
      <c r="C200" s="119"/>
      <c r="D200" s="119"/>
      <c r="E200" s="119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19"/>
      <c r="C201" s="119"/>
      <c r="D201" s="119"/>
      <c r="E201" s="119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19"/>
      <c r="C202" s="119"/>
      <c r="D202" s="119"/>
      <c r="E202" s="119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19"/>
      <c r="C203" s="119"/>
      <c r="D203" s="119"/>
      <c r="E203" s="119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19"/>
      <c r="C204" s="119"/>
      <c r="D204" s="119"/>
      <c r="E204" s="119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19"/>
      <c r="C205" s="119"/>
      <c r="D205" s="119"/>
      <c r="E205" s="119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19"/>
      <c r="C206" s="119"/>
      <c r="D206" s="119"/>
      <c r="E206" s="119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19"/>
      <c r="C207" s="119"/>
      <c r="D207" s="119"/>
      <c r="E207" s="119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19"/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19"/>
      <c r="C209" s="119"/>
      <c r="D209" s="119"/>
      <c r="E209" s="119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19"/>
      <c r="C210" s="119"/>
      <c r="D210" s="119"/>
      <c r="E210" s="119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19"/>
      <c r="C211" s="119"/>
      <c r="D211" s="119"/>
      <c r="E211" s="119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19"/>
      <c r="C212" s="119"/>
      <c r="D212" s="119"/>
      <c r="E212" s="119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19"/>
      <c r="C213" s="119"/>
      <c r="D213" s="119"/>
      <c r="E213" s="119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19"/>
      <c r="C214" s="119"/>
      <c r="D214" s="119"/>
      <c r="E214" s="119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19"/>
      <c r="C215" s="119"/>
      <c r="D215" s="119"/>
      <c r="E215" s="119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19"/>
      <c r="C216" s="119"/>
      <c r="D216" s="119"/>
      <c r="E216" s="119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19"/>
      <c r="C217" s="119"/>
      <c r="D217" s="119"/>
      <c r="E217" s="119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19"/>
      <c r="C218" s="119"/>
      <c r="D218" s="119"/>
      <c r="E218" s="119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19"/>
      <c r="C219" s="119"/>
      <c r="D219" s="119"/>
      <c r="E219" s="119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19"/>
      <c r="C220" s="119"/>
      <c r="D220" s="119"/>
      <c r="E220" s="119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19"/>
      <c r="C221" s="119"/>
      <c r="D221" s="119"/>
      <c r="E221" s="119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19"/>
      <c r="C222" s="119"/>
      <c r="D222" s="119"/>
      <c r="E222" s="119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19"/>
      <c r="C223" s="119"/>
      <c r="D223" s="119"/>
      <c r="E223" s="119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19"/>
      <c r="C224" s="119"/>
      <c r="D224" s="119"/>
      <c r="E224" s="119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19"/>
      <c r="C225" s="119"/>
      <c r="D225" s="119"/>
      <c r="E225" s="119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19"/>
      <c r="C226" s="119"/>
      <c r="D226" s="119"/>
      <c r="E226" s="119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19"/>
      <c r="C227" s="119"/>
      <c r="D227" s="119"/>
      <c r="E227" s="119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19"/>
      <c r="C228" s="119"/>
      <c r="D228" s="119"/>
      <c r="E228" s="119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19"/>
      <c r="C229" s="119"/>
      <c r="D229" s="119"/>
      <c r="E229" s="119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19"/>
      <c r="C230" s="119"/>
      <c r="D230" s="119"/>
      <c r="E230" s="119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19"/>
      <c r="C231" s="119"/>
      <c r="D231" s="119"/>
      <c r="E231" s="119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19"/>
      <c r="C232" s="119"/>
      <c r="D232" s="119"/>
      <c r="E232" s="119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19"/>
      <c r="C233" s="119"/>
      <c r="D233" s="119"/>
      <c r="E233" s="119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19"/>
      <c r="C234" s="119"/>
      <c r="D234" s="119"/>
      <c r="E234" s="119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19"/>
      <c r="C235" s="119"/>
      <c r="D235" s="119"/>
      <c r="E235" s="119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19"/>
      <c r="C236" s="119"/>
      <c r="D236" s="119"/>
      <c r="E236" s="119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19"/>
      <c r="C237" s="119"/>
      <c r="D237" s="119"/>
      <c r="E237" s="119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19"/>
      <c r="C238" s="119"/>
      <c r="D238" s="119"/>
      <c r="E238" s="119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19"/>
      <c r="C239" s="119"/>
      <c r="D239" s="119"/>
      <c r="E239" s="119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19"/>
      <c r="C240" s="119"/>
      <c r="D240" s="119"/>
      <c r="E240" s="119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19"/>
      <c r="C241" s="119"/>
      <c r="D241" s="119"/>
      <c r="E241" s="119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19"/>
      <c r="C242" s="119"/>
      <c r="D242" s="119"/>
      <c r="E242" s="119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19"/>
      <c r="C243" s="119"/>
      <c r="D243" s="119"/>
      <c r="E243" s="119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19"/>
      <c r="C244" s="119"/>
      <c r="D244" s="119"/>
      <c r="E244" s="119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19"/>
      <c r="C245" s="119"/>
      <c r="D245" s="119"/>
      <c r="E245" s="119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19"/>
      <c r="C246" s="119"/>
      <c r="D246" s="119"/>
      <c r="E246" s="119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19"/>
      <c r="C247" s="119"/>
      <c r="D247" s="119"/>
      <c r="E247" s="119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19"/>
      <c r="C248" s="119"/>
      <c r="D248" s="119"/>
      <c r="E248" s="119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19"/>
      <c r="C249" s="119"/>
      <c r="D249" s="119"/>
      <c r="E249" s="119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19"/>
      <c r="C250" s="119"/>
      <c r="D250" s="119"/>
      <c r="E250" s="119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19"/>
      <c r="C251" s="119"/>
      <c r="D251" s="119"/>
      <c r="E251" s="119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19"/>
      <c r="C252" s="119"/>
      <c r="D252" s="119"/>
      <c r="E252" s="119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19"/>
      <c r="C253" s="119"/>
      <c r="D253" s="119"/>
      <c r="E253" s="119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19"/>
      <c r="C254" s="119"/>
      <c r="D254" s="119"/>
      <c r="E254" s="119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19"/>
      <c r="C255" s="119"/>
      <c r="D255" s="119"/>
      <c r="E255" s="119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19"/>
      <c r="C256" s="119"/>
      <c r="D256" s="119"/>
      <c r="E256" s="119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19"/>
      <c r="C257" s="119"/>
      <c r="D257" s="119"/>
      <c r="E257" s="119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19"/>
      <c r="C258" s="119"/>
      <c r="D258" s="119"/>
      <c r="E258" s="119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19"/>
      <c r="C259" s="119"/>
      <c r="D259" s="119"/>
      <c r="E259" s="119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19"/>
      <c r="C260" s="119"/>
      <c r="D260" s="119"/>
      <c r="E260" s="119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19"/>
      <c r="C261" s="119"/>
      <c r="D261" s="119"/>
      <c r="E261" s="119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19"/>
      <c r="C262" s="119"/>
      <c r="D262" s="119"/>
      <c r="E262" s="119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19"/>
      <c r="C263" s="119"/>
      <c r="D263" s="119"/>
      <c r="E263" s="119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19"/>
      <c r="C264" s="119"/>
      <c r="D264" s="119"/>
      <c r="E264" s="119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19"/>
      <c r="C265" s="119"/>
      <c r="D265" s="119"/>
      <c r="E265" s="119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19"/>
      <c r="C266" s="119"/>
      <c r="D266" s="119"/>
      <c r="E266" s="119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19"/>
      <c r="C267" s="119"/>
      <c r="D267" s="119"/>
      <c r="E267" s="119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19"/>
      <c r="C268" s="119"/>
      <c r="D268" s="119"/>
      <c r="E268" s="119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19"/>
      <c r="C269" s="119"/>
      <c r="D269" s="119"/>
      <c r="E269" s="119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19"/>
      <c r="C270" s="119"/>
      <c r="D270" s="119"/>
      <c r="E270" s="119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19"/>
      <c r="C271" s="119"/>
      <c r="D271" s="119"/>
      <c r="E271" s="119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19"/>
      <c r="C272" s="119"/>
      <c r="D272" s="119"/>
      <c r="E272" s="119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19"/>
      <c r="C273" s="119"/>
      <c r="D273" s="119"/>
      <c r="E273" s="119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19"/>
      <c r="C274" s="119"/>
      <c r="D274" s="119"/>
      <c r="E274" s="119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19"/>
      <c r="C275" s="119"/>
      <c r="D275" s="119"/>
      <c r="E275" s="119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19"/>
      <c r="C276" s="119"/>
      <c r="D276" s="119"/>
      <c r="E276" s="119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19"/>
      <c r="C277" s="119"/>
      <c r="D277" s="119"/>
      <c r="E277" s="119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19"/>
      <c r="C278" s="119"/>
      <c r="D278" s="119"/>
      <c r="E278" s="119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19"/>
      <c r="C279" s="119"/>
      <c r="D279" s="119"/>
      <c r="E279" s="119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19"/>
      <c r="C280" s="119"/>
      <c r="D280" s="119"/>
      <c r="E280" s="119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19"/>
      <c r="C281" s="119"/>
      <c r="D281" s="119"/>
      <c r="E281" s="119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19"/>
      <c r="C282" s="119"/>
      <c r="D282" s="119"/>
      <c r="E282" s="119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19"/>
      <c r="C283" s="119"/>
      <c r="D283" s="119"/>
      <c r="E283" s="119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19"/>
      <c r="C284" s="119"/>
      <c r="D284" s="119"/>
      <c r="E284" s="119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19"/>
      <c r="C285" s="119"/>
      <c r="D285" s="119"/>
      <c r="E285" s="119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19"/>
      <c r="C286" s="119"/>
      <c r="D286" s="119"/>
      <c r="E286" s="119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19"/>
      <c r="C287" s="119"/>
      <c r="D287" s="119"/>
      <c r="E287" s="119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19"/>
      <c r="C288" s="119"/>
      <c r="D288" s="119"/>
      <c r="E288" s="119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19"/>
      <c r="C289" s="119"/>
      <c r="D289" s="119"/>
      <c r="E289" s="119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19"/>
      <c r="C290" s="119"/>
      <c r="D290" s="119"/>
      <c r="E290" s="119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19"/>
      <c r="C291" s="119"/>
      <c r="D291" s="119"/>
      <c r="E291" s="119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19"/>
      <c r="C292" s="119"/>
      <c r="D292" s="119"/>
      <c r="E292" s="119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19"/>
      <c r="C293" s="119"/>
      <c r="D293" s="119"/>
      <c r="E293" s="119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19"/>
      <c r="C294" s="119"/>
      <c r="D294" s="119"/>
      <c r="E294" s="119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19"/>
      <c r="C295" s="119"/>
      <c r="D295" s="119"/>
      <c r="E295" s="119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19"/>
      <c r="C296" s="119"/>
      <c r="D296" s="119"/>
      <c r="E296" s="119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19"/>
      <c r="C297" s="119"/>
      <c r="D297" s="119"/>
      <c r="E297" s="119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19"/>
      <c r="C298" s="119"/>
      <c r="D298" s="119"/>
      <c r="E298" s="119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19"/>
      <c r="C299" s="119"/>
      <c r="D299" s="119"/>
      <c r="E299" s="119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19"/>
      <c r="C300" s="119"/>
      <c r="D300" s="119"/>
      <c r="E300" s="119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19"/>
      <c r="C301" s="119"/>
      <c r="D301" s="119"/>
      <c r="E301" s="119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19"/>
      <c r="C302" s="119"/>
      <c r="D302" s="119"/>
      <c r="E302" s="119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19"/>
      <c r="C303" s="119"/>
      <c r="D303" s="119"/>
      <c r="E303" s="119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19"/>
      <c r="C304" s="119"/>
      <c r="D304" s="119"/>
      <c r="E304" s="119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19"/>
      <c r="C305" s="119"/>
      <c r="D305" s="119"/>
      <c r="E305" s="119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19"/>
      <c r="C306" s="119"/>
      <c r="D306" s="119"/>
      <c r="E306" s="119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19"/>
      <c r="C307" s="119"/>
      <c r="D307" s="119"/>
      <c r="E307" s="119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19"/>
      <c r="C308" s="119"/>
      <c r="D308" s="119"/>
      <c r="E308" s="119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19"/>
      <c r="C309" s="119"/>
      <c r="D309" s="119"/>
      <c r="E309" s="119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19"/>
      <c r="C310" s="119"/>
      <c r="D310" s="119"/>
      <c r="E310" s="119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19"/>
      <c r="C311" s="119"/>
      <c r="D311" s="119"/>
      <c r="E311" s="119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19"/>
      <c r="C312" s="119"/>
      <c r="D312" s="119"/>
      <c r="E312" s="119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19"/>
      <c r="C313" s="119"/>
      <c r="D313" s="119"/>
      <c r="E313" s="119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19"/>
      <c r="C314" s="119"/>
      <c r="D314" s="119"/>
      <c r="E314" s="119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19"/>
      <c r="C315" s="119"/>
      <c r="D315" s="119"/>
      <c r="E315" s="119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19"/>
      <c r="C316" s="119"/>
      <c r="D316" s="119"/>
      <c r="E316" s="119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19"/>
      <c r="C317" s="119"/>
      <c r="D317" s="119"/>
      <c r="E317" s="119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19"/>
      <c r="C318" s="119"/>
      <c r="D318" s="119"/>
      <c r="E318" s="119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19"/>
      <c r="C319" s="119"/>
      <c r="D319" s="119"/>
      <c r="E319" s="119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19"/>
      <c r="C320" s="119"/>
      <c r="D320" s="119"/>
      <c r="E320" s="119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19"/>
      <c r="C321" s="119"/>
      <c r="D321" s="119"/>
      <c r="E321" s="119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19"/>
      <c r="C322" s="119"/>
      <c r="D322" s="119"/>
      <c r="E322" s="119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19"/>
      <c r="C323" s="119"/>
      <c r="D323" s="119"/>
      <c r="E323" s="119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19"/>
      <c r="C324" s="119"/>
      <c r="D324" s="119"/>
      <c r="E324" s="119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19"/>
      <c r="C325" s="119"/>
      <c r="D325" s="119"/>
      <c r="E325" s="119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19"/>
      <c r="C326" s="119"/>
      <c r="D326" s="119"/>
      <c r="E326" s="119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19"/>
      <c r="C327" s="119"/>
      <c r="D327" s="119"/>
      <c r="E327" s="119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19"/>
      <c r="C328" s="119"/>
      <c r="D328" s="119"/>
      <c r="E328" s="119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19"/>
      <c r="C329" s="119"/>
      <c r="D329" s="119"/>
      <c r="E329" s="119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19"/>
      <c r="C330" s="119"/>
      <c r="D330" s="119"/>
      <c r="E330" s="119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19"/>
      <c r="C331" s="119"/>
      <c r="D331" s="119"/>
      <c r="E331" s="119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19"/>
      <c r="C332" s="119"/>
      <c r="D332" s="119"/>
      <c r="E332" s="119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19"/>
      <c r="C333" s="119"/>
      <c r="D333" s="119"/>
      <c r="E333" s="119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19"/>
      <c r="C334" s="119"/>
      <c r="D334" s="119"/>
      <c r="E334" s="119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19"/>
      <c r="C335" s="119"/>
      <c r="D335" s="119"/>
      <c r="E335" s="119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19"/>
      <c r="C336" s="119"/>
      <c r="D336" s="119"/>
      <c r="E336" s="119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19"/>
      <c r="C337" s="119"/>
      <c r="D337" s="119"/>
      <c r="E337" s="119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19"/>
      <c r="C338" s="119"/>
      <c r="D338" s="119"/>
      <c r="E338" s="119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19"/>
      <c r="C339" s="119"/>
      <c r="D339" s="119"/>
      <c r="E339" s="119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19"/>
      <c r="C340" s="119"/>
      <c r="D340" s="119"/>
      <c r="E340" s="119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19"/>
      <c r="C341" s="119"/>
      <c r="D341" s="119"/>
      <c r="E341" s="119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19"/>
      <c r="C342" s="119"/>
      <c r="D342" s="119"/>
      <c r="E342" s="119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19"/>
      <c r="C343" s="119"/>
      <c r="D343" s="119"/>
      <c r="E343" s="119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19"/>
      <c r="C344" s="119"/>
      <c r="D344" s="119"/>
      <c r="E344" s="119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19"/>
      <c r="C345" s="119"/>
      <c r="D345" s="119"/>
      <c r="E345" s="119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19"/>
      <c r="C346" s="119"/>
      <c r="D346" s="119"/>
      <c r="E346" s="119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19"/>
      <c r="C347" s="119"/>
      <c r="D347" s="119"/>
      <c r="E347" s="119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19"/>
      <c r="C348" s="119"/>
      <c r="D348" s="119"/>
      <c r="E348" s="119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19"/>
      <c r="C349" s="119"/>
      <c r="D349" s="119"/>
      <c r="E349" s="119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19"/>
      <c r="C350" s="119"/>
      <c r="D350" s="119"/>
      <c r="E350" s="119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19"/>
      <c r="C351" s="119"/>
      <c r="D351" s="119"/>
      <c r="E351" s="119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19"/>
      <c r="C352" s="119"/>
      <c r="D352" s="119"/>
      <c r="E352" s="119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19"/>
      <c r="C353" s="119"/>
      <c r="D353" s="119"/>
      <c r="E353" s="119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19"/>
      <c r="C354" s="119"/>
      <c r="D354" s="119"/>
      <c r="E354" s="119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19"/>
      <c r="C355" s="119"/>
      <c r="D355" s="119"/>
      <c r="E355" s="119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19"/>
      <c r="C356" s="119"/>
      <c r="D356" s="119"/>
      <c r="E356" s="119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19"/>
      <c r="C357" s="119"/>
      <c r="D357" s="119"/>
      <c r="E357" s="119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19"/>
      <c r="C358" s="119"/>
      <c r="D358" s="119"/>
      <c r="E358" s="119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19"/>
      <c r="C359" s="119"/>
      <c r="D359" s="119"/>
      <c r="E359" s="119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19"/>
      <c r="C360" s="119"/>
      <c r="D360" s="119"/>
      <c r="E360" s="119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19"/>
      <c r="C361" s="119"/>
      <c r="D361" s="119"/>
      <c r="E361" s="119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19"/>
      <c r="C362" s="119"/>
      <c r="D362" s="119"/>
      <c r="E362" s="119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19"/>
      <c r="C363" s="119"/>
      <c r="D363" s="119"/>
      <c r="E363" s="119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19"/>
      <c r="C364" s="119"/>
      <c r="D364" s="119"/>
      <c r="E364" s="119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19"/>
      <c r="C365" s="119"/>
      <c r="D365" s="119"/>
      <c r="E365" s="119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19"/>
      <c r="C366" s="119"/>
      <c r="D366" s="119"/>
      <c r="E366" s="119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19"/>
      <c r="C367" s="119"/>
      <c r="D367" s="119"/>
      <c r="E367" s="119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19"/>
      <c r="C368" s="119"/>
      <c r="D368" s="119"/>
      <c r="E368" s="119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19"/>
      <c r="C369" s="119"/>
      <c r="D369" s="119"/>
      <c r="E369" s="119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19"/>
      <c r="C370" s="119"/>
      <c r="D370" s="119"/>
      <c r="E370" s="119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19"/>
      <c r="C371" s="119"/>
      <c r="D371" s="119"/>
      <c r="E371" s="119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19"/>
      <c r="C372" s="119"/>
      <c r="D372" s="119"/>
      <c r="E372" s="119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19"/>
      <c r="C373" s="119"/>
      <c r="D373" s="119"/>
      <c r="E373" s="119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19"/>
      <c r="C374" s="119"/>
      <c r="D374" s="119"/>
      <c r="E374" s="119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19"/>
      <c r="C375" s="119"/>
      <c r="D375" s="119"/>
      <c r="E375" s="119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19"/>
      <c r="C376" s="119"/>
      <c r="D376" s="119"/>
      <c r="E376" s="119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19"/>
      <c r="C377" s="119"/>
      <c r="D377" s="119"/>
      <c r="E377" s="119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19"/>
      <c r="C378" s="119"/>
      <c r="D378" s="119"/>
      <c r="E378" s="119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19"/>
      <c r="C379" s="119"/>
      <c r="D379" s="119"/>
      <c r="E379" s="119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19"/>
      <c r="C380" s="119"/>
      <c r="D380" s="119"/>
      <c r="E380" s="119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19"/>
      <c r="C381" s="119"/>
      <c r="D381" s="119"/>
      <c r="E381" s="119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19"/>
      <c r="C382" s="119"/>
      <c r="D382" s="119"/>
      <c r="E382" s="119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19"/>
      <c r="C383" s="119"/>
      <c r="D383" s="119"/>
      <c r="E383" s="119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19"/>
      <c r="C384" s="119"/>
      <c r="D384" s="119"/>
      <c r="E384" s="119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19"/>
      <c r="C385" s="119"/>
      <c r="D385" s="119"/>
      <c r="E385" s="119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19"/>
      <c r="C386" s="119"/>
      <c r="D386" s="119"/>
      <c r="E386" s="119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19"/>
      <c r="C387" s="119"/>
      <c r="D387" s="119"/>
      <c r="E387" s="119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19"/>
      <c r="C388" s="119"/>
      <c r="D388" s="119"/>
      <c r="E388" s="119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19"/>
      <c r="C389" s="119"/>
      <c r="D389" s="119"/>
      <c r="E389" s="119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19"/>
      <c r="C390" s="119"/>
      <c r="D390" s="119"/>
      <c r="E390" s="119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19"/>
      <c r="C391" s="119"/>
      <c r="D391" s="119"/>
      <c r="E391" s="119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19"/>
      <c r="C392" s="119"/>
      <c r="D392" s="119"/>
      <c r="E392" s="119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19"/>
      <c r="C393" s="119"/>
      <c r="D393" s="119"/>
      <c r="E393" s="119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19"/>
      <c r="C394" s="119"/>
      <c r="D394" s="119"/>
      <c r="E394" s="119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19"/>
      <c r="C395" s="119"/>
      <c r="D395" s="119"/>
      <c r="E395" s="119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19"/>
      <c r="C396" s="119"/>
      <c r="D396" s="119"/>
      <c r="E396" s="119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19"/>
      <c r="C397" s="119"/>
      <c r="D397" s="119"/>
      <c r="E397" s="119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19"/>
      <c r="C398" s="119"/>
      <c r="D398" s="119"/>
      <c r="E398" s="119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19"/>
      <c r="C399" s="119"/>
      <c r="D399" s="119"/>
      <c r="E399" s="119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19"/>
      <c r="C400" s="119"/>
      <c r="D400" s="119"/>
      <c r="E400" s="119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19"/>
      <c r="C401" s="119"/>
      <c r="D401" s="119"/>
      <c r="E401" s="119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19"/>
      <c r="C402" s="119"/>
      <c r="D402" s="119"/>
      <c r="E402" s="119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19"/>
      <c r="C403" s="119"/>
      <c r="D403" s="119"/>
      <c r="E403" s="119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19"/>
      <c r="C404" s="119"/>
      <c r="D404" s="119"/>
      <c r="E404" s="119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19"/>
      <c r="C405" s="119"/>
      <c r="D405" s="119"/>
      <c r="E405" s="119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19"/>
      <c r="C406" s="119"/>
      <c r="D406" s="119"/>
      <c r="E406" s="119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19"/>
      <c r="C407" s="119"/>
      <c r="D407" s="119"/>
      <c r="E407" s="119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19"/>
      <c r="C408" s="119"/>
      <c r="D408" s="119"/>
      <c r="E408" s="119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19"/>
      <c r="C409" s="119"/>
      <c r="D409" s="119"/>
      <c r="E409" s="119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19"/>
      <c r="C410" s="119"/>
      <c r="D410" s="119"/>
      <c r="E410" s="119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19"/>
      <c r="C411" s="119"/>
      <c r="D411" s="119"/>
      <c r="E411" s="119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19"/>
      <c r="C412" s="119"/>
      <c r="D412" s="119"/>
      <c r="E412" s="119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19"/>
      <c r="C413" s="119"/>
      <c r="D413" s="119"/>
      <c r="E413" s="119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19"/>
      <c r="C414" s="119"/>
      <c r="D414" s="119"/>
      <c r="E414" s="119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19"/>
      <c r="C415" s="119"/>
      <c r="D415" s="119"/>
      <c r="E415" s="119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19"/>
      <c r="C416" s="119"/>
      <c r="D416" s="119"/>
      <c r="E416" s="119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19"/>
      <c r="C417" s="119"/>
      <c r="D417" s="119"/>
      <c r="E417" s="119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19"/>
      <c r="C418" s="119"/>
      <c r="D418" s="119"/>
      <c r="E418" s="119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19"/>
      <c r="C419" s="119"/>
      <c r="D419" s="119"/>
      <c r="E419" s="119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19"/>
      <c r="C420" s="119"/>
      <c r="D420" s="119"/>
      <c r="E420" s="119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19"/>
      <c r="C421" s="119"/>
      <c r="D421" s="119"/>
      <c r="E421" s="119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19"/>
      <c r="C422" s="119"/>
      <c r="D422" s="119"/>
      <c r="E422" s="119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19"/>
      <c r="C423" s="119"/>
      <c r="D423" s="119"/>
      <c r="E423" s="119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19"/>
      <c r="C424" s="119"/>
      <c r="D424" s="119"/>
      <c r="E424" s="119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19"/>
      <c r="C425" s="119"/>
      <c r="D425" s="119"/>
      <c r="E425" s="119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19"/>
      <c r="C426" s="119"/>
      <c r="D426" s="119"/>
      <c r="E426" s="119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19"/>
      <c r="C427" s="119"/>
      <c r="D427" s="119"/>
      <c r="E427" s="119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19"/>
      <c r="C428" s="119"/>
      <c r="D428" s="119"/>
      <c r="E428" s="119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19"/>
      <c r="C429" s="119"/>
      <c r="D429" s="119"/>
      <c r="E429" s="119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19"/>
      <c r="C430" s="119"/>
      <c r="D430" s="119"/>
      <c r="E430" s="119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19"/>
      <c r="C431" s="119"/>
      <c r="D431" s="119"/>
      <c r="E431" s="119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19"/>
      <c r="C432" s="119"/>
      <c r="D432" s="119"/>
      <c r="E432" s="119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19"/>
      <c r="C433" s="119"/>
      <c r="D433" s="119"/>
      <c r="E433" s="119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19"/>
      <c r="C434" s="119"/>
      <c r="D434" s="119"/>
      <c r="E434" s="119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19"/>
      <c r="C435" s="119"/>
      <c r="D435" s="119"/>
      <c r="E435" s="119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19"/>
      <c r="C436" s="119"/>
      <c r="D436" s="119"/>
      <c r="E436" s="119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19"/>
      <c r="C437" s="119"/>
      <c r="D437" s="119"/>
      <c r="E437" s="119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19"/>
      <c r="C438" s="119"/>
      <c r="D438" s="119"/>
      <c r="E438" s="119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19"/>
      <c r="C439" s="119"/>
      <c r="D439" s="119"/>
      <c r="E439" s="119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19"/>
      <c r="C440" s="119"/>
      <c r="D440" s="119"/>
      <c r="E440" s="119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19"/>
      <c r="C441" s="119"/>
      <c r="D441" s="119"/>
      <c r="E441" s="119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19"/>
      <c r="C442" s="119"/>
      <c r="D442" s="119"/>
      <c r="E442" s="119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19"/>
      <c r="C443" s="119"/>
      <c r="D443" s="119"/>
      <c r="E443" s="119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19"/>
      <c r="C444" s="119"/>
      <c r="D444" s="119"/>
      <c r="E444" s="119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19"/>
      <c r="C445" s="119"/>
      <c r="D445" s="119"/>
      <c r="E445" s="119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19"/>
      <c r="C446" s="119"/>
      <c r="D446" s="119"/>
      <c r="E446" s="119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19"/>
      <c r="C447" s="119"/>
      <c r="D447" s="119"/>
      <c r="E447" s="119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19"/>
      <c r="C448" s="119"/>
      <c r="D448" s="119"/>
      <c r="E448" s="119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19"/>
      <c r="C449" s="119"/>
      <c r="D449" s="119"/>
      <c r="E449" s="119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19"/>
      <c r="C450" s="119"/>
      <c r="D450" s="119"/>
      <c r="E450" s="119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19"/>
      <c r="C451" s="119"/>
      <c r="D451" s="119"/>
      <c r="E451" s="119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19"/>
      <c r="C452" s="119"/>
      <c r="D452" s="119"/>
      <c r="E452" s="119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19"/>
      <c r="C453" s="119"/>
      <c r="D453" s="119"/>
      <c r="E453" s="119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19"/>
      <c r="C454" s="119"/>
      <c r="D454" s="119"/>
      <c r="E454" s="119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19"/>
      <c r="C455" s="119"/>
      <c r="D455" s="119"/>
      <c r="E455" s="119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19"/>
      <c r="C456" s="119"/>
      <c r="D456" s="119"/>
      <c r="E456" s="119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19"/>
      <c r="C457" s="119"/>
      <c r="D457" s="119"/>
      <c r="E457" s="119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19"/>
      <c r="C458" s="119"/>
      <c r="D458" s="119"/>
      <c r="E458" s="119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19"/>
      <c r="C459" s="119"/>
      <c r="D459" s="119"/>
      <c r="E459" s="119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19"/>
      <c r="C460" s="119"/>
      <c r="D460" s="119"/>
      <c r="E460" s="119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19"/>
      <c r="C461" s="119"/>
      <c r="D461" s="119"/>
      <c r="E461" s="119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19"/>
      <c r="C462" s="119"/>
      <c r="D462" s="119"/>
      <c r="E462" s="119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19"/>
      <c r="C463" s="119"/>
      <c r="D463" s="119"/>
      <c r="E463" s="119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19"/>
      <c r="C464" s="119"/>
      <c r="D464" s="119"/>
      <c r="E464" s="119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19"/>
      <c r="C465" s="119"/>
      <c r="D465" s="119"/>
      <c r="E465" s="119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19"/>
      <c r="C466" s="119"/>
      <c r="D466" s="119"/>
      <c r="E466" s="119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19"/>
      <c r="C467" s="119"/>
      <c r="D467" s="119"/>
      <c r="E467" s="119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19"/>
      <c r="C468" s="119"/>
      <c r="D468" s="119"/>
      <c r="E468" s="119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19"/>
      <c r="C469" s="119"/>
      <c r="D469" s="119"/>
      <c r="E469" s="119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19"/>
      <c r="C470" s="119"/>
      <c r="D470" s="119"/>
      <c r="E470" s="119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19"/>
      <c r="C471" s="119"/>
      <c r="D471" s="119"/>
      <c r="E471" s="119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19"/>
      <c r="C472" s="119"/>
      <c r="D472" s="119"/>
      <c r="E472" s="119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19"/>
      <c r="C473" s="119"/>
      <c r="D473" s="119"/>
      <c r="E473" s="119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19"/>
      <c r="C474" s="119"/>
      <c r="D474" s="119"/>
      <c r="E474" s="119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19"/>
      <c r="C475" s="119"/>
      <c r="D475" s="119"/>
      <c r="E475" s="119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19"/>
      <c r="C476" s="119"/>
      <c r="D476" s="119"/>
      <c r="E476" s="119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19"/>
      <c r="C477" s="119"/>
      <c r="D477" s="119"/>
      <c r="E477" s="119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19"/>
      <c r="C478" s="119"/>
      <c r="D478" s="119"/>
      <c r="E478" s="119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19"/>
      <c r="C479" s="119"/>
      <c r="D479" s="119"/>
      <c r="E479" s="119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19"/>
      <c r="C480" s="119"/>
      <c r="D480" s="119"/>
      <c r="E480" s="119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19"/>
      <c r="C481" s="119"/>
      <c r="D481" s="119"/>
      <c r="E481" s="119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19"/>
      <c r="C482" s="119"/>
      <c r="D482" s="119"/>
      <c r="E482" s="119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19"/>
      <c r="C483" s="119"/>
      <c r="D483" s="119"/>
      <c r="E483" s="119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19"/>
      <c r="C484" s="119"/>
      <c r="D484" s="119"/>
      <c r="E484" s="119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19"/>
      <c r="C485" s="119"/>
      <c r="D485" s="119"/>
      <c r="E485" s="119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19"/>
      <c r="C486" s="119"/>
      <c r="D486" s="119"/>
      <c r="E486" s="119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19"/>
      <c r="C487" s="119"/>
      <c r="D487" s="119"/>
      <c r="E487" s="119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19"/>
      <c r="C488" s="119"/>
      <c r="D488" s="119"/>
      <c r="E488" s="119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19"/>
      <c r="C489" s="119"/>
      <c r="D489" s="119"/>
      <c r="E489" s="119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19"/>
      <c r="C490" s="119"/>
      <c r="D490" s="119"/>
      <c r="E490" s="119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19"/>
      <c r="C491" s="119"/>
      <c r="D491" s="119"/>
      <c r="E491" s="119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19"/>
      <c r="C492" s="119"/>
      <c r="D492" s="119"/>
      <c r="E492" s="119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19"/>
      <c r="C493" s="119"/>
      <c r="D493" s="119"/>
      <c r="E493" s="119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19"/>
      <c r="C494" s="119"/>
      <c r="D494" s="119"/>
      <c r="E494" s="119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19"/>
      <c r="C495" s="119"/>
      <c r="D495" s="119"/>
      <c r="E495" s="119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19"/>
      <c r="C496" s="119"/>
      <c r="D496" s="119"/>
      <c r="E496" s="119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19"/>
      <c r="C497" s="119"/>
      <c r="D497" s="119"/>
      <c r="E497" s="119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19"/>
      <c r="C498" s="119"/>
      <c r="D498" s="119"/>
      <c r="E498" s="119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19"/>
      <c r="C499" s="119"/>
      <c r="D499" s="119"/>
      <c r="E499" s="119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19"/>
      <c r="C500" s="119"/>
      <c r="D500" s="119"/>
      <c r="E500" s="119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19"/>
      <c r="C501" s="119"/>
      <c r="D501" s="119"/>
      <c r="E501" s="119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19"/>
      <c r="C502" s="119"/>
      <c r="D502" s="119"/>
      <c r="E502" s="119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19"/>
      <c r="C503" s="119"/>
      <c r="D503" s="119"/>
      <c r="E503" s="119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19"/>
      <c r="C504" s="119"/>
      <c r="D504" s="119"/>
      <c r="E504" s="119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19"/>
      <c r="C505" s="119"/>
      <c r="D505" s="119"/>
      <c r="E505" s="119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19"/>
      <c r="C506" s="119"/>
      <c r="D506" s="119"/>
      <c r="E506" s="119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19"/>
      <c r="C507" s="119"/>
      <c r="D507" s="119"/>
      <c r="E507" s="119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19"/>
      <c r="C508" s="119"/>
      <c r="D508" s="119"/>
      <c r="E508" s="119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19"/>
      <c r="C509" s="119"/>
      <c r="D509" s="119"/>
      <c r="E509" s="119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19"/>
      <c r="C510" s="119"/>
      <c r="D510" s="119"/>
      <c r="E510" s="119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19"/>
      <c r="C511" s="119"/>
      <c r="D511" s="119"/>
      <c r="E511" s="119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B512" s="119"/>
      <c r="C512" s="119"/>
      <c r="D512" s="119"/>
      <c r="E512" s="119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</row>
    <row r="513" spans="2:18">
      <c r="B513" s="119"/>
      <c r="C513" s="119"/>
      <c r="D513" s="119"/>
      <c r="E513" s="119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</row>
    <row r="514" spans="2:18">
      <c r="B514" s="119"/>
      <c r="C514" s="119"/>
      <c r="D514" s="119"/>
      <c r="E514" s="119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</row>
    <row r="515" spans="2:18">
      <c r="B515" s="119"/>
      <c r="C515" s="119"/>
      <c r="D515" s="119"/>
      <c r="E515" s="119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</row>
    <row r="516" spans="2:18">
      <c r="B516" s="119"/>
      <c r="C516" s="119"/>
      <c r="D516" s="119"/>
      <c r="E516" s="119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</row>
    <row r="517" spans="2:18">
      <c r="B517" s="119"/>
      <c r="C517" s="119"/>
      <c r="D517" s="119"/>
      <c r="E517" s="119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</row>
    <row r="518" spans="2:18">
      <c r="B518" s="119"/>
      <c r="C518" s="119"/>
      <c r="D518" s="119"/>
      <c r="E518" s="119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</row>
    <row r="519" spans="2:18">
      <c r="B519" s="119"/>
      <c r="C519" s="119"/>
      <c r="D519" s="119"/>
      <c r="E519" s="119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</row>
    <row r="520" spans="2:18">
      <c r="B520" s="119"/>
      <c r="C520" s="119"/>
      <c r="D520" s="119"/>
      <c r="E520" s="119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</row>
    <row r="521" spans="2:18">
      <c r="B521" s="119"/>
      <c r="C521" s="119"/>
      <c r="D521" s="119"/>
      <c r="E521" s="119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</row>
    <row r="522" spans="2:18">
      <c r="B522" s="119"/>
      <c r="C522" s="119"/>
      <c r="D522" s="119"/>
      <c r="E522" s="119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</row>
    <row r="523" spans="2:18">
      <c r="B523" s="119"/>
      <c r="C523" s="119"/>
      <c r="D523" s="119"/>
      <c r="E523" s="119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</row>
    <row r="524" spans="2:18">
      <c r="B524" s="119"/>
      <c r="C524" s="119"/>
      <c r="D524" s="119"/>
      <c r="E524" s="119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</row>
    <row r="525" spans="2:18">
      <c r="B525" s="119"/>
      <c r="C525" s="119"/>
      <c r="D525" s="119"/>
      <c r="E525" s="119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</row>
    <row r="526" spans="2:18">
      <c r="B526" s="119"/>
      <c r="C526" s="119"/>
      <c r="D526" s="119"/>
      <c r="E526" s="119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</row>
    <row r="527" spans="2:18">
      <c r="B527" s="119"/>
      <c r="C527" s="119"/>
      <c r="D527" s="119"/>
      <c r="E527" s="119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</row>
    <row r="528" spans="2:18">
      <c r="B528" s="119"/>
      <c r="C528" s="119"/>
      <c r="D528" s="119"/>
      <c r="E528" s="119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</row>
    <row r="529" spans="2:18">
      <c r="B529" s="119"/>
      <c r="C529" s="119"/>
      <c r="D529" s="119"/>
      <c r="E529" s="119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</row>
    <row r="530" spans="2:18">
      <c r="B530" s="119"/>
      <c r="C530" s="119"/>
      <c r="D530" s="119"/>
      <c r="E530" s="119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</row>
    <row r="531" spans="2:18">
      <c r="B531" s="119"/>
      <c r="C531" s="119"/>
      <c r="D531" s="119"/>
      <c r="E531" s="119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</row>
    <row r="532" spans="2:18">
      <c r="B532" s="119"/>
      <c r="C532" s="119"/>
      <c r="D532" s="119"/>
      <c r="E532" s="119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</row>
    <row r="533" spans="2:18">
      <c r="B533" s="119"/>
      <c r="C533" s="119"/>
      <c r="D533" s="119"/>
      <c r="E533" s="119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</row>
    <row r="534" spans="2:18">
      <c r="B534" s="119"/>
      <c r="C534" s="119"/>
      <c r="D534" s="119"/>
      <c r="E534" s="119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</row>
    <row r="535" spans="2:18">
      <c r="B535" s="119"/>
      <c r="C535" s="119"/>
      <c r="D535" s="119"/>
      <c r="E535" s="119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</row>
    <row r="536" spans="2:18">
      <c r="B536" s="119"/>
      <c r="C536" s="119"/>
      <c r="D536" s="119"/>
      <c r="E536" s="119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</row>
    <row r="537" spans="2:18">
      <c r="B537" s="119"/>
      <c r="C537" s="119"/>
      <c r="D537" s="119"/>
      <c r="E537" s="119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</row>
    <row r="538" spans="2:18">
      <c r="B538" s="119"/>
      <c r="C538" s="119"/>
      <c r="D538" s="119"/>
      <c r="E538" s="119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</row>
    <row r="539" spans="2:18">
      <c r="B539" s="119"/>
      <c r="C539" s="119"/>
      <c r="D539" s="119"/>
      <c r="E539" s="119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</row>
    <row r="540" spans="2:18">
      <c r="B540" s="119"/>
      <c r="C540" s="119"/>
      <c r="D540" s="119"/>
      <c r="E540" s="119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</row>
    <row r="541" spans="2:18">
      <c r="B541" s="119"/>
      <c r="C541" s="119"/>
      <c r="D541" s="119"/>
      <c r="E541" s="119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</row>
    <row r="542" spans="2:18">
      <c r="B542" s="119"/>
      <c r="C542" s="119"/>
      <c r="D542" s="119"/>
      <c r="E542" s="119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</row>
    <row r="543" spans="2:18">
      <c r="B543" s="119"/>
      <c r="C543" s="119"/>
      <c r="D543" s="119"/>
      <c r="E543" s="119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</row>
    <row r="544" spans="2:18">
      <c r="B544" s="119"/>
      <c r="C544" s="119"/>
      <c r="D544" s="119"/>
      <c r="E544" s="119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</row>
    <row r="545" spans="2:18">
      <c r="B545" s="119"/>
      <c r="C545" s="119"/>
      <c r="D545" s="119"/>
      <c r="E545" s="119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</row>
    <row r="546" spans="2:18">
      <c r="B546" s="119"/>
      <c r="C546" s="119"/>
      <c r="D546" s="119"/>
      <c r="E546" s="119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</row>
    <row r="547" spans="2:18">
      <c r="B547" s="119"/>
      <c r="C547" s="119"/>
      <c r="D547" s="119"/>
      <c r="E547" s="119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</row>
    <row r="548" spans="2:18">
      <c r="B548" s="119"/>
      <c r="C548" s="119"/>
      <c r="D548" s="119"/>
      <c r="E548" s="119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</row>
    <row r="549" spans="2:18">
      <c r="B549" s="119"/>
      <c r="C549" s="119"/>
      <c r="D549" s="119"/>
      <c r="E549" s="119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</row>
    <row r="550" spans="2:18">
      <c r="B550" s="119"/>
      <c r="C550" s="119"/>
      <c r="D550" s="119"/>
      <c r="E550" s="119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</row>
    <row r="551" spans="2:18">
      <c r="B551" s="119"/>
      <c r="C551" s="119"/>
      <c r="D551" s="119"/>
      <c r="E551" s="119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</row>
    <row r="552" spans="2:18">
      <c r="B552" s="119"/>
      <c r="C552" s="119"/>
      <c r="D552" s="119"/>
      <c r="E552" s="119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</row>
    <row r="553" spans="2:18">
      <c r="B553" s="119"/>
      <c r="C553" s="119"/>
      <c r="D553" s="119"/>
      <c r="E553" s="119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</row>
    <row r="554" spans="2:18">
      <c r="B554" s="119"/>
      <c r="C554" s="119"/>
      <c r="D554" s="119"/>
      <c r="E554" s="119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</row>
    <row r="555" spans="2:18">
      <c r="B555" s="119"/>
      <c r="C555" s="119"/>
      <c r="D555" s="119"/>
      <c r="E555" s="119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</row>
    <row r="556" spans="2:18">
      <c r="B556" s="119"/>
      <c r="C556" s="119"/>
      <c r="D556" s="119"/>
      <c r="E556" s="119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</row>
    <row r="557" spans="2:18">
      <c r="B557" s="119"/>
      <c r="C557" s="119"/>
      <c r="D557" s="119"/>
      <c r="E557" s="119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</row>
    <row r="558" spans="2:18">
      <c r="B558" s="119"/>
      <c r="C558" s="119"/>
      <c r="D558" s="119"/>
      <c r="E558" s="119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</row>
    <row r="559" spans="2:18">
      <c r="B559" s="119"/>
      <c r="C559" s="119"/>
      <c r="D559" s="119"/>
      <c r="E559" s="119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</row>
    <row r="560" spans="2:18">
      <c r="B560" s="119"/>
      <c r="C560" s="119"/>
      <c r="D560" s="119"/>
      <c r="E560" s="119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</row>
    <row r="561" spans="2:18">
      <c r="B561" s="119"/>
      <c r="C561" s="119"/>
      <c r="D561" s="119"/>
      <c r="E561" s="119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</row>
    <row r="562" spans="2:18">
      <c r="B562" s="119"/>
      <c r="C562" s="119"/>
      <c r="D562" s="119"/>
      <c r="E562" s="119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</row>
    <row r="563" spans="2:18">
      <c r="B563" s="119"/>
      <c r="C563" s="119"/>
      <c r="D563" s="119"/>
      <c r="E563" s="119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</row>
    <row r="564" spans="2:18">
      <c r="B564" s="119"/>
      <c r="C564" s="119"/>
      <c r="D564" s="119"/>
      <c r="E564" s="119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</row>
    <row r="565" spans="2:18">
      <c r="B565" s="119"/>
      <c r="C565" s="119"/>
      <c r="D565" s="119"/>
      <c r="E565" s="119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</row>
    <row r="566" spans="2:18">
      <c r="B566" s="119"/>
      <c r="C566" s="119"/>
      <c r="D566" s="119"/>
      <c r="E566" s="119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</row>
    <row r="567" spans="2:18">
      <c r="B567" s="119"/>
      <c r="C567" s="119"/>
      <c r="D567" s="119"/>
      <c r="E567" s="119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</row>
    <row r="568" spans="2:18">
      <c r="B568" s="119"/>
      <c r="C568" s="119"/>
      <c r="D568" s="119"/>
      <c r="E568" s="119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</row>
    <row r="569" spans="2:18">
      <c r="B569" s="119"/>
      <c r="C569" s="119"/>
      <c r="D569" s="119"/>
      <c r="E569" s="119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</row>
    <row r="570" spans="2:18">
      <c r="B570" s="119"/>
      <c r="C570" s="119"/>
      <c r="D570" s="119"/>
      <c r="E570" s="119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</row>
    <row r="571" spans="2:18">
      <c r="B571" s="119"/>
      <c r="C571" s="119"/>
      <c r="D571" s="119"/>
      <c r="E571" s="119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</row>
    <row r="572" spans="2:18">
      <c r="B572" s="119"/>
      <c r="C572" s="119"/>
      <c r="D572" s="119"/>
      <c r="E572" s="119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</row>
    <row r="573" spans="2:18">
      <c r="B573" s="119"/>
      <c r="C573" s="119"/>
      <c r="D573" s="119"/>
      <c r="E573" s="119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</row>
    <row r="574" spans="2:18">
      <c r="B574" s="119"/>
      <c r="C574" s="119"/>
      <c r="D574" s="119"/>
      <c r="E574" s="119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</row>
    <row r="575" spans="2:18">
      <c r="B575" s="119"/>
      <c r="C575" s="119"/>
      <c r="D575" s="119"/>
      <c r="E575" s="119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</row>
    <row r="576" spans="2:18">
      <c r="B576" s="119"/>
      <c r="C576" s="119"/>
      <c r="D576" s="119"/>
      <c r="E576" s="119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</row>
    <row r="577" spans="2:18">
      <c r="B577" s="119"/>
      <c r="C577" s="119"/>
      <c r="D577" s="119"/>
      <c r="E577" s="119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</row>
    <row r="578" spans="2:18">
      <c r="B578" s="119"/>
      <c r="C578" s="119"/>
      <c r="D578" s="119"/>
      <c r="E578" s="119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</row>
    <row r="579" spans="2:18">
      <c r="B579" s="119"/>
      <c r="C579" s="119"/>
      <c r="D579" s="119"/>
      <c r="E579" s="119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</row>
    <row r="580" spans="2:18">
      <c r="B580" s="119"/>
      <c r="C580" s="119"/>
      <c r="D580" s="119"/>
      <c r="E580" s="119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</row>
    <row r="581" spans="2:18">
      <c r="B581" s="119"/>
      <c r="C581" s="119"/>
      <c r="D581" s="119"/>
      <c r="E581" s="119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</row>
    <row r="582" spans="2:18">
      <c r="B582" s="119"/>
      <c r="C582" s="119"/>
      <c r="D582" s="119"/>
      <c r="E582" s="119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</row>
    <row r="583" spans="2:18">
      <c r="B583" s="119"/>
      <c r="C583" s="119"/>
      <c r="D583" s="119"/>
      <c r="E583" s="119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</row>
    <row r="584" spans="2:18">
      <c r="B584" s="119"/>
      <c r="C584" s="119"/>
      <c r="D584" s="119"/>
      <c r="E584" s="119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</row>
    <row r="585" spans="2:18">
      <c r="B585" s="119"/>
      <c r="C585" s="119"/>
      <c r="D585" s="119"/>
      <c r="E585" s="119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</row>
    <row r="586" spans="2:18">
      <c r="B586" s="119"/>
      <c r="C586" s="119"/>
      <c r="D586" s="119"/>
      <c r="E586" s="119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</row>
    <row r="587" spans="2:18">
      <c r="B587" s="119"/>
      <c r="C587" s="119"/>
      <c r="D587" s="119"/>
      <c r="E587" s="119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</row>
    <row r="588" spans="2:18">
      <c r="B588" s="119"/>
      <c r="C588" s="119"/>
      <c r="D588" s="119"/>
      <c r="E588" s="119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</row>
    <row r="589" spans="2:18">
      <c r="B589" s="119"/>
      <c r="C589" s="119"/>
      <c r="D589" s="119"/>
      <c r="E589" s="119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</row>
    <row r="590" spans="2:18">
      <c r="B590" s="119"/>
      <c r="C590" s="119"/>
      <c r="D590" s="119"/>
      <c r="E590" s="119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</row>
    <row r="591" spans="2:18">
      <c r="B591" s="119"/>
      <c r="C591" s="119"/>
      <c r="D591" s="119"/>
      <c r="E591" s="119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</row>
    <row r="592" spans="2:18">
      <c r="B592" s="119"/>
      <c r="C592" s="119"/>
      <c r="D592" s="119"/>
      <c r="E592" s="119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</row>
    <row r="593" spans="2:18">
      <c r="B593" s="119"/>
      <c r="C593" s="119"/>
      <c r="D593" s="119"/>
      <c r="E593" s="119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</row>
    <row r="594" spans="2:18">
      <c r="B594" s="119"/>
      <c r="C594" s="119"/>
      <c r="D594" s="119"/>
      <c r="E594" s="119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</row>
    <row r="595" spans="2:18">
      <c r="B595" s="119"/>
      <c r="C595" s="119"/>
      <c r="D595" s="119"/>
      <c r="E595" s="119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</row>
    <row r="596" spans="2:18">
      <c r="B596" s="119"/>
      <c r="C596" s="119"/>
      <c r="D596" s="119"/>
      <c r="E596" s="119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</row>
    <row r="597" spans="2:18">
      <c r="B597" s="119"/>
      <c r="C597" s="119"/>
      <c r="D597" s="119"/>
      <c r="E597" s="119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</row>
    <row r="598" spans="2:18">
      <c r="B598" s="119"/>
      <c r="C598" s="119"/>
      <c r="D598" s="119"/>
      <c r="E598" s="119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</row>
    <row r="599" spans="2:18">
      <c r="B599" s="119"/>
      <c r="C599" s="119"/>
      <c r="D599" s="119"/>
      <c r="E599" s="119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</row>
    <row r="600" spans="2:18">
      <c r="B600" s="119"/>
      <c r="C600" s="119"/>
      <c r="D600" s="119"/>
      <c r="E600" s="119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</row>
    <row r="601" spans="2:18">
      <c r="B601" s="119"/>
      <c r="C601" s="119"/>
      <c r="D601" s="119"/>
      <c r="E601" s="119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</row>
    <row r="602" spans="2:18">
      <c r="B602" s="119"/>
      <c r="C602" s="119"/>
      <c r="D602" s="119"/>
      <c r="E602" s="119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</row>
    <row r="603" spans="2:18">
      <c r="B603" s="119"/>
      <c r="C603" s="119"/>
      <c r="D603" s="119"/>
      <c r="E603" s="119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</row>
    <row r="604" spans="2:18">
      <c r="B604" s="119"/>
      <c r="C604" s="119"/>
      <c r="D604" s="119"/>
      <c r="E604" s="119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</row>
    <row r="605" spans="2:18">
      <c r="B605" s="119"/>
      <c r="C605" s="119"/>
      <c r="D605" s="119"/>
      <c r="E605" s="119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</row>
    <row r="606" spans="2:18">
      <c r="B606" s="119"/>
      <c r="C606" s="119"/>
      <c r="D606" s="119"/>
      <c r="E606" s="119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</row>
    <row r="607" spans="2:18">
      <c r="B607" s="119"/>
      <c r="C607" s="119"/>
      <c r="D607" s="119"/>
      <c r="E607" s="119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</row>
    <row r="608" spans="2:18">
      <c r="B608" s="119"/>
      <c r="C608" s="119"/>
      <c r="D608" s="119"/>
      <c r="E608" s="119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</row>
    <row r="609" spans="2:18">
      <c r="B609" s="119"/>
      <c r="C609" s="119"/>
      <c r="D609" s="119"/>
      <c r="E609" s="119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</row>
    <row r="610" spans="2:18">
      <c r="B610" s="119"/>
      <c r="C610" s="119"/>
      <c r="D610" s="119"/>
      <c r="E610" s="119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</row>
    <row r="611" spans="2:18">
      <c r="B611" s="119"/>
      <c r="C611" s="119"/>
      <c r="D611" s="119"/>
      <c r="E611" s="119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</row>
    <row r="612" spans="2:18">
      <c r="B612" s="119"/>
      <c r="C612" s="119"/>
      <c r="D612" s="119"/>
      <c r="E612" s="119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</row>
    <row r="613" spans="2:18">
      <c r="B613" s="119"/>
      <c r="C613" s="119"/>
      <c r="D613" s="119"/>
      <c r="E613" s="119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</row>
    <row r="614" spans="2:18">
      <c r="B614" s="119"/>
      <c r="C614" s="119"/>
      <c r="D614" s="119"/>
      <c r="E614" s="119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</row>
    <row r="615" spans="2:18">
      <c r="B615" s="119"/>
      <c r="C615" s="119"/>
      <c r="D615" s="119"/>
      <c r="E615" s="119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</row>
    <row r="616" spans="2:18">
      <c r="B616" s="119"/>
      <c r="C616" s="119"/>
      <c r="D616" s="119"/>
      <c r="E616" s="119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</row>
    <row r="617" spans="2:18">
      <c r="B617" s="119"/>
      <c r="C617" s="119"/>
      <c r="D617" s="119"/>
      <c r="E617" s="119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</row>
    <row r="618" spans="2:18">
      <c r="B618" s="119"/>
      <c r="C618" s="119"/>
      <c r="D618" s="119"/>
      <c r="E618" s="119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</row>
    <row r="619" spans="2:18">
      <c r="B619" s="119"/>
      <c r="C619" s="119"/>
      <c r="D619" s="119"/>
      <c r="E619" s="119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</row>
    <row r="620" spans="2:18">
      <c r="B620" s="119"/>
      <c r="C620" s="119"/>
      <c r="D620" s="119"/>
      <c r="E620" s="119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</row>
    <row r="621" spans="2:18">
      <c r="B621" s="119"/>
      <c r="C621" s="119"/>
      <c r="D621" s="119"/>
      <c r="E621" s="119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</row>
    <row r="622" spans="2:18">
      <c r="B622" s="119"/>
      <c r="C622" s="119"/>
      <c r="D622" s="119"/>
      <c r="E622" s="119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</row>
    <row r="623" spans="2:18">
      <c r="B623" s="119"/>
      <c r="C623" s="119"/>
      <c r="D623" s="119"/>
      <c r="E623" s="119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</row>
    <row r="624" spans="2:18">
      <c r="B624" s="119"/>
      <c r="C624" s="119"/>
      <c r="D624" s="119"/>
      <c r="E624" s="119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</row>
    <row r="625" spans="2:18">
      <c r="B625" s="119"/>
      <c r="C625" s="119"/>
      <c r="D625" s="119"/>
      <c r="E625" s="119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</row>
    <row r="626" spans="2:18">
      <c r="B626" s="119"/>
      <c r="C626" s="119"/>
      <c r="D626" s="119"/>
      <c r="E626" s="119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</row>
    <row r="627" spans="2:18">
      <c r="B627" s="119"/>
      <c r="C627" s="119"/>
      <c r="D627" s="119"/>
      <c r="E627" s="119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</row>
    <row r="628" spans="2:18">
      <c r="B628" s="119"/>
      <c r="C628" s="119"/>
      <c r="D628" s="119"/>
      <c r="E628" s="119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</row>
    <row r="629" spans="2:18">
      <c r="B629" s="119"/>
      <c r="C629" s="119"/>
      <c r="D629" s="119"/>
      <c r="E629" s="119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</row>
    <row r="630" spans="2:18">
      <c r="B630" s="119"/>
      <c r="C630" s="119"/>
      <c r="D630" s="119"/>
      <c r="E630" s="119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</row>
    <row r="631" spans="2:18">
      <c r="B631" s="119"/>
      <c r="C631" s="119"/>
      <c r="D631" s="119"/>
      <c r="E631" s="119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</row>
    <row r="632" spans="2:18">
      <c r="B632" s="119"/>
      <c r="C632" s="119"/>
      <c r="D632" s="119"/>
      <c r="E632" s="119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</row>
    <row r="633" spans="2:18">
      <c r="B633" s="119"/>
      <c r="C633" s="119"/>
      <c r="D633" s="119"/>
      <c r="E633" s="119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</row>
    <row r="634" spans="2:18">
      <c r="B634" s="119"/>
      <c r="C634" s="119"/>
      <c r="D634" s="119"/>
      <c r="E634" s="119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</row>
    <row r="635" spans="2:18">
      <c r="B635" s="119"/>
      <c r="C635" s="119"/>
      <c r="D635" s="119"/>
      <c r="E635" s="119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</row>
    <row r="636" spans="2:18">
      <c r="B636" s="119"/>
      <c r="C636" s="119"/>
      <c r="D636" s="119"/>
      <c r="E636" s="119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</row>
    <row r="637" spans="2:18">
      <c r="B637" s="119"/>
      <c r="C637" s="119"/>
      <c r="D637" s="119"/>
      <c r="E637" s="119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</row>
    <row r="638" spans="2:18">
      <c r="B638" s="119"/>
      <c r="C638" s="119"/>
      <c r="D638" s="119"/>
      <c r="E638" s="119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</row>
    <row r="639" spans="2:18">
      <c r="B639" s="119"/>
      <c r="C639" s="119"/>
      <c r="D639" s="119"/>
      <c r="E639" s="119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</row>
    <row r="640" spans="2:18">
      <c r="B640" s="119"/>
      <c r="C640" s="119"/>
      <c r="D640" s="119"/>
      <c r="E640" s="119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</row>
    <row r="641" spans="2:18">
      <c r="B641" s="119"/>
      <c r="C641" s="119"/>
      <c r="D641" s="119"/>
      <c r="E641" s="119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</row>
    <row r="642" spans="2:18">
      <c r="B642" s="119"/>
      <c r="C642" s="119"/>
      <c r="D642" s="119"/>
      <c r="E642" s="119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</row>
    <row r="643" spans="2:18">
      <c r="B643" s="119"/>
      <c r="C643" s="119"/>
      <c r="D643" s="119"/>
      <c r="E643" s="119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</row>
    <row r="644" spans="2:18">
      <c r="B644" s="119"/>
      <c r="C644" s="119"/>
      <c r="D644" s="119"/>
      <c r="E644" s="119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</row>
    <row r="645" spans="2:18">
      <c r="B645" s="119"/>
      <c r="C645" s="119"/>
      <c r="D645" s="119"/>
      <c r="E645" s="119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</row>
    <row r="646" spans="2:18">
      <c r="B646" s="119"/>
      <c r="C646" s="119"/>
      <c r="D646" s="119"/>
      <c r="E646" s="119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</row>
    <row r="647" spans="2:18">
      <c r="B647" s="119"/>
      <c r="C647" s="119"/>
      <c r="D647" s="119"/>
      <c r="E647" s="119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</row>
    <row r="648" spans="2:18">
      <c r="B648" s="119"/>
      <c r="C648" s="119"/>
      <c r="D648" s="119"/>
      <c r="E648" s="119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</row>
    <row r="649" spans="2:18">
      <c r="B649" s="119"/>
      <c r="C649" s="119"/>
      <c r="D649" s="119"/>
      <c r="E649" s="119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</row>
    <row r="650" spans="2:18">
      <c r="B650" s="119"/>
      <c r="C650" s="119"/>
      <c r="D650" s="119"/>
      <c r="E650" s="119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</row>
    <row r="651" spans="2:18">
      <c r="B651" s="119"/>
      <c r="C651" s="119"/>
      <c r="D651" s="119"/>
      <c r="E651" s="119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</row>
    <row r="652" spans="2:18">
      <c r="B652" s="119"/>
      <c r="C652" s="119"/>
      <c r="D652" s="119"/>
      <c r="E652" s="119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</row>
    <row r="653" spans="2:18">
      <c r="B653" s="119"/>
      <c r="C653" s="119"/>
      <c r="D653" s="119"/>
      <c r="E653" s="119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</row>
    <row r="654" spans="2:18">
      <c r="B654" s="119"/>
      <c r="C654" s="119"/>
      <c r="D654" s="119"/>
      <c r="E654" s="119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</row>
    <row r="655" spans="2:18">
      <c r="B655" s="119"/>
      <c r="C655" s="119"/>
      <c r="D655" s="119"/>
      <c r="E655" s="119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</row>
    <row r="656" spans="2:18">
      <c r="B656" s="119"/>
      <c r="C656" s="119"/>
      <c r="D656" s="119"/>
      <c r="E656" s="119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</row>
    <row r="657" spans="2:18">
      <c r="B657" s="119"/>
      <c r="C657" s="119"/>
      <c r="D657" s="119"/>
      <c r="E657" s="119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</row>
    <row r="658" spans="2:18">
      <c r="B658" s="119"/>
      <c r="C658" s="119"/>
      <c r="D658" s="119"/>
      <c r="E658" s="119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</row>
    <row r="659" spans="2:18">
      <c r="B659" s="119"/>
      <c r="C659" s="119"/>
      <c r="D659" s="119"/>
      <c r="E659" s="119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</row>
    <row r="660" spans="2:18">
      <c r="B660" s="119"/>
      <c r="C660" s="119"/>
      <c r="D660" s="119"/>
      <c r="E660" s="119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</row>
    <row r="661" spans="2:18">
      <c r="B661" s="119"/>
      <c r="C661" s="119"/>
      <c r="D661" s="119"/>
      <c r="E661" s="119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</row>
    <row r="662" spans="2:18">
      <c r="B662" s="119"/>
      <c r="C662" s="119"/>
      <c r="D662" s="119"/>
      <c r="E662" s="119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</row>
    <row r="663" spans="2:18">
      <c r="B663" s="119"/>
      <c r="C663" s="119"/>
      <c r="D663" s="119"/>
      <c r="E663" s="119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</row>
    <row r="664" spans="2:18">
      <c r="B664" s="119"/>
      <c r="C664" s="119"/>
      <c r="D664" s="119"/>
      <c r="E664" s="119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</row>
    <row r="665" spans="2:18">
      <c r="B665" s="119"/>
      <c r="C665" s="119"/>
      <c r="D665" s="119"/>
      <c r="E665" s="119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</row>
    <row r="666" spans="2:18">
      <c r="B666" s="119"/>
      <c r="C666" s="119"/>
      <c r="D666" s="119"/>
      <c r="E666" s="119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</row>
    <row r="667" spans="2:18">
      <c r="B667" s="119"/>
      <c r="C667" s="119"/>
      <c r="D667" s="119"/>
      <c r="E667" s="119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</row>
    <row r="668" spans="2:18">
      <c r="B668" s="119"/>
      <c r="C668" s="119"/>
      <c r="D668" s="119"/>
      <c r="E668" s="119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</row>
    <row r="669" spans="2:18">
      <c r="B669" s="119"/>
      <c r="C669" s="119"/>
      <c r="D669" s="119"/>
      <c r="E669" s="119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</row>
    <row r="670" spans="2:18">
      <c r="B670" s="119"/>
      <c r="C670" s="119"/>
      <c r="D670" s="119"/>
      <c r="E670" s="119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</row>
    <row r="671" spans="2:18">
      <c r="B671" s="119"/>
      <c r="C671" s="119"/>
      <c r="D671" s="119"/>
      <c r="E671" s="119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</row>
    <row r="672" spans="2:18">
      <c r="B672" s="119"/>
      <c r="C672" s="119"/>
      <c r="D672" s="119"/>
      <c r="E672" s="119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</row>
    <row r="673" spans="2:18">
      <c r="B673" s="119"/>
      <c r="C673" s="119"/>
      <c r="D673" s="119"/>
      <c r="E673" s="119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</row>
    <row r="674" spans="2:18">
      <c r="B674" s="119"/>
      <c r="C674" s="119"/>
      <c r="D674" s="119"/>
      <c r="E674" s="119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</row>
    <row r="675" spans="2:18">
      <c r="B675" s="119"/>
      <c r="C675" s="119"/>
      <c r="D675" s="119"/>
      <c r="E675" s="119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</row>
    <row r="676" spans="2:18">
      <c r="B676" s="119"/>
      <c r="C676" s="119"/>
      <c r="D676" s="119"/>
      <c r="E676" s="119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</row>
    <row r="677" spans="2:18">
      <c r="B677" s="119"/>
      <c r="C677" s="119"/>
      <c r="D677" s="119"/>
      <c r="E677" s="119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</row>
    <row r="678" spans="2:18">
      <c r="B678" s="119"/>
      <c r="C678" s="119"/>
      <c r="D678" s="119"/>
      <c r="E678" s="119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</row>
    <row r="679" spans="2:18">
      <c r="B679" s="119"/>
      <c r="C679" s="119"/>
      <c r="D679" s="119"/>
      <c r="E679" s="119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</row>
    <row r="680" spans="2:18">
      <c r="B680" s="119"/>
      <c r="C680" s="119"/>
      <c r="D680" s="119"/>
      <c r="E680" s="119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</row>
    <row r="681" spans="2:18">
      <c r="B681" s="119"/>
      <c r="C681" s="119"/>
      <c r="D681" s="119"/>
      <c r="E681" s="119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</row>
    <row r="682" spans="2:18">
      <c r="B682" s="119"/>
      <c r="C682" s="119"/>
      <c r="D682" s="119"/>
      <c r="E682" s="119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</row>
    <row r="683" spans="2:18">
      <c r="B683" s="119"/>
      <c r="C683" s="119"/>
      <c r="D683" s="119"/>
      <c r="E683" s="119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</row>
    <row r="684" spans="2:18">
      <c r="B684" s="119"/>
      <c r="C684" s="119"/>
      <c r="D684" s="119"/>
      <c r="E684" s="119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</row>
    <row r="685" spans="2:18">
      <c r="B685" s="119"/>
      <c r="C685" s="119"/>
      <c r="D685" s="119"/>
      <c r="E685" s="119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</row>
    <row r="686" spans="2:18">
      <c r="B686" s="119"/>
      <c r="C686" s="119"/>
      <c r="D686" s="119"/>
      <c r="E686" s="119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</row>
    <row r="687" spans="2:18">
      <c r="B687" s="119"/>
      <c r="C687" s="119"/>
      <c r="D687" s="119"/>
      <c r="E687" s="119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</row>
    <row r="688" spans="2:18">
      <c r="B688" s="119"/>
      <c r="C688" s="119"/>
      <c r="D688" s="119"/>
      <c r="E688" s="119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</row>
    <row r="689" spans="2:18">
      <c r="B689" s="119"/>
      <c r="C689" s="119"/>
      <c r="D689" s="119"/>
      <c r="E689" s="119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</row>
    <row r="690" spans="2:18">
      <c r="B690" s="119"/>
      <c r="C690" s="119"/>
      <c r="D690" s="119"/>
      <c r="E690" s="119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</row>
    <row r="691" spans="2:18">
      <c r="B691" s="119"/>
      <c r="C691" s="119"/>
      <c r="D691" s="119"/>
      <c r="E691" s="119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</row>
    <row r="692" spans="2:18">
      <c r="B692" s="119"/>
      <c r="C692" s="119"/>
      <c r="D692" s="119"/>
      <c r="E692" s="119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</row>
    <row r="693" spans="2:18">
      <c r="B693" s="119"/>
      <c r="C693" s="119"/>
      <c r="D693" s="119"/>
      <c r="E693" s="119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</row>
    <row r="694" spans="2:18">
      <c r="B694" s="119"/>
      <c r="C694" s="119"/>
      <c r="D694" s="119"/>
      <c r="E694" s="119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</row>
    <row r="695" spans="2:18">
      <c r="B695" s="119"/>
      <c r="C695" s="119"/>
      <c r="D695" s="119"/>
      <c r="E695" s="119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</row>
    <row r="696" spans="2:18">
      <c r="B696" s="119"/>
      <c r="C696" s="119"/>
      <c r="D696" s="119"/>
      <c r="E696" s="119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</row>
    <row r="697" spans="2:18">
      <c r="B697" s="119"/>
      <c r="C697" s="119"/>
      <c r="D697" s="119"/>
      <c r="E697" s="119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</row>
    <row r="698" spans="2:18">
      <c r="B698" s="119"/>
      <c r="C698" s="119"/>
      <c r="D698" s="119"/>
      <c r="E698" s="119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</row>
    <row r="699" spans="2:18">
      <c r="B699" s="119"/>
      <c r="C699" s="119"/>
      <c r="D699" s="119"/>
      <c r="E699" s="119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</row>
    <row r="700" spans="2:18">
      <c r="B700" s="119"/>
      <c r="C700" s="119"/>
      <c r="D700" s="119"/>
      <c r="E700" s="119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</row>
    <row r="701" spans="2:18">
      <c r="B701" s="119"/>
      <c r="C701" s="119"/>
      <c r="D701" s="119"/>
      <c r="E701" s="119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</row>
    <row r="702" spans="2:18">
      <c r="B702" s="119"/>
      <c r="C702" s="119"/>
      <c r="D702" s="119"/>
      <c r="E702" s="119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</row>
    <row r="703" spans="2:18">
      <c r="B703" s="119"/>
      <c r="C703" s="119"/>
      <c r="D703" s="119"/>
      <c r="E703" s="119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</row>
    <row r="704" spans="2:18">
      <c r="B704" s="119"/>
      <c r="C704" s="119"/>
      <c r="D704" s="119"/>
      <c r="E704" s="119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</row>
    <row r="705" spans="2:18">
      <c r="B705" s="119"/>
      <c r="C705" s="119"/>
      <c r="D705" s="119"/>
      <c r="E705" s="119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</row>
    <row r="706" spans="2:18">
      <c r="B706" s="119"/>
      <c r="C706" s="119"/>
      <c r="D706" s="119"/>
      <c r="E706" s="119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</row>
    <row r="707" spans="2:18">
      <c r="B707" s="119"/>
      <c r="C707" s="119"/>
      <c r="D707" s="119"/>
      <c r="E707" s="119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</row>
    <row r="708" spans="2:18">
      <c r="B708" s="119"/>
      <c r="C708" s="119"/>
      <c r="D708" s="119"/>
      <c r="E708" s="119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</row>
    <row r="709" spans="2:18">
      <c r="B709" s="119"/>
      <c r="C709" s="119"/>
      <c r="D709" s="119"/>
      <c r="E709" s="119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</row>
    <row r="710" spans="2:18">
      <c r="B710" s="119"/>
      <c r="C710" s="119"/>
      <c r="D710" s="119"/>
      <c r="E710" s="119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</row>
    <row r="711" spans="2:18">
      <c r="B711" s="119"/>
      <c r="C711" s="119"/>
      <c r="D711" s="119"/>
      <c r="E711" s="119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</row>
    <row r="712" spans="2:18">
      <c r="B712" s="119"/>
      <c r="C712" s="119"/>
      <c r="D712" s="119"/>
      <c r="E712" s="119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</row>
    <row r="713" spans="2:18">
      <c r="B713" s="119"/>
      <c r="C713" s="119"/>
      <c r="D713" s="119"/>
      <c r="E713" s="119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</row>
    <row r="714" spans="2:18">
      <c r="B714" s="119"/>
      <c r="C714" s="119"/>
      <c r="D714" s="119"/>
      <c r="E714" s="119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</row>
    <row r="715" spans="2:18">
      <c r="B715" s="119"/>
      <c r="C715" s="119"/>
      <c r="D715" s="119"/>
      <c r="E715" s="119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</row>
    <row r="716" spans="2:18">
      <c r="B716" s="119"/>
      <c r="C716" s="119"/>
      <c r="D716" s="119"/>
      <c r="E716" s="119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</row>
    <row r="717" spans="2:18">
      <c r="B717" s="119"/>
      <c r="C717" s="119"/>
      <c r="D717" s="119"/>
      <c r="E717" s="119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</row>
    <row r="718" spans="2:18">
      <c r="B718" s="119"/>
      <c r="C718" s="119"/>
      <c r="D718" s="119"/>
      <c r="E718" s="119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</row>
    <row r="719" spans="2:18">
      <c r="B719" s="119"/>
      <c r="C719" s="119"/>
      <c r="D719" s="119"/>
      <c r="E719" s="119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</row>
    <row r="720" spans="2:18">
      <c r="B720" s="119"/>
      <c r="C720" s="119"/>
      <c r="D720" s="119"/>
      <c r="E720" s="119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</row>
    <row r="721" spans="2:18">
      <c r="B721" s="119"/>
      <c r="C721" s="119"/>
      <c r="D721" s="119"/>
      <c r="E721" s="119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</row>
    <row r="722" spans="2:18">
      <c r="B722" s="119"/>
      <c r="C722" s="119"/>
      <c r="D722" s="119"/>
      <c r="E722" s="119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</row>
    <row r="723" spans="2:18">
      <c r="B723" s="119"/>
      <c r="C723" s="119"/>
      <c r="D723" s="119"/>
      <c r="E723" s="119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</row>
    <row r="724" spans="2:18">
      <c r="B724" s="119"/>
      <c r="C724" s="119"/>
      <c r="D724" s="119"/>
      <c r="E724" s="119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</row>
    <row r="725" spans="2:18">
      <c r="B725" s="119"/>
      <c r="C725" s="119"/>
      <c r="D725" s="119"/>
      <c r="E725" s="119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</row>
    <row r="726" spans="2:18">
      <c r="B726" s="119"/>
      <c r="C726" s="119"/>
      <c r="D726" s="119"/>
      <c r="E726" s="119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</row>
    <row r="727" spans="2:18">
      <c r="B727" s="119"/>
      <c r="C727" s="119"/>
      <c r="D727" s="119"/>
      <c r="E727" s="119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</row>
    <row r="728" spans="2:18">
      <c r="B728" s="119"/>
      <c r="C728" s="119"/>
      <c r="D728" s="119"/>
      <c r="E728" s="119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</row>
    <row r="729" spans="2:18">
      <c r="B729" s="119"/>
      <c r="C729" s="119"/>
      <c r="D729" s="119"/>
      <c r="E729" s="119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</row>
    <row r="730" spans="2:18">
      <c r="B730" s="119"/>
      <c r="C730" s="119"/>
      <c r="D730" s="119"/>
      <c r="E730" s="119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</row>
    <row r="731" spans="2:18">
      <c r="B731" s="119"/>
      <c r="C731" s="119"/>
      <c r="D731" s="119"/>
      <c r="E731" s="119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</row>
    <row r="732" spans="2:18">
      <c r="B732" s="119"/>
      <c r="C732" s="119"/>
      <c r="D732" s="119"/>
      <c r="E732" s="119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</row>
    <row r="733" spans="2:18">
      <c r="B733" s="119"/>
      <c r="C733" s="119"/>
      <c r="D733" s="119"/>
      <c r="E733" s="119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</row>
    <row r="734" spans="2:18">
      <c r="B734" s="119"/>
      <c r="C734" s="119"/>
      <c r="D734" s="119"/>
      <c r="E734" s="119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</row>
    <row r="735" spans="2:18">
      <c r="B735" s="119"/>
      <c r="C735" s="119"/>
      <c r="D735" s="119"/>
      <c r="E735" s="119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</row>
    <row r="736" spans="2:18">
      <c r="B736" s="119"/>
      <c r="C736" s="119"/>
      <c r="D736" s="119"/>
      <c r="E736" s="119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</row>
    <row r="737" spans="2:18">
      <c r="B737" s="119"/>
      <c r="C737" s="119"/>
      <c r="D737" s="119"/>
      <c r="E737" s="119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</row>
    <row r="738" spans="2:18">
      <c r="B738" s="119"/>
      <c r="C738" s="119"/>
      <c r="D738" s="119"/>
      <c r="E738" s="119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</row>
    <row r="739" spans="2:18">
      <c r="B739" s="119"/>
      <c r="C739" s="119"/>
      <c r="D739" s="119"/>
      <c r="E739" s="119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</row>
    <row r="740" spans="2:18">
      <c r="B740" s="119"/>
      <c r="C740" s="119"/>
      <c r="D740" s="119"/>
      <c r="E740" s="119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</row>
    <row r="741" spans="2:18">
      <c r="B741" s="119"/>
      <c r="C741" s="119"/>
      <c r="D741" s="119"/>
      <c r="E741" s="119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</row>
    <row r="742" spans="2:18">
      <c r="B742" s="119"/>
      <c r="C742" s="119"/>
      <c r="D742" s="119"/>
      <c r="E742" s="119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</row>
    <row r="743" spans="2:18">
      <c r="B743" s="119"/>
      <c r="C743" s="119"/>
      <c r="D743" s="119"/>
      <c r="E743" s="119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</row>
    <row r="744" spans="2:18">
      <c r="B744" s="119"/>
      <c r="C744" s="119"/>
      <c r="D744" s="119"/>
      <c r="E744" s="119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</row>
    <row r="745" spans="2:18">
      <c r="B745" s="119"/>
      <c r="C745" s="119"/>
      <c r="D745" s="119"/>
      <c r="E745" s="119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</row>
    <row r="746" spans="2:18">
      <c r="B746" s="119"/>
      <c r="C746" s="119"/>
      <c r="D746" s="119"/>
      <c r="E746" s="119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</row>
    <row r="747" spans="2:18">
      <c r="B747" s="119"/>
      <c r="C747" s="119"/>
      <c r="D747" s="119"/>
      <c r="E747" s="119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</row>
    <row r="748" spans="2:18">
      <c r="B748" s="119"/>
      <c r="C748" s="119"/>
      <c r="D748" s="119"/>
      <c r="E748" s="119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</row>
    <row r="749" spans="2:18">
      <c r="B749" s="119"/>
      <c r="C749" s="119"/>
      <c r="D749" s="119"/>
      <c r="E749" s="119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</row>
    <row r="750" spans="2:18">
      <c r="B750" s="119"/>
      <c r="C750" s="119"/>
      <c r="D750" s="119"/>
      <c r="E750" s="119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</row>
    <row r="751" spans="2:18">
      <c r="B751" s="119"/>
      <c r="C751" s="119"/>
      <c r="D751" s="119"/>
      <c r="E751" s="119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</row>
    <row r="752" spans="2:18">
      <c r="B752" s="119"/>
      <c r="C752" s="119"/>
      <c r="D752" s="119"/>
      <c r="E752" s="119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</row>
    <row r="753" spans="2:18">
      <c r="B753" s="119"/>
      <c r="C753" s="119"/>
      <c r="D753" s="119"/>
      <c r="E753" s="119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</row>
    <row r="754" spans="2:18">
      <c r="B754" s="119"/>
      <c r="C754" s="119"/>
      <c r="D754" s="119"/>
      <c r="E754" s="119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</row>
    <row r="755" spans="2:18">
      <c r="B755" s="119"/>
      <c r="C755" s="119"/>
      <c r="D755" s="119"/>
      <c r="E755" s="119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</row>
    <row r="756" spans="2:18">
      <c r="B756" s="119"/>
      <c r="C756" s="119"/>
      <c r="D756" s="119"/>
      <c r="E756" s="119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</row>
    <row r="757" spans="2:18">
      <c r="B757" s="119"/>
      <c r="C757" s="119"/>
      <c r="D757" s="119"/>
      <c r="E757" s="119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</row>
    <row r="758" spans="2:18">
      <c r="B758" s="119"/>
      <c r="C758" s="119"/>
      <c r="D758" s="119"/>
      <c r="E758" s="119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</row>
    <row r="759" spans="2:18">
      <c r="B759" s="119"/>
      <c r="C759" s="119"/>
      <c r="D759" s="119"/>
      <c r="E759" s="119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</row>
    <row r="760" spans="2:18">
      <c r="B760" s="119"/>
      <c r="C760" s="119"/>
      <c r="D760" s="119"/>
      <c r="E760" s="119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</row>
    <row r="761" spans="2:18">
      <c r="B761" s="119"/>
      <c r="C761" s="119"/>
      <c r="D761" s="119"/>
      <c r="E761" s="119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</row>
    <row r="762" spans="2:18">
      <c r="B762" s="119"/>
      <c r="C762" s="119"/>
      <c r="D762" s="119"/>
      <c r="E762" s="119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</row>
    <row r="763" spans="2:18">
      <c r="B763" s="119"/>
      <c r="C763" s="119"/>
      <c r="D763" s="119"/>
      <c r="E763" s="119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</row>
    <row r="764" spans="2:18">
      <c r="B764" s="119"/>
      <c r="C764" s="119"/>
      <c r="D764" s="119"/>
      <c r="E764" s="119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</row>
    <row r="765" spans="2:18">
      <c r="B765" s="119"/>
      <c r="C765" s="119"/>
      <c r="D765" s="119"/>
      <c r="E765" s="119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</row>
    <row r="766" spans="2:18">
      <c r="B766" s="119"/>
      <c r="C766" s="119"/>
      <c r="D766" s="119"/>
      <c r="E766" s="119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</row>
    <row r="767" spans="2:18">
      <c r="B767" s="119"/>
      <c r="C767" s="119"/>
      <c r="D767" s="119"/>
      <c r="E767" s="119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</row>
    <row r="768" spans="2:18">
      <c r="B768" s="119"/>
      <c r="C768" s="119"/>
      <c r="D768" s="119"/>
      <c r="E768" s="119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</row>
    <row r="769" spans="2:18">
      <c r="B769" s="119"/>
      <c r="C769" s="119"/>
      <c r="D769" s="119"/>
      <c r="E769" s="119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</row>
    <row r="770" spans="2:18">
      <c r="B770" s="119"/>
      <c r="C770" s="119"/>
      <c r="D770" s="119"/>
      <c r="E770" s="119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</row>
    <row r="771" spans="2:18">
      <c r="B771" s="119"/>
      <c r="C771" s="119"/>
      <c r="D771" s="119"/>
      <c r="E771" s="119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</row>
    <row r="772" spans="2:18">
      <c r="B772" s="119"/>
      <c r="C772" s="119"/>
      <c r="D772" s="119"/>
      <c r="E772" s="119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</row>
    <row r="773" spans="2:18">
      <c r="B773" s="119"/>
      <c r="C773" s="119"/>
      <c r="D773" s="119"/>
      <c r="E773" s="119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</row>
    <row r="774" spans="2:18">
      <c r="B774" s="119"/>
      <c r="C774" s="119"/>
      <c r="D774" s="119"/>
      <c r="E774" s="119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</row>
    <row r="775" spans="2:18">
      <c r="B775" s="119"/>
      <c r="C775" s="119"/>
      <c r="D775" s="119"/>
      <c r="E775" s="119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</row>
    <row r="776" spans="2:18">
      <c r="B776" s="119"/>
      <c r="C776" s="119"/>
      <c r="D776" s="119"/>
      <c r="E776" s="119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</row>
    <row r="777" spans="2:18">
      <c r="B777" s="119"/>
      <c r="C777" s="119"/>
      <c r="D777" s="119"/>
      <c r="E777" s="119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</row>
    <row r="778" spans="2:18">
      <c r="B778" s="119"/>
      <c r="C778" s="119"/>
      <c r="D778" s="119"/>
      <c r="E778" s="119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</row>
    <row r="779" spans="2:18">
      <c r="B779" s="119"/>
      <c r="C779" s="119"/>
      <c r="D779" s="119"/>
      <c r="E779" s="119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</row>
    <row r="780" spans="2:18">
      <c r="B780" s="119"/>
      <c r="C780" s="119"/>
      <c r="D780" s="119"/>
      <c r="E780" s="119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</row>
    <row r="781" spans="2:18">
      <c r="B781" s="119"/>
      <c r="C781" s="119"/>
      <c r="D781" s="119"/>
      <c r="E781" s="119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</row>
    <row r="782" spans="2:18">
      <c r="B782" s="119"/>
      <c r="C782" s="119"/>
      <c r="D782" s="119"/>
      <c r="E782" s="119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</row>
    <row r="783" spans="2:18">
      <c r="B783" s="119"/>
      <c r="C783" s="119"/>
      <c r="D783" s="119"/>
      <c r="E783" s="119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</row>
    <row r="784" spans="2:18">
      <c r="B784" s="119"/>
      <c r="C784" s="119"/>
      <c r="D784" s="119"/>
      <c r="E784" s="119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</row>
    <row r="785" spans="2:18">
      <c r="B785" s="119"/>
      <c r="C785" s="119"/>
      <c r="D785" s="119"/>
      <c r="E785" s="119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</row>
    <row r="786" spans="2:18">
      <c r="B786" s="119"/>
      <c r="C786" s="119"/>
      <c r="D786" s="119"/>
      <c r="E786" s="119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</row>
    <row r="787" spans="2:18">
      <c r="B787" s="119"/>
      <c r="C787" s="119"/>
      <c r="D787" s="119"/>
      <c r="E787" s="119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</row>
    <row r="788" spans="2:18">
      <c r="B788" s="119"/>
      <c r="C788" s="119"/>
      <c r="D788" s="119"/>
      <c r="E788" s="119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</row>
    <row r="789" spans="2:18">
      <c r="B789" s="119"/>
      <c r="C789" s="119"/>
      <c r="D789" s="119"/>
      <c r="E789" s="119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</row>
    <row r="790" spans="2:18">
      <c r="B790" s="119"/>
      <c r="C790" s="119"/>
      <c r="D790" s="119"/>
      <c r="E790" s="119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</row>
    <row r="791" spans="2:18">
      <c r="B791" s="119"/>
      <c r="C791" s="119"/>
      <c r="D791" s="119"/>
      <c r="E791" s="119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</row>
    <row r="792" spans="2:18">
      <c r="B792" s="119"/>
      <c r="C792" s="119"/>
      <c r="D792" s="119"/>
      <c r="E792" s="119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</row>
    <row r="793" spans="2:18">
      <c r="B793" s="119"/>
      <c r="C793" s="119"/>
      <c r="D793" s="119"/>
      <c r="E793" s="119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</row>
    <row r="794" spans="2:18">
      <c r="B794" s="119"/>
      <c r="C794" s="119"/>
      <c r="D794" s="119"/>
      <c r="E794" s="119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</row>
    <row r="795" spans="2:18">
      <c r="B795" s="119"/>
      <c r="C795" s="119"/>
      <c r="D795" s="119"/>
      <c r="E795" s="119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</row>
    <row r="796" spans="2:18">
      <c r="B796" s="119"/>
      <c r="C796" s="119"/>
      <c r="D796" s="119"/>
      <c r="E796" s="119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</row>
    <row r="797" spans="2:18">
      <c r="B797" s="119"/>
      <c r="C797" s="119"/>
      <c r="D797" s="119"/>
      <c r="E797" s="119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</row>
    <row r="798" spans="2:18">
      <c r="B798" s="119"/>
      <c r="C798" s="119"/>
      <c r="D798" s="119"/>
      <c r="E798" s="119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</row>
    <row r="799" spans="2:18">
      <c r="B799" s="119"/>
      <c r="C799" s="119"/>
      <c r="D799" s="119"/>
      <c r="E799" s="119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</row>
    <row r="800" spans="2:18">
      <c r="B800" s="119"/>
      <c r="C800" s="119"/>
      <c r="D800" s="119"/>
      <c r="E800" s="119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</row>
    <row r="801" spans="2:18">
      <c r="B801" s="119"/>
      <c r="C801" s="119"/>
      <c r="D801" s="119"/>
      <c r="E801" s="119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</row>
    <row r="802" spans="2:18">
      <c r="B802" s="119"/>
      <c r="C802" s="119"/>
      <c r="D802" s="119"/>
      <c r="E802" s="119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</row>
    <row r="803" spans="2:18">
      <c r="B803" s="119"/>
      <c r="C803" s="119"/>
      <c r="D803" s="119"/>
      <c r="E803" s="119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</row>
    <row r="804" spans="2:18">
      <c r="B804" s="119"/>
      <c r="C804" s="119"/>
      <c r="D804" s="119"/>
      <c r="E804" s="119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</row>
    <row r="805" spans="2:18">
      <c r="B805" s="119"/>
      <c r="C805" s="119"/>
      <c r="D805" s="119"/>
      <c r="E805" s="119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</row>
    <row r="806" spans="2:18">
      <c r="B806" s="119"/>
      <c r="C806" s="119"/>
      <c r="D806" s="119"/>
      <c r="E806" s="119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</row>
    <row r="807" spans="2:18">
      <c r="B807" s="119"/>
      <c r="C807" s="119"/>
      <c r="D807" s="119"/>
      <c r="E807" s="119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</row>
    <row r="808" spans="2:18">
      <c r="B808" s="119"/>
      <c r="C808" s="119"/>
      <c r="D808" s="119"/>
      <c r="E808" s="119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</row>
    <row r="809" spans="2:18">
      <c r="B809" s="119"/>
      <c r="C809" s="119"/>
      <c r="D809" s="119"/>
      <c r="E809" s="119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</row>
    <row r="810" spans="2:18">
      <c r="B810" s="119"/>
      <c r="C810" s="119"/>
      <c r="D810" s="119"/>
      <c r="E810" s="119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</row>
    <row r="811" spans="2:18">
      <c r="B811" s="119"/>
      <c r="C811" s="119"/>
      <c r="D811" s="119"/>
      <c r="E811" s="119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</row>
    <row r="812" spans="2:18">
      <c r="B812" s="119"/>
      <c r="C812" s="119"/>
      <c r="D812" s="119"/>
      <c r="E812" s="119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</row>
    <row r="813" spans="2:18">
      <c r="B813" s="119"/>
      <c r="C813" s="119"/>
      <c r="D813" s="119"/>
      <c r="E813" s="119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</row>
    <row r="814" spans="2:18">
      <c r="B814" s="119"/>
      <c r="C814" s="119"/>
      <c r="D814" s="119"/>
      <c r="E814" s="119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</row>
    <row r="815" spans="2:18">
      <c r="B815" s="119"/>
      <c r="C815" s="119"/>
      <c r="D815" s="119"/>
      <c r="E815" s="119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</row>
    <row r="816" spans="2:18">
      <c r="B816" s="119"/>
      <c r="C816" s="119"/>
      <c r="D816" s="119"/>
      <c r="E816" s="119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</row>
    <row r="817" spans="2:18">
      <c r="B817" s="119"/>
      <c r="C817" s="119"/>
      <c r="D817" s="119"/>
      <c r="E817" s="119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</row>
    <row r="818" spans="2:18">
      <c r="B818" s="119"/>
      <c r="C818" s="119"/>
      <c r="D818" s="119"/>
      <c r="E818" s="119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</row>
    <row r="819" spans="2:18">
      <c r="B819" s="119"/>
      <c r="C819" s="119"/>
      <c r="D819" s="119"/>
      <c r="E819" s="119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</row>
    <row r="820" spans="2:18">
      <c r="B820" s="119"/>
      <c r="C820" s="119"/>
      <c r="D820" s="119"/>
      <c r="E820" s="119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</row>
    <row r="821" spans="2:18">
      <c r="B821" s="119"/>
      <c r="C821" s="119"/>
      <c r="D821" s="119"/>
      <c r="E821" s="119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</row>
    <row r="822" spans="2:18">
      <c r="B822" s="119"/>
      <c r="C822" s="119"/>
      <c r="D822" s="119"/>
      <c r="E822" s="119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</row>
    <row r="823" spans="2:18">
      <c r="B823" s="119"/>
      <c r="C823" s="119"/>
      <c r="D823" s="119"/>
      <c r="E823" s="119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</row>
    <row r="824" spans="2:18">
      <c r="B824" s="119"/>
      <c r="C824" s="119"/>
      <c r="D824" s="119"/>
      <c r="E824" s="119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</row>
    <row r="825" spans="2:18">
      <c r="B825" s="119"/>
      <c r="C825" s="119"/>
      <c r="D825" s="119"/>
      <c r="E825" s="119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</row>
    <row r="826" spans="2:18">
      <c r="B826" s="119"/>
      <c r="C826" s="119"/>
      <c r="D826" s="119"/>
      <c r="E826" s="119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</row>
    <row r="827" spans="2:18">
      <c r="B827" s="119"/>
      <c r="C827" s="119"/>
      <c r="D827" s="119"/>
      <c r="E827" s="119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</row>
    <row r="828" spans="2:18">
      <c r="B828" s="119"/>
      <c r="C828" s="119"/>
      <c r="D828" s="119"/>
      <c r="E828" s="119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</row>
    <row r="829" spans="2:18">
      <c r="B829" s="119"/>
      <c r="C829" s="119"/>
      <c r="D829" s="119"/>
      <c r="E829" s="119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</row>
    <row r="830" spans="2:18">
      <c r="B830" s="119"/>
      <c r="C830" s="119"/>
      <c r="D830" s="119"/>
      <c r="E830" s="119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</row>
    <row r="831" spans="2:18">
      <c r="B831" s="119"/>
      <c r="C831" s="119"/>
      <c r="D831" s="119"/>
      <c r="E831" s="119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</row>
    <row r="832" spans="2:18">
      <c r="B832" s="119"/>
      <c r="C832" s="119"/>
      <c r="D832" s="119"/>
      <c r="E832" s="119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</row>
    <row r="833" spans="2:18">
      <c r="B833" s="119"/>
      <c r="C833" s="119"/>
      <c r="D833" s="119"/>
      <c r="E833" s="119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</row>
    <row r="834" spans="2:18">
      <c r="B834" s="119"/>
      <c r="C834" s="119"/>
      <c r="D834" s="119"/>
      <c r="E834" s="119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</row>
    <row r="835" spans="2:18">
      <c r="B835" s="119"/>
      <c r="C835" s="119"/>
      <c r="D835" s="119"/>
      <c r="E835" s="119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</row>
    <row r="836" spans="2:18">
      <c r="B836" s="119"/>
      <c r="C836" s="119"/>
      <c r="D836" s="119"/>
      <c r="E836" s="119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</row>
    <row r="837" spans="2:18">
      <c r="B837" s="119"/>
      <c r="C837" s="119"/>
      <c r="D837" s="119"/>
      <c r="E837" s="119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</row>
    <row r="838" spans="2:18">
      <c r="B838" s="119"/>
      <c r="C838" s="119"/>
      <c r="D838" s="119"/>
      <c r="E838" s="119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</row>
    <row r="839" spans="2:18">
      <c r="B839" s="119"/>
      <c r="C839" s="119"/>
      <c r="D839" s="119"/>
      <c r="E839" s="119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</row>
    <row r="840" spans="2:18">
      <c r="B840" s="119"/>
      <c r="C840" s="119"/>
      <c r="D840" s="119"/>
      <c r="E840" s="119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</row>
    <row r="841" spans="2:18">
      <c r="B841" s="119"/>
      <c r="C841" s="119"/>
      <c r="D841" s="119"/>
      <c r="E841" s="119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</row>
    <row r="842" spans="2:18">
      <c r="B842" s="119"/>
      <c r="C842" s="119"/>
      <c r="D842" s="119"/>
      <c r="E842" s="119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</row>
    <row r="843" spans="2:18">
      <c r="B843" s="119"/>
      <c r="C843" s="119"/>
      <c r="D843" s="119"/>
      <c r="E843" s="119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</row>
    <row r="844" spans="2:18">
      <c r="B844" s="119"/>
      <c r="C844" s="119"/>
      <c r="D844" s="119"/>
      <c r="E844" s="119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</row>
    <row r="845" spans="2:18">
      <c r="B845" s="119"/>
      <c r="C845" s="119"/>
      <c r="D845" s="119"/>
      <c r="E845" s="119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</row>
    <row r="846" spans="2:18">
      <c r="B846" s="119"/>
      <c r="C846" s="119"/>
      <c r="D846" s="119"/>
      <c r="E846" s="119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</row>
    <row r="847" spans="2:18">
      <c r="B847" s="119"/>
      <c r="C847" s="119"/>
      <c r="D847" s="119"/>
      <c r="E847" s="119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</row>
    <row r="848" spans="2:18">
      <c r="B848" s="119"/>
      <c r="C848" s="119"/>
      <c r="D848" s="119"/>
      <c r="E848" s="119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</row>
    <row r="849" spans="2:18">
      <c r="B849" s="119"/>
      <c r="C849" s="119"/>
      <c r="D849" s="119"/>
      <c r="E849" s="119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</row>
    <row r="850" spans="2:18">
      <c r="B850" s="119"/>
      <c r="C850" s="119"/>
      <c r="D850" s="119"/>
      <c r="E850" s="119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</row>
    <row r="851" spans="2:18">
      <c r="B851" s="119"/>
      <c r="C851" s="119"/>
      <c r="D851" s="119"/>
      <c r="E851" s="119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</row>
    <row r="852" spans="2:18">
      <c r="B852" s="119"/>
      <c r="C852" s="119"/>
      <c r="D852" s="119"/>
      <c r="E852" s="119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</row>
    <row r="853" spans="2:18">
      <c r="B853" s="119"/>
      <c r="C853" s="119"/>
      <c r="D853" s="119"/>
      <c r="E853" s="119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</row>
    <row r="854" spans="2:18">
      <c r="B854" s="119"/>
      <c r="C854" s="119"/>
      <c r="D854" s="119"/>
      <c r="E854" s="119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</row>
    <row r="855" spans="2:18">
      <c r="B855" s="119"/>
      <c r="C855" s="119"/>
      <c r="D855" s="119"/>
      <c r="E855" s="119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</row>
    <row r="856" spans="2:18">
      <c r="B856" s="119"/>
      <c r="C856" s="119"/>
      <c r="D856" s="119"/>
      <c r="E856" s="119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</row>
    <row r="857" spans="2:18">
      <c r="B857" s="119"/>
      <c r="C857" s="119"/>
      <c r="D857" s="119"/>
      <c r="E857" s="119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</row>
    <row r="858" spans="2:18">
      <c r="B858" s="119"/>
      <c r="C858" s="119"/>
      <c r="D858" s="119"/>
      <c r="E858" s="119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</row>
    <row r="859" spans="2:18">
      <c r="B859" s="119"/>
      <c r="C859" s="119"/>
      <c r="D859" s="119"/>
      <c r="E859" s="119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</row>
    <row r="860" spans="2:18">
      <c r="B860" s="119"/>
      <c r="C860" s="119"/>
      <c r="D860" s="119"/>
      <c r="E860" s="119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</row>
    <row r="861" spans="2:18">
      <c r="B861" s="119"/>
      <c r="C861" s="119"/>
      <c r="D861" s="119"/>
      <c r="E861" s="119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</row>
    <row r="862" spans="2:18">
      <c r="B862" s="119"/>
      <c r="C862" s="119"/>
      <c r="D862" s="119"/>
      <c r="E862" s="119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</row>
    <row r="863" spans="2:18">
      <c r="B863" s="119"/>
      <c r="C863" s="119"/>
      <c r="D863" s="119"/>
      <c r="E863" s="119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</row>
    <row r="864" spans="2:18">
      <c r="B864" s="119"/>
      <c r="C864" s="119"/>
      <c r="D864" s="119"/>
      <c r="E864" s="119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</row>
    <row r="865" spans="2:18">
      <c r="B865" s="119"/>
      <c r="C865" s="119"/>
      <c r="D865" s="119"/>
      <c r="E865" s="119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</row>
    <row r="866" spans="2:18">
      <c r="B866" s="119"/>
      <c r="C866" s="119"/>
      <c r="D866" s="119"/>
      <c r="E866" s="119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</row>
    <row r="867" spans="2:18">
      <c r="B867" s="119"/>
      <c r="C867" s="119"/>
      <c r="D867" s="119"/>
      <c r="E867" s="119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</row>
    <row r="868" spans="2:18">
      <c r="B868" s="119"/>
      <c r="C868" s="119"/>
      <c r="D868" s="119"/>
      <c r="E868" s="119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</row>
    <row r="869" spans="2:18">
      <c r="B869" s="119"/>
      <c r="C869" s="119"/>
      <c r="D869" s="119"/>
      <c r="E869" s="119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</row>
    <row r="870" spans="2:18">
      <c r="B870" s="119"/>
      <c r="C870" s="119"/>
      <c r="D870" s="119"/>
      <c r="E870" s="119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</row>
    <row r="871" spans="2:18">
      <c r="B871" s="119"/>
      <c r="C871" s="119"/>
      <c r="D871" s="119"/>
      <c r="E871" s="119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</row>
    <row r="872" spans="2:18">
      <c r="B872" s="119"/>
      <c r="C872" s="119"/>
      <c r="D872" s="119"/>
      <c r="E872" s="119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</row>
    <row r="873" spans="2:18">
      <c r="B873" s="119"/>
      <c r="C873" s="119"/>
      <c r="D873" s="119"/>
      <c r="E873" s="119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</row>
    <row r="874" spans="2:18">
      <c r="B874" s="119"/>
      <c r="C874" s="119"/>
      <c r="D874" s="119"/>
      <c r="E874" s="119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</row>
    <row r="875" spans="2:18">
      <c r="B875" s="119"/>
      <c r="C875" s="119"/>
      <c r="D875" s="119"/>
      <c r="E875" s="119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</row>
    <row r="876" spans="2:18">
      <c r="B876" s="119"/>
      <c r="C876" s="119"/>
      <c r="D876" s="119"/>
      <c r="E876" s="119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</row>
    <row r="877" spans="2:18">
      <c r="B877" s="119"/>
      <c r="C877" s="119"/>
      <c r="D877" s="119"/>
      <c r="E877" s="119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</row>
    <row r="878" spans="2:18">
      <c r="B878" s="119"/>
      <c r="C878" s="119"/>
      <c r="D878" s="119"/>
      <c r="E878" s="119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</row>
    <row r="879" spans="2:18">
      <c r="B879" s="119"/>
      <c r="C879" s="119"/>
      <c r="D879" s="119"/>
      <c r="E879" s="119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</row>
    <row r="880" spans="2:18">
      <c r="B880" s="119"/>
      <c r="C880" s="119"/>
      <c r="D880" s="119"/>
      <c r="E880" s="119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</row>
    <row r="881" spans="2:18">
      <c r="B881" s="119"/>
      <c r="C881" s="119"/>
      <c r="D881" s="119"/>
      <c r="E881" s="119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</row>
    <row r="882" spans="2:18">
      <c r="B882" s="119"/>
      <c r="C882" s="119"/>
      <c r="D882" s="119"/>
      <c r="E882" s="119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</row>
    <row r="883" spans="2:18">
      <c r="B883" s="119"/>
      <c r="C883" s="119"/>
      <c r="D883" s="119"/>
      <c r="E883" s="119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</row>
    <row r="884" spans="2:18">
      <c r="B884" s="119"/>
      <c r="C884" s="119"/>
      <c r="D884" s="119"/>
      <c r="E884" s="119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</row>
    <row r="885" spans="2:18">
      <c r="B885" s="119"/>
      <c r="C885" s="119"/>
      <c r="D885" s="119"/>
      <c r="E885" s="119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</row>
    <row r="886" spans="2:18">
      <c r="B886" s="119"/>
      <c r="C886" s="119"/>
      <c r="D886" s="119"/>
      <c r="E886" s="119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</row>
    <row r="887" spans="2:18">
      <c r="B887" s="119"/>
      <c r="C887" s="119"/>
      <c r="D887" s="119"/>
      <c r="E887" s="119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</row>
    <row r="888" spans="2:18">
      <c r="B888" s="119"/>
      <c r="C888" s="119"/>
      <c r="D888" s="119"/>
      <c r="E888" s="119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</row>
    <row r="889" spans="2:18">
      <c r="B889" s="119"/>
      <c r="C889" s="119"/>
      <c r="D889" s="119"/>
      <c r="E889" s="119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</row>
    <row r="890" spans="2:18">
      <c r="B890" s="119"/>
      <c r="C890" s="119"/>
      <c r="D890" s="119"/>
      <c r="E890" s="119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</row>
    <row r="891" spans="2:18">
      <c r="B891" s="119"/>
      <c r="C891" s="119"/>
      <c r="D891" s="119"/>
      <c r="E891" s="119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</row>
    <row r="892" spans="2:18">
      <c r="B892" s="119"/>
      <c r="C892" s="119"/>
      <c r="D892" s="119"/>
      <c r="E892" s="119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</row>
    <row r="893" spans="2:18">
      <c r="B893" s="119"/>
      <c r="C893" s="119"/>
      <c r="D893" s="119"/>
      <c r="E893" s="119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</row>
    <row r="894" spans="2:18">
      <c r="B894" s="119"/>
      <c r="C894" s="119"/>
      <c r="D894" s="119"/>
      <c r="E894" s="119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</row>
    <row r="895" spans="2:18">
      <c r="B895" s="119"/>
      <c r="C895" s="119"/>
      <c r="D895" s="119"/>
      <c r="E895" s="119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</row>
    <row r="896" spans="2:18">
      <c r="B896" s="119"/>
      <c r="C896" s="119"/>
      <c r="D896" s="119"/>
      <c r="E896" s="119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</row>
    <row r="897" spans="2:18">
      <c r="B897" s="119"/>
      <c r="C897" s="119"/>
      <c r="D897" s="119"/>
      <c r="E897" s="119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</row>
    <row r="898" spans="2:18">
      <c r="B898" s="119"/>
      <c r="C898" s="119"/>
      <c r="D898" s="119"/>
      <c r="E898" s="119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</row>
    <row r="899" spans="2:18">
      <c r="B899" s="119"/>
      <c r="C899" s="119"/>
      <c r="D899" s="119"/>
      <c r="E899" s="119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</row>
    <row r="900" spans="2:18">
      <c r="B900" s="119"/>
      <c r="C900" s="119"/>
      <c r="D900" s="119"/>
      <c r="E900" s="119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</row>
    <row r="901" spans="2:18">
      <c r="B901" s="119"/>
      <c r="C901" s="119"/>
      <c r="D901" s="119"/>
      <c r="E901" s="119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</row>
    <row r="902" spans="2:18">
      <c r="B902" s="119"/>
      <c r="C902" s="119"/>
      <c r="D902" s="119"/>
      <c r="E902" s="119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</row>
    <row r="903" spans="2:18">
      <c r="B903" s="119"/>
      <c r="C903" s="119"/>
      <c r="D903" s="119"/>
      <c r="E903" s="119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</row>
    <row r="904" spans="2:18">
      <c r="B904" s="119"/>
      <c r="C904" s="119"/>
      <c r="D904" s="119"/>
      <c r="E904" s="119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</row>
    <row r="905" spans="2:18">
      <c r="B905" s="119"/>
      <c r="C905" s="119"/>
      <c r="D905" s="119"/>
      <c r="E905" s="119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</row>
    <row r="906" spans="2:18">
      <c r="B906" s="119"/>
      <c r="C906" s="119"/>
      <c r="D906" s="119"/>
      <c r="E906" s="119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</row>
    <row r="907" spans="2:18">
      <c r="B907" s="119"/>
      <c r="C907" s="119"/>
      <c r="D907" s="119"/>
      <c r="E907" s="119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</row>
    <row r="908" spans="2:18">
      <c r="B908" s="119"/>
      <c r="C908" s="119"/>
      <c r="D908" s="119"/>
      <c r="E908" s="119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</row>
    <row r="909" spans="2:18">
      <c r="B909" s="119"/>
      <c r="C909" s="119"/>
      <c r="D909" s="119"/>
      <c r="E909" s="119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</row>
    <row r="910" spans="2:18">
      <c r="B910" s="119"/>
      <c r="C910" s="119"/>
      <c r="D910" s="119"/>
      <c r="E910" s="119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</row>
    <row r="911" spans="2:18">
      <c r="B911" s="119"/>
      <c r="C911" s="119"/>
      <c r="D911" s="119"/>
      <c r="E911" s="119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</row>
    <row r="912" spans="2:18">
      <c r="B912" s="119"/>
      <c r="C912" s="119"/>
      <c r="D912" s="119"/>
      <c r="E912" s="119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</row>
    <row r="913" spans="2:18">
      <c r="B913" s="119"/>
      <c r="C913" s="119"/>
      <c r="D913" s="119"/>
      <c r="E913" s="119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</row>
    <row r="914" spans="2:18">
      <c r="B914" s="119"/>
      <c r="C914" s="119"/>
      <c r="D914" s="119"/>
      <c r="E914" s="119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</row>
    <row r="915" spans="2:18">
      <c r="B915" s="119"/>
      <c r="C915" s="119"/>
      <c r="D915" s="119"/>
      <c r="E915" s="119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</row>
    <row r="916" spans="2:18">
      <c r="B916" s="119"/>
      <c r="C916" s="119"/>
      <c r="D916" s="119"/>
      <c r="E916" s="119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</row>
    <row r="917" spans="2:18">
      <c r="B917" s="119"/>
      <c r="C917" s="119"/>
      <c r="D917" s="119"/>
      <c r="E917" s="119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</row>
    <row r="918" spans="2:18">
      <c r="B918" s="119"/>
      <c r="C918" s="119"/>
      <c r="D918" s="119"/>
      <c r="E918" s="119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</row>
    <row r="919" spans="2:18">
      <c r="B919" s="119"/>
      <c r="C919" s="119"/>
      <c r="D919" s="119"/>
      <c r="E919" s="119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</row>
    <row r="920" spans="2:18">
      <c r="B920" s="119"/>
      <c r="C920" s="119"/>
      <c r="D920" s="119"/>
      <c r="E920" s="119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</row>
    <row r="921" spans="2:18">
      <c r="B921" s="119"/>
      <c r="C921" s="119"/>
      <c r="D921" s="119"/>
      <c r="E921" s="119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</row>
    <row r="922" spans="2:18">
      <c r="B922" s="119"/>
      <c r="C922" s="119"/>
      <c r="D922" s="119"/>
      <c r="E922" s="119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</row>
    <row r="923" spans="2:18">
      <c r="B923" s="119"/>
      <c r="C923" s="119"/>
      <c r="D923" s="119"/>
      <c r="E923" s="119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</row>
    <row r="924" spans="2:18">
      <c r="B924" s="119"/>
      <c r="C924" s="119"/>
      <c r="D924" s="119"/>
      <c r="E924" s="119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</row>
    <row r="925" spans="2:18">
      <c r="B925" s="119"/>
      <c r="C925" s="119"/>
      <c r="D925" s="119"/>
      <c r="E925" s="119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</row>
    <row r="926" spans="2:18">
      <c r="B926" s="119"/>
      <c r="C926" s="119"/>
      <c r="D926" s="119"/>
      <c r="E926" s="119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</row>
    <row r="927" spans="2:18">
      <c r="B927" s="119"/>
      <c r="C927" s="119"/>
      <c r="D927" s="119"/>
      <c r="E927" s="119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</row>
    <row r="928" spans="2:18">
      <c r="B928" s="119"/>
      <c r="C928" s="119"/>
      <c r="D928" s="119"/>
      <c r="E928" s="119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</row>
    <row r="929" spans="2:18">
      <c r="B929" s="119"/>
      <c r="C929" s="119"/>
      <c r="D929" s="119"/>
      <c r="E929" s="119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</row>
    <row r="930" spans="2:18">
      <c r="B930" s="119"/>
      <c r="C930" s="119"/>
      <c r="D930" s="119"/>
      <c r="E930" s="119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</row>
    <row r="931" spans="2:18">
      <c r="B931" s="119"/>
      <c r="C931" s="119"/>
      <c r="D931" s="119"/>
      <c r="E931" s="119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</row>
    <row r="932" spans="2:18">
      <c r="B932" s="119"/>
      <c r="C932" s="119"/>
      <c r="D932" s="119"/>
      <c r="E932" s="119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</row>
    <row r="933" spans="2:18">
      <c r="B933" s="119"/>
      <c r="C933" s="119"/>
      <c r="D933" s="119"/>
      <c r="E933" s="119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</row>
    <row r="934" spans="2:18">
      <c r="B934" s="119"/>
      <c r="C934" s="119"/>
      <c r="D934" s="119"/>
      <c r="E934" s="119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</row>
    <row r="935" spans="2:18">
      <c r="B935" s="119"/>
      <c r="C935" s="119"/>
      <c r="D935" s="119"/>
      <c r="E935" s="119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</row>
    <row r="936" spans="2:18">
      <c r="B936" s="119"/>
      <c r="C936" s="119"/>
      <c r="D936" s="119"/>
      <c r="E936" s="119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</row>
    <row r="937" spans="2:18">
      <c r="B937" s="119"/>
      <c r="C937" s="119"/>
      <c r="D937" s="119"/>
      <c r="E937" s="119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</row>
    <row r="938" spans="2:18">
      <c r="B938" s="119"/>
      <c r="C938" s="119"/>
      <c r="D938" s="119"/>
      <c r="E938" s="119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</row>
    <row r="939" spans="2:18">
      <c r="B939" s="119"/>
      <c r="C939" s="119"/>
      <c r="D939" s="119"/>
      <c r="E939" s="119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</row>
    <row r="940" spans="2:18">
      <c r="B940" s="119"/>
      <c r="C940" s="119"/>
      <c r="D940" s="119"/>
      <c r="E940" s="119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</row>
    <row r="941" spans="2:18">
      <c r="B941" s="119"/>
      <c r="C941" s="119"/>
      <c r="D941" s="119"/>
      <c r="E941" s="119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</row>
    <row r="942" spans="2:18">
      <c r="B942" s="119"/>
      <c r="C942" s="119"/>
      <c r="D942" s="119"/>
      <c r="E942" s="119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</row>
    <row r="943" spans="2:18">
      <c r="B943" s="119"/>
      <c r="C943" s="119"/>
      <c r="D943" s="119"/>
      <c r="E943" s="119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</row>
    <row r="944" spans="2:18">
      <c r="B944" s="119"/>
      <c r="C944" s="119"/>
      <c r="D944" s="119"/>
      <c r="E944" s="119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</row>
    <row r="945" spans="2:18">
      <c r="B945" s="119"/>
      <c r="C945" s="119"/>
      <c r="D945" s="119"/>
      <c r="E945" s="119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</row>
    <row r="946" spans="2:18">
      <c r="B946" s="119"/>
      <c r="C946" s="119"/>
      <c r="D946" s="119"/>
      <c r="E946" s="119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</row>
    <row r="947" spans="2:18">
      <c r="B947" s="119"/>
      <c r="C947" s="119"/>
      <c r="D947" s="119"/>
      <c r="E947" s="119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</row>
    <row r="948" spans="2:18">
      <c r="B948" s="119"/>
      <c r="C948" s="119"/>
      <c r="D948" s="119"/>
      <c r="E948" s="119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</row>
    <row r="949" spans="2:18">
      <c r="B949" s="119"/>
      <c r="C949" s="119"/>
      <c r="D949" s="119"/>
      <c r="E949" s="119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</row>
    <row r="950" spans="2:18">
      <c r="B950" s="119"/>
      <c r="C950" s="119"/>
      <c r="D950" s="119"/>
      <c r="E950" s="119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</row>
    <row r="951" spans="2:18">
      <c r="B951" s="119"/>
      <c r="C951" s="119"/>
      <c r="D951" s="119"/>
      <c r="E951" s="119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</row>
    <row r="952" spans="2:18">
      <c r="B952" s="119"/>
      <c r="C952" s="119"/>
      <c r="D952" s="119"/>
      <c r="E952" s="119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</row>
    <row r="953" spans="2:18">
      <c r="B953" s="119"/>
      <c r="C953" s="119"/>
      <c r="D953" s="119"/>
      <c r="E953" s="119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</row>
    <row r="954" spans="2:18">
      <c r="B954" s="119"/>
      <c r="C954" s="119"/>
      <c r="D954" s="119"/>
      <c r="E954" s="119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</row>
    <row r="955" spans="2:18">
      <c r="B955" s="119"/>
      <c r="C955" s="119"/>
      <c r="D955" s="119"/>
      <c r="E955" s="119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</row>
    <row r="956" spans="2:18">
      <c r="B956" s="119"/>
      <c r="C956" s="119"/>
      <c r="D956" s="119"/>
      <c r="E956" s="119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</row>
    <row r="957" spans="2:18">
      <c r="B957" s="119"/>
      <c r="C957" s="119"/>
      <c r="D957" s="119"/>
      <c r="E957" s="119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</row>
    <row r="958" spans="2:18">
      <c r="B958" s="119"/>
      <c r="C958" s="119"/>
      <c r="D958" s="119"/>
      <c r="E958" s="119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</row>
    <row r="959" spans="2:18">
      <c r="B959" s="119"/>
      <c r="C959" s="119"/>
      <c r="D959" s="119"/>
      <c r="E959" s="119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</row>
    <row r="960" spans="2:18">
      <c r="B960" s="119"/>
      <c r="C960" s="119"/>
      <c r="D960" s="119"/>
      <c r="E960" s="119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</row>
    <row r="961" spans="2:18">
      <c r="B961" s="119"/>
      <c r="C961" s="119"/>
      <c r="D961" s="119"/>
      <c r="E961" s="119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</row>
    <row r="962" spans="2:18">
      <c r="B962" s="119"/>
      <c r="C962" s="119"/>
      <c r="D962" s="119"/>
      <c r="E962" s="119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</row>
    <row r="963" spans="2:18">
      <c r="B963" s="119"/>
      <c r="C963" s="119"/>
      <c r="D963" s="119"/>
      <c r="E963" s="119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</row>
    <row r="964" spans="2:18">
      <c r="B964" s="119"/>
      <c r="C964" s="119"/>
      <c r="D964" s="119"/>
      <c r="E964" s="119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</row>
    <row r="965" spans="2:18">
      <c r="B965" s="119"/>
      <c r="C965" s="119"/>
      <c r="D965" s="119"/>
      <c r="E965" s="119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</row>
    <row r="966" spans="2:18">
      <c r="B966" s="119"/>
      <c r="C966" s="119"/>
      <c r="D966" s="119"/>
      <c r="E966" s="119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</row>
    <row r="967" spans="2:18">
      <c r="B967" s="119"/>
      <c r="C967" s="119"/>
      <c r="D967" s="119"/>
      <c r="E967" s="119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</row>
    <row r="968" spans="2:18">
      <c r="B968" s="119"/>
      <c r="C968" s="119"/>
      <c r="D968" s="119"/>
      <c r="E968" s="119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</row>
    <row r="969" spans="2:18">
      <c r="B969" s="119"/>
      <c r="C969" s="119"/>
      <c r="D969" s="119"/>
      <c r="E969" s="119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</row>
    <row r="970" spans="2:18">
      <c r="B970" s="119"/>
      <c r="C970" s="119"/>
      <c r="D970" s="119"/>
      <c r="E970" s="119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</row>
    <row r="971" spans="2:18">
      <c r="B971" s="119"/>
      <c r="C971" s="119"/>
      <c r="D971" s="119"/>
      <c r="E971" s="119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</row>
    <row r="972" spans="2:18">
      <c r="B972" s="119"/>
      <c r="C972" s="119"/>
      <c r="D972" s="119"/>
      <c r="E972" s="119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</row>
    <row r="973" spans="2:18">
      <c r="B973" s="119"/>
      <c r="C973" s="119"/>
      <c r="D973" s="119"/>
      <c r="E973" s="119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</row>
    <row r="974" spans="2:18">
      <c r="B974" s="119"/>
      <c r="C974" s="119"/>
      <c r="D974" s="119"/>
      <c r="E974" s="119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</row>
    <row r="975" spans="2:18">
      <c r="B975" s="119"/>
      <c r="C975" s="119"/>
      <c r="D975" s="119"/>
      <c r="E975" s="119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</row>
    <row r="976" spans="2:18">
      <c r="B976" s="119"/>
      <c r="C976" s="119"/>
      <c r="D976" s="119"/>
      <c r="E976" s="119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</row>
    <row r="977" spans="2:18">
      <c r="B977" s="119"/>
      <c r="C977" s="119"/>
      <c r="D977" s="119"/>
      <c r="E977" s="119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</row>
    <row r="978" spans="2:18">
      <c r="B978" s="119"/>
      <c r="C978" s="119"/>
      <c r="D978" s="119"/>
      <c r="E978" s="119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</row>
    <row r="979" spans="2:18">
      <c r="B979" s="119"/>
      <c r="C979" s="119"/>
      <c r="D979" s="119"/>
      <c r="E979" s="119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</row>
    <row r="980" spans="2:18">
      <c r="B980" s="119"/>
      <c r="C980" s="119"/>
      <c r="D980" s="119"/>
      <c r="E980" s="119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</row>
    <row r="981" spans="2:18">
      <c r="B981" s="119"/>
      <c r="C981" s="119"/>
      <c r="D981" s="119"/>
      <c r="E981" s="119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</row>
    <row r="982" spans="2:18">
      <c r="B982" s="119"/>
      <c r="C982" s="119"/>
      <c r="D982" s="119"/>
      <c r="E982" s="119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</row>
    <row r="983" spans="2:18">
      <c r="B983" s="119"/>
      <c r="C983" s="119"/>
      <c r="D983" s="119"/>
      <c r="E983" s="119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</row>
    <row r="984" spans="2:18">
      <c r="B984" s="119"/>
      <c r="C984" s="119"/>
      <c r="D984" s="119"/>
      <c r="E984" s="119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</row>
    <row r="985" spans="2:18">
      <c r="B985" s="119"/>
      <c r="C985" s="119"/>
      <c r="D985" s="119"/>
      <c r="E985" s="119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</row>
    <row r="986" spans="2:18">
      <c r="B986" s="119"/>
      <c r="C986" s="119"/>
      <c r="D986" s="119"/>
      <c r="E986" s="119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</row>
    <row r="987" spans="2:18">
      <c r="B987" s="119"/>
      <c r="C987" s="119"/>
      <c r="D987" s="119"/>
      <c r="E987" s="119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</row>
    <row r="988" spans="2:18">
      <c r="B988" s="119"/>
      <c r="C988" s="119"/>
      <c r="D988" s="119"/>
      <c r="E988" s="119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</row>
    <row r="989" spans="2:18">
      <c r="B989" s="119"/>
      <c r="C989" s="119"/>
      <c r="D989" s="119"/>
      <c r="E989" s="119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</row>
    <row r="990" spans="2:18">
      <c r="B990" s="119"/>
      <c r="C990" s="119"/>
      <c r="D990" s="119"/>
      <c r="E990" s="119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</row>
    <row r="991" spans="2:18">
      <c r="B991" s="119"/>
      <c r="C991" s="119"/>
      <c r="D991" s="119"/>
      <c r="E991" s="119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</row>
    <row r="992" spans="2:18">
      <c r="B992" s="119"/>
      <c r="C992" s="119"/>
      <c r="D992" s="119"/>
      <c r="E992" s="119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</row>
    <row r="993" spans="2:18">
      <c r="B993" s="119"/>
      <c r="C993" s="119"/>
      <c r="D993" s="119"/>
      <c r="E993" s="119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</row>
    <row r="994" spans="2:18">
      <c r="B994" s="119"/>
      <c r="C994" s="119"/>
      <c r="D994" s="119"/>
      <c r="E994" s="119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</row>
    <row r="995" spans="2:18">
      <c r="B995" s="119"/>
      <c r="C995" s="119"/>
      <c r="D995" s="119"/>
      <c r="E995" s="119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</row>
    <row r="996" spans="2:18">
      <c r="B996" s="119"/>
      <c r="C996" s="119"/>
      <c r="D996" s="119"/>
      <c r="E996" s="119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</row>
    <row r="997" spans="2:18">
      <c r="B997" s="119"/>
      <c r="C997" s="119"/>
      <c r="D997" s="119"/>
      <c r="E997" s="119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</row>
    <row r="998" spans="2:18">
      <c r="B998" s="119"/>
      <c r="C998" s="119"/>
      <c r="D998" s="119"/>
      <c r="E998" s="119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</row>
    <row r="999" spans="2:18">
      <c r="B999" s="119"/>
      <c r="C999" s="119"/>
      <c r="D999" s="119"/>
      <c r="E999" s="119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</row>
    <row r="1000" spans="2:18">
      <c r="B1000" s="119"/>
      <c r="C1000" s="119"/>
      <c r="D1000" s="119"/>
      <c r="E1000" s="119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</row>
    <row r="1001" spans="2:18">
      <c r="B1001" s="119"/>
      <c r="C1001" s="119"/>
      <c r="D1001" s="119"/>
      <c r="E1001" s="119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</row>
    <row r="1002" spans="2:18">
      <c r="B1002" s="119"/>
      <c r="C1002" s="119"/>
      <c r="D1002" s="119"/>
      <c r="E1002" s="119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</row>
    <row r="1003" spans="2:18">
      <c r="B1003" s="119"/>
      <c r="C1003" s="119"/>
      <c r="D1003" s="119"/>
      <c r="E1003" s="119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</row>
    <row r="1004" spans="2:18">
      <c r="B1004" s="119"/>
      <c r="C1004" s="119"/>
      <c r="D1004" s="119"/>
      <c r="E1004" s="119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</row>
    <row r="1005" spans="2:18">
      <c r="B1005" s="119"/>
      <c r="C1005" s="119"/>
      <c r="D1005" s="119"/>
      <c r="E1005" s="119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</row>
    <row r="1006" spans="2:18">
      <c r="B1006" s="119"/>
      <c r="C1006" s="119"/>
      <c r="D1006" s="119"/>
      <c r="E1006" s="119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</row>
    <row r="1007" spans="2:18">
      <c r="B1007" s="119"/>
      <c r="C1007" s="119"/>
      <c r="D1007" s="119"/>
      <c r="E1007" s="119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</row>
    <row r="1008" spans="2:18">
      <c r="B1008" s="119"/>
      <c r="C1008" s="119"/>
      <c r="D1008" s="119"/>
      <c r="E1008" s="119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</row>
    <row r="1009" spans="2:18">
      <c r="B1009" s="119"/>
      <c r="C1009" s="119"/>
      <c r="D1009" s="119"/>
      <c r="E1009" s="119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</row>
    <row r="1010" spans="2:18">
      <c r="B1010" s="119"/>
      <c r="C1010" s="119"/>
      <c r="D1010" s="119"/>
      <c r="E1010" s="119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</row>
    <row r="1011" spans="2:18">
      <c r="B1011" s="119"/>
      <c r="C1011" s="119"/>
      <c r="D1011" s="119"/>
      <c r="E1011" s="119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</row>
    <row r="1012" spans="2:18">
      <c r="B1012" s="119"/>
      <c r="C1012" s="119"/>
      <c r="D1012" s="119"/>
      <c r="E1012" s="119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</row>
    <row r="1013" spans="2:18">
      <c r="B1013" s="119"/>
      <c r="C1013" s="119"/>
      <c r="D1013" s="119"/>
      <c r="E1013" s="119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</row>
    <row r="1014" spans="2:18">
      <c r="B1014" s="119"/>
      <c r="C1014" s="119"/>
      <c r="D1014" s="119"/>
      <c r="E1014" s="119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</row>
    <row r="1015" spans="2:18">
      <c r="B1015" s="119"/>
      <c r="C1015" s="119"/>
      <c r="D1015" s="119"/>
      <c r="E1015" s="119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</row>
    <row r="1016" spans="2:18">
      <c r="B1016" s="119"/>
      <c r="C1016" s="119"/>
      <c r="D1016" s="119"/>
      <c r="E1016" s="119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</row>
    <row r="1017" spans="2:18">
      <c r="B1017" s="119"/>
      <c r="C1017" s="119"/>
      <c r="D1017" s="119"/>
      <c r="E1017" s="119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</row>
    <row r="1018" spans="2:18">
      <c r="B1018" s="119"/>
      <c r="C1018" s="119"/>
      <c r="D1018" s="119"/>
      <c r="E1018" s="119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</row>
    <row r="1019" spans="2:18">
      <c r="B1019" s="119"/>
      <c r="C1019" s="119"/>
      <c r="D1019" s="119"/>
      <c r="E1019" s="119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</row>
    <row r="1020" spans="2:18">
      <c r="B1020" s="119"/>
      <c r="C1020" s="119"/>
      <c r="D1020" s="119"/>
      <c r="E1020" s="119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</row>
    <row r="1021" spans="2:18">
      <c r="B1021" s="119"/>
      <c r="C1021" s="119"/>
      <c r="D1021" s="119"/>
      <c r="E1021" s="119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</row>
    <row r="1022" spans="2:18">
      <c r="B1022" s="119"/>
      <c r="C1022" s="119"/>
      <c r="D1022" s="119"/>
      <c r="E1022" s="119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</row>
    <row r="1023" spans="2:18">
      <c r="B1023" s="119"/>
      <c r="C1023" s="119"/>
      <c r="D1023" s="119"/>
      <c r="E1023" s="119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</row>
    <row r="1024" spans="2:18">
      <c r="B1024" s="119"/>
      <c r="C1024" s="119"/>
      <c r="D1024" s="119"/>
      <c r="E1024" s="119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</row>
    <row r="1025" spans="2:18">
      <c r="B1025" s="119"/>
      <c r="C1025" s="119"/>
      <c r="D1025" s="119"/>
      <c r="E1025" s="119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</row>
    <row r="1026" spans="2:18">
      <c r="B1026" s="119"/>
      <c r="C1026" s="119"/>
      <c r="D1026" s="119"/>
      <c r="E1026" s="119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</row>
    <row r="1027" spans="2:18">
      <c r="B1027" s="119"/>
      <c r="C1027" s="119"/>
      <c r="D1027" s="119"/>
      <c r="E1027" s="119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</row>
    <row r="1028" spans="2:18">
      <c r="B1028" s="119"/>
      <c r="C1028" s="119"/>
      <c r="D1028" s="119"/>
      <c r="E1028" s="119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</row>
    <row r="1029" spans="2:18">
      <c r="B1029" s="119"/>
      <c r="C1029" s="119"/>
      <c r="D1029" s="119"/>
      <c r="E1029" s="119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</row>
    <row r="1030" spans="2:18">
      <c r="B1030" s="119"/>
      <c r="C1030" s="119"/>
      <c r="D1030" s="119"/>
      <c r="E1030" s="119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</row>
    <row r="1031" spans="2:18">
      <c r="B1031" s="119"/>
      <c r="C1031" s="119"/>
      <c r="D1031" s="119"/>
      <c r="E1031" s="119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</row>
    <row r="1032" spans="2:18">
      <c r="B1032" s="119"/>
      <c r="C1032" s="119"/>
      <c r="D1032" s="119"/>
      <c r="E1032" s="119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</row>
    <row r="1033" spans="2:18">
      <c r="B1033" s="119"/>
      <c r="C1033" s="119"/>
      <c r="D1033" s="119"/>
      <c r="E1033" s="119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</row>
    <row r="1034" spans="2:18">
      <c r="B1034" s="119"/>
      <c r="C1034" s="119"/>
      <c r="D1034" s="119"/>
      <c r="E1034" s="119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</row>
    <row r="1035" spans="2:18">
      <c r="B1035" s="119"/>
      <c r="C1035" s="119"/>
      <c r="D1035" s="119"/>
      <c r="E1035" s="119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</row>
    <row r="1036" spans="2:18">
      <c r="B1036" s="119"/>
      <c r="C1036" s="119"/>
      <c r="D1036" s="119"/>
      <c r="E1036" s="119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</row>
    <row r="1037" spans="2:18">
      <c r="B1037" s="119"/>
      <c r="C1037" s="119"/>
      <c r="D1037" s="119"/>
      <c r="E1037" s="119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</row>
    <row r="1038" spans="2:18">
      <c r="B1038" s="119"/>
      <c r="C1038" s="119"/>
      <c r="D1038" s="119"/>
      <c r="E1038" s="119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</row>
    <row r="1039" spans="2:18">
      <c r="B1039" s="119"/>
      <c r="C1039" s="119"/>
      <c r="D1039" s="119"/>
      <c r="E1039" s="119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</row>
    <row r="1040" spans="2:18">
      <c r="B1040" s="119"/>
      <c r="C1040" s="119"/>
      <c r="D1040" s="119"/>
      <c r="E1040" s="119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</row>
    <row r="1041" spans="2:18">
      <c r="B1041" s="119"/>
      <c r="C1041" s="119"/>
      <c r="D1041" s="119"/>
      <c r="E1041" s="119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</row>
    <row r="1042" spans="2:18">
      <c r="B1042" s="119"/>
      <c r="C1042" s="119"/>
      <c r="D1042" s="119"/>
      <c r="E1042" s="119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</row>
    <row r="1043" spans="2:18">
      <c r="B1043" s="119"/>
      <c r="C1043" s="119"/>
      <c r="D1043" s="119"/>
      <c r="E1043" s="119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</row>
    <row r="1044" spans="2:18">
      <c r="B1044" s="119"/>
      <c r="C1044" s="119"/>
      <c r="D1044" s="119"/>
      <c r="E1044" s="119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</row>
    <row r="1045" spans="2:18">
      <c r="B1045" s="119"/>
      <c r="C1045" s="119"/>
      <c r="D1045" s="119"/>
      <c r="E1045" s="119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</row>
    <row r="1046" spans="2:18">
      <c r="B1046" s="119"/>
      <c r="C1046" s="119"/>
      <c r="D1046" s="119"/>
      <c r="E1046" s="119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</row>
    <row r="1047" spans="2:18">
      <c r="B1047" s="119"/>
      <c r="C1047" s="119"/>
      <c r="D1047" s="119"/>
      <c r="E1047" s="119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</row>
    <row r="1048" spans="2:18">
      <c r="B1048" s="119"/>
      <c r="C1048" s="119"/>
      <c r="D1048" s="119"/>
      <c r="E1048" s="119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</row>
    <row r="1049" spans="2:18">
      <c r="B1049" s="119"/>
      <c r="C1049" s="119"/>
      <c r="D1049" s="119"/>
      <c r="E1049" s="119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</row>
    <row r="1050" spans="2:18">
      <c r="B1050" s="119"/>
      <c r="C1050" s="119"/>
      <c r="D1050" s="119"/>
      <c r="E1050" s="119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</row>
    <row r="1051" spans="2:18">
      <c r="B1051" s="119"/>
      <c r="C1051" s="119"/>
      <c r="D1051" s="119"/>
      <c r="E1051" s="119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</row>
    <row r="1052" spans="2:18">
      <c r="B1052" s="119"/>
      <c r="C1052" s="119"/>
      <c r="D1052" s="119"/>
      <c r="E1052" s="119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</row>
    <row r="1053" spans="2:18">
      <c r="B1053" s="119"/>
      <c r="C1053" s="119"/>
      <c r="D1053" s="119"/>
      <c r="E1053" s="119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</row>
    <row r="1054" spans="2:18">
      <c r="B1054" s="119"/>
      <c r="C1054" s="119"/>
      <c r="D1054" s="119"/>
      <c r="E1054" s="119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</row>
    <row r="1055" spans="2:18">
      <c r="B1055" s="119"/>
      <c r="C1055" s="119"/>
      <c r="D1055" s="119"/>
      <c r="E1055" s="119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</row>
    <row r="1056" spans="2:18">
      <c r="B1056" s="119"/>
      <c r="C1056" s="119"/>
      <c r="D1056" s="119"/>
      <c r="E1056" s="119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</row>
    <row r="1057" spans="2:18">
      <c r="B1057" s="119"/>
      <c r="C1057" s="119"/>
      <c r="D1057" s="119"/>
      <c r="E1057" s="119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</row>
    <row r="1058" spans="2:18">
      <c r="B1058" s="119"/>
      <c r="C1058" s="119"/>
      <c r="D1058" s="119"/>
      <c r="E1058" s="119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</row>
    <row r="1059" spans="2:18">
      <c r="B1059" s="119"/>
      <c r="C1059" s="119"/>
      <c r="D1059" s="119"/>
      <c r="E1059" s="119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</row>
    <row r="1060" spans="2:18">
      <c r="B1060" s="119"/>
      <c r="C1060" s="119"/>
      <c r="D1060" s="119"/>
      <c r="E1060" s="119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</row>
    <row r="1061" spans="2:18">
      <c r="B1061" s="119"/>
      <c r="C1061" s="119"/>
      <c r="D1061" s="119"/>
      <c r="E1061" s="119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</row>
    <row r="1062" spans="2:18">
      <c r="B1062" s="119"/>
      <c r="C1062" s="119"/>
      <c r="D1062" s="119"/>
      <c r="E1062" s="119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</row>
    <row r="1063" spans="2:18">
      <c r="B1063" s="119"/>
      <c r="C1063" s="119"/>
      <c r="D1063" s="119"/>
      <c r="E1063" s="119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</row>
    <row r="1064" spans="2:18">
      <c r="B1064" s="119"/>
      <c r="C1064" s="119"/>
      <c r="D1064" s="119"/>
      <c r="E1064" s="119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</row>
    <row r="1065" spans="2:18">
      <c r="B1065" s="119"/>
      <c r="C1065" s="119"/>
      <c r="D1065" s="119"/>
      <c r="E1065" s="119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</row>
    <row r="1066" spans="2:18">
      <c r="B1066" s="119"/>
      <c r="C1066" s="119"/>
      <c r="D1066" s="119"/>
      <c r="E1066" s="119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</row>
  </sheetData>
  <sheetProtection sheet="1" objects="1" scenarios="1"/>
  <mergeCells count="1">
    <mergeCell ref="B6:R6"/>
  </mergeCells>
  <phoneticPr fontId="3" type="noConversion"/>
  <conditionalFormatting sqref="B11:B12 B19:B20 B39:B40">
    <cfRule type="cellIs" dxfId="18" priority="146" operator="equal">
      <formula>"NR3"</formula>
    </cfRule>
  </conditionalFormatting>
  <conditionalFormatting sqref="B13:B18">
    <cfRule type="cellIs" dxfId="17" priority="18" operator="equal">
      <formula>"NR3"</formula>
    </cfRule>
  </conditionalFormatting>
  <conditionalFormatting sqref="B28:B29 B22:B24">
    <cfRule type="cellIs" dxfId="16" priority="17" operator="equal">
      <formula>"NR3"</formula>
    </cfRule>
  </conditionalFormatting>
  <conditionalFormatting sqref="B21">
    <cfRule type="cellIs" dxfId="15" priority="16" operator="equal">
      <formula>"NR3"</formula>
    </cfRule>
  </conditionalFormatting>
  <conditionalFormatting sqref="B32:B33">
    <cfRule type="cellIs" dxfId="14" priority="15" operator="equal">
      <formula>"NR3"</formula>
    </cfRule>
  </conditionalFormatting>
  <conditionalFormatting sqref="B35">
    <cfRule type="cellIs" dxfId="13" priority="14" operator="equal">
      <formula>"NR3"</formula>
    </cfRule>
  </conditionalFormatting>
  <conditionalFormatting sqref="B31">
    <cfRule type="cellIs" dxfId="12" priority="13" operator="equal">
      <formula>"NR3"</formula>
    </cfRule>
  </conditionalFormatting>
  <conditionalFormatting sqref="B25:B26">
    <cfRule type="cellIs" dxfId="11" priority="12" operator="equal">
      <formula>"NR3"</formula>
    </cfRule>
  </conditionalFormatting>
  <conditionalFormatting sqref="B27">
    <cfRule type="cellIs" dxfId="10" priority="11" operator="equal">
      <formula>"NR3"</formula>
    </cfRule>
  </conditionalFormatting>
  <conditionalFormatting sqref="B30">
    <cfRule type="cellIs" dxfId="9" priority="10" operator="equal">
      <formula>"NR3"</formula>
    </cfRule>
  </conditionalFormatting>
  <conditionalFormatting sqref="B34">
    <cfRule type="cellIs" dxfId="8" priority="9" operator="equal">
      <formula>"NR3"</formula>
    </cfRule>
  </conditionalFormatting>
  <conditionalFormatting sqref="B36:B37">
    <cfRule type="cellIs" dxfId="7" priority="8" operator="equal">
      <formula>"NR3"</formula>
    </cfRule>
  </conditionalFormatting>
  <conditionalFormatting sqref="B38">
    <cfRule type="cellIs" dxfId="6" priority="7" operator="equal">
      <formula>"NR3"</formula>
    </cfRule>
  </conditionalFormatting>
  <conditionalFormatting sqref="B44:B49">
    <cfRule type="cellIs" dxfId="5" priority="6" operator="equal">
      <formula>"NR3"</formula>
    </cfRule>
  </conditionalFormatting>
  <conditionalFormatting sqref="B51:B53">
    <cfRule type="cellIs" dxfId="4" priority="5" operator="equal">
      <formula>"NR3"</formula>
    </cfRule>
  </conditionalFormatting>
  <conditionalFormatting sqref="B54">
    <cfRule type="cellIs" dxfId="3" priority="4" operator="equal">
      <formula>"NR3"</formula>
    </cfRule>
  </conditionalFormatting>
  <conditionalFormatting sqref="B50">
    <cfRule type="cellIs" dxfId="2" priority="3" operator="equal">
      <formula>"NR3"</formula>
    </cfRule>
  </conditionalFormatting>
  <conditionalFormatting sqref="B42">
    <cfRule type="cellIs" dxfId="1" priority="2" operator="equal">
      <formula>"NR3"</formula>
    </cfRule>
  </conditionalFormatting>
  <conditionalFormatting sqref="B43">
    <cfRule type="cellIs" dxfId="0" priority="1" operator="equal">
      <formula>"NR3"</formula>
    </cfRule>
  </conditionalFormatting>
  <dataValidations count="2">
    <dataValidation allowBlank="1" showInputMessage="1" showErrorMessage="1" sqref="C5 D1:R5 C7:R9 B1:B9 B13:B18 B55:R1048576 B21:B38 F43 B42:B54 A1:A1048576 S1:XFD1048576"/>
    <dataValidation type="list" allowBlank="1" showInputMessage="1" showErrorMessage="1" sqref="J43">
      <formula1>#REF!</formula1>
    </dataValidation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222</v>
      </c>
    </row>
    <row r="2" spans="2:15">
      <c r="B2" s="46" t="s">
        <v>140</v>
      </c>
      <c r="C2" s="67" t="s">
        <v>223</v>
      </c>
    </row>
    <row r="3" spans="2:15">
      <c r="B3" s="46" t="s">
        <v>142</v>
      </c>
      <c r="C3" s="67" t="s">
        <v>224</v>
      </c>
    </row>
    <row r="4" spans="2:15">
      <c r="B4" s="46" t="s">
        <v>143</v>
      </c>
      <c r="C4" s="67">
        <v>12152</v>
      </c>
    </row>
    <row r="6" spans="2:15" ht="26.25" customHeight="1">
      <c r="B6" s="130" t="s">
        <v>172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s="3" customFormat="1" ht="78.75">
      <c r="B7" s="47" t="s">
        <v>111</v>
      </c>
      <c r="C7" s="48" t="s">
        <v>44</v>
      </c>
      <c r="D7" s="48" t="s">
        <v>112</v>
      </c>
      <c r="E7" s="48" t="s">
        <v>14</v>
      </c>
      <c r="F7" s="48" t="s">
        <v>66</v>
      </c>
      <c r="G7" s="48" t="s">
        <v>17</v>
      </c>
      <c r="H7" s="48" t="s">
        <v>98</v>
      </c>
      <c r="I7" s="48" t="s">
        <v>52</v>
      </c>
      <c r="J7" s="48" t="s">
        <v>18</v>
      </c>
      <c r="K7" s="48" t="s">
        <v>197</v>
      </c>
      <c r="L7" s="48" t="s">
        <v>196</v>
      </c>
      <c r="M7" s="48" t="s">
        <v>106</v>
      </c>
      <c r="N7" s="48" t="s">
        <v>144</v>
      </c>
      <c r="O7" s="50" t="s">
        <v>146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204</v>
      </c>
      <c r="L8" s="31"/>
      <c r="M8" s="31" t="s">
        <v>200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2:15" ht="20.25" customHeight="1">
      <c r="B11" s="120" t="s">
        <v>213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0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0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9"/>
      <c r="C110" s="119"/>
      <c r="D110" s="119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</row>
    <row r="111" spans="2:15">
      <c r="B111" s="119"/>
      <c r="C111" s="119"/>
      <c r="D111" s="119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19"/>
      <c r="C112" s="119"/>
      <c r="D112" s="119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19"/>
      <c r="C113" s="119"/>
      <c r="D113" s="119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19"/>
      <c r="C114" s="119"/>
      <c r="D114" s="119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19"/>
      <c r="C115" s="119"/>
      <c r="D115" s="119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19"/>
      <c r="C116" s="119"/>
      <c r="D116" s="119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9"/>
      <c r="C117" s="119"/>
      <c r="D117" s="119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9"/>
      <c r="C118" s="119"/>
      <c r="D118" s="119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9"/>
      <c r="C119" s="119"/>
      <c r="D119" s="119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9"/>
      <c r="C120" s="119"/>
      <c r="D120" s="119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9"/>
      <c r="C121" s="119"/>
      <c r="D121" s="119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9"/>
      <c r="C122" s="119"/>
      <c r="D122" s="119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9"/>
      <c r="C123" s="119"/>
      <c r="D123" s="119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9"/>
      <c r="C124" s="119"/>
      <c r="D124" s="119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9"/>
      <c r="C125" s="119"/>
      <c r="D125" s="119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9"/>
      <c r="C126" s="119"/>
      <c r="D126" s="119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9"/>
      <c r="C127" s="119"/>
      <c r="D127" s="119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9"/>
      <c r="C128" s="119"/>
      <c r="D128" s="119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9"/>
      <c r="C129" s="119"/>
      <c r="D129" s="119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9"/>
      <c r="C130" s="119"/>
      <c r="D130" s="119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9"/>
      <c r="C131" s="119"/>
      <c r="D131" s="119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9"/>
      <c r="C132" s="119"/>
      <c r="D132" s="119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9"/>
      <c r="C133" s="119"/>
      <c r="D133" s="119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9"/>
      <c r="C134" s="119"/>
      <c r="D134" s="119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9"/>
      <c r="C135" s="119"/>
      <c r="D135" s="119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9"/>
      <c r="C136" s="119"/>
      <c r="D136" s="119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9"/>
      <c r="C137" s="119"/>
      <c r="D137" s="119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9"/>
      <c r="C138" s="119"/>
      <c r="D138" s="119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9"/>
      <c r="C139" s="119"/>
      <c r="D139" s="119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9"/>
      <c r="C140" s="119"/>
      <c r="D140" s="119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9"/>
      <c r="C141" s="119"/>
      <c r="D141" s="119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9"/>
      <c r="C142" s="119"/>
      <c r="D142" s="119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9"/>
      <c r="C143" s="119"/>
      <c r="D143" s="119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9"/>
      <c r="C144" s="119"/>
      <c r="D144" s="119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9"/>
      <c r="C145" s="119"/>
      <c r="D145" s="119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9"/>
      <c r="C146" s="119"/>
      <c r="D146" s="119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9"/>
      <c r="C147" s="119"/>
      <c r="D147" s="119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9"/>
      <c r="C148" s="119"/>
      <c r="D148" s="119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9"/>
      <c r="C149" s="119"/>
      <c r="D149" s="119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9"/>
      <c r="C150" s="119"/>
      <c r="D150" s="119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9"/>
      <c r="C151" s="119"/>
      <c r="D151" s="119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9"/>
      <c r="C152" s="119"/>
      <c r="D152" s="119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9"/>
      <c r="C153" s="119"/>
      <c r="D153" s="119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9"/>
      <c r="C154" s="119"/>
      <c r="D154" s="119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9"/>
      <c r="C155" s="119"/>
      <c r="D155" s="119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9"/>
      <c r="C156" s="119"/>
      <c r="D156" s="119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9"/>
      <c r="C157" s="119"/>
      <c r="D157" s="119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9"/>
      <c r="C158" s="119"/>
      <c r="D158" s="119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9"/>
      <c r="C159" s="119"/>
      <c r="D159" s="119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9"/>
      <c r="C160" s="119"/>
      <c r="D160" s="119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9"/>
      <c r="C161" s="119"/>
      <c r="D161" s="119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9"/>
      <c r="C162" s="119"/>
      <c r="D162" s="119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9"/>
      <c r="C163" s="119"/>
      <c r="D163" s="119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9"/>
      <c r="C164" s="119"/>
      <c r="D164" s="119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9"/>
      <c r="C165" s="119"/>
      <c r="D165" s="119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9"/>
      <c r="C166" s="119"/>
      <c r="D166" s="119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9"/>
      <c r="C167" s="119"/>
      <c r="D167" s="119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9"/>
      <c r="C168" s="119"/>
      <c r="D168" s="119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9"/>
      <c r="C169" s="119"/>
      <c r="D169" s="119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9"/>
      <c r="C170" s="119"/>
      <c r="D170" s="119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9"/>
      <c r="C171" s="119"/>
      <c r="D171" s="119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9"/>
      <c r="C172" s="119"/>
      <c r="D172" s="119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9"/>
      <c r="C173" s="119"/>
      <c r="D173" s="119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9"/>
      <c r="C174" s="119"/>
      <c r="D174" s="119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9"/>
      <c r="C175" s="119"/>
      <c r="D175" s="119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9"/>
      <c r="C176" s="119"/>
      <c r="D176" s="119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9"/>
      <c r="C177" s="119"/>
      <c r="D177" s="119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9"/>
      <c r="C178" s="119"/>
      <c r="D178" s="119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9"/>
      <c r="C179" s="119"/>
      <c r="D179" s="119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9"/>
      <c r="C180" s="119"/>
      <c r="D180" s="119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9"/>
      <c r="C181" s="119"/>
      <c r="D181" s="119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9"/>
      <c r="C182" s="119"/>
      <c r="D182" s="119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9"/>
      <c r="C183" s="119"/>
      <c r="D183" s="119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9"/>
      <c r="C184" s="119"/>
      <c r="D184" s="119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9"/>
      <c r="C185" s="119"/>
      <c r="D185" s="119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9"/>
      <c r="C186" s="119"/>
      <c r="D186" s="119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9"/>
      <c r="C187" s="119"/>
      <c r="D187" s="119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9"/>
      <c r="C188" s="119"/>
      <c r="D188" s="119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9"/>
      <c r="C189" s="119"/>
      <c r="D189" s="119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9"/>
      <c r="C190" s="119"/>
      <c r="D190" s="119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9"/>
      <c r="C191" s="119"/>
      <c r="D191" s="119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9"/>
      <c r="C192" s="119"/>
      <c r="D192" s="119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9"/>
      <c r="C193" s="119"/>
      <c r="D193" s="119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9"/>
      <c r="C194" s="119"/>
      <c r="D194" s="119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9"/>
      <c r="C195" s="119"/>
      <c r="D195" s="119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9"/>
      <c r="C196" s="119"/>
      <c r="D196" s="119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9"/>
      <c r="C197" s="119"/>
      <c r="D197" s="119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9"/>
      <c r="C198" s="119"/>
      <c r="D198" s="119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9"/>
      <c r="C199" s="119"/>
      <c r="D199" s="119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9"/>
      <c r="C200" s="119"/>
      <c r="D200" s="119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9"/>
      <c r="C201" s="119"/>
      <c r="D201" s="119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9"/>
      <c r="C202" s="119"/>
      <c r="D202" s="119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9"/>
      <c r="C203" s="119"/>
      <c r="D203" s="119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9"/>
      <c r="C204" s="119"/>
      <c r="D204" s="119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9"/>
      <c r="C205" s="119"/>
      <c r="D205" s="119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9"/>
      <c r="C206" s="119"/>
      <c r="D206" s="119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9"/>
      <c r="C207" s="119"/>
      <c r="D207" s="119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9"/>
      <c r="C208" s="119"/>
      <c r="D208" s="119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9"/>
      <c r="C209" s="119"/>
      <c r="D209" s="119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9"/>
      <c r="C210" s="119"/>
      <c r="D210" s="119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9"/>
      <c r="C211" s="119"/>
      <c r="D211" s="119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9"/>
      <c r="C212" s="119"/>
      <c r="D212" s="119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9"/>
      <c r="C213" s="119"/>
      <c r="D213" s="119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9"/>
      <c r="C214" s="119"/>
      <c r="D214" s="119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9"/>
      <c r="C215" s="119"/>
      <c r="D215" s="119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9"/>
      <c r="C216" s="119"/>
      <c r="D216" s="119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9"/>
      <c r="C217" s="119"/>
      <c r="D217" s="119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9"/>
      <c r="C218" s="119"/>
      <c r="D218" s="119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9"/>
      <c r="C219" s="119"/>
      <c r="D219" s="119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9"/>
      <c r="C220" s="119"/>
      <c r="D220" s="119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9"/>
      <c r="C221" s="119"/>
      <c r="D221" s="119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9"/>
      <c r="C222" s="119"/>
      <c r="D222" s="119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9"/>
      <c r="C223" s="119"/>
      <c r="D223" s="119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9"/>
      <c r="C224" s="119"/>
      <c r="D224" s="119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9"/>
      <c r="C225" s="119"/>
      <c r="D225" s="119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9"/>
      <c r="C226" s="119"/>
      <c r="D226" s="119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9"/>
      <c r="C227" s="119"/>
      <c r="D227" s="119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9"/>
      <c r="C228" s="119"/>
      <c r="D228" s="119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9"/>
      <c r="C229" s="119"/>
      <c r="D229" s="119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9"/>
      <c r="C230" s="119"/>
      <c r="D230" s="119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9"/>
      <c r="C231" s="119"/>
      <c r="D231" s="119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9"/>
      <c r="C232" s="119"/>
      <c r="D232" s="119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9"/>
      <c r="C233" s="119"/>
      <c r="D233" s="119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9"/>
      <c r="C234" s="119"/>
      <c r="D234" s="119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9"/>
      <c r="C235" s="119"/>
      <c r="D235" s="119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9"/>
      <c r="C236" s="119"/>
      <c r="D236" s="119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9"/>
      <c r="C237" s="119"/>
      <c r="D237" s="119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9"/>
      <c r="C238" s="119"/>
      <c r="D238" s="119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9"/>
      <c r="C239" s="119"/>
      <c r="D239" s="119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9"/>
      <c r="C240" s="119"/>
      <c r="D240" s="119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9"/>
      <c r="C241" s="119"/>
      <c r="D241" s="119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9"/>
      <c r="C242" s="119"/>
      <c r="D242" s="119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9"/>
      <c r="C243" s="119"/>
      <c r="D243" s="119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9"/>
      <c r="C244" s="119"/>
      <c r="D244" s="119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9"/>
      <c r="C245" s="119"/>
      <c r="D245" s="119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9"/>
      <c r="C246" s="119"/>
      <c r="D246" s="119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9"/>
      <c r="C247" s="119"/>
      <c r="D247" s="119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9"/>
      <c r="C248" s="119"/>
      <c r="D248" s="119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9"/>
      <c r="C249" s="119"/>
      <c r="D249" s="119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9"/>
      <c r="C250" s="119"/>
      <c r="D250" s="119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9"/>
      <c r="C251" s="119"/>
      <c r="D251" s="119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9"/>
      <c r="C252" s="119"/>
      <c r="D252" s="119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9"/>
      <c r="C253" s="119"/>
      <c r="D253" s="119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9"/>
      <c r="C254" s="119"/>
      <c r="D254" s="119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9"/>
      <c r="C255" s="119"/>
      <c r="D255" s="119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9"/>
      <c r="C256" s="119"/>
      <c r="D256" s="119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9"/>
      <c r="C257" s="119"/>
      <c r="D257" s="119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9"/>
      <c r="C258" s="119"/>
      <c r="D258" s="119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9"/>
      <c r="C259" s="119"/>
      <c r="D259" s="119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9"/>
      <c r="C260" s="119"/>
      <c r="D260" s="119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9"/>
      <c r="C261" s="119"/>
      <c r="D261" s="119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9"/>
      <c r="C262" s="119"/>
      <c r="D262" s="119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9"/>
      <c r="C263" s="119"/>
      <c r="D263" s="119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9"/>
      <c r="C264" s="119"/>
      <c r="D264" s="119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9"/>
      <c r="C265" s="119"/>
      <c r="D265" s="119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9"/>
      <c r="C266" s="119"/>
      <c r="D266" s="119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9"/>
      <c r="C267" s="119"/>
      <c r="D267" s="119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9"/>
      <c r="C268" s="119"/>
      <c r="D268" s="119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9"/>
      <c r="C269" s="119"/>
      <c r="D269" s="119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9"/>
      <c r="C270" s="119"/>
      <c r="D270" s="119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9"/>
      <c r="C271" s="119"/>
      <c r="D271" s="119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9"/>
      <c r="C272" s="119"/>
      <c r="D272" s="119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9"/>
      <c r="C273" s="119"/>
      <c r="D273" s="119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9"/>
      <c r="C274" s="119"/>
      <c r="D274" s="119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9"/>
      <c r="C275" s="119"/>
      <c r="D275" s="119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9"/>
      <c r="C276" s="119"/>
      <c r="D276" s="119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9"/>
      <c r="C277" s="119"/>
      <c r="D277" s="119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9"/>
      <c r="C278" s="119"/>
      <c r="D278" s="119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9"/>
      <c r="C279" s="119"/>
      <c r="D279" s="119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9"/>
      <c r="C280" s="119"/>
      <c r="D280" s="119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9"/>
      <c r="C281" s="119"/>
      <c r="D281" s="119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9"/>
      <c r="C282" s="119"/>
      <c r="D282" s="119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9"/>
      <c r="C283" s="119"/>
      <c r="D283" s="119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9"/>
      <c r="C284" s="119"/>
      <c r="D284" s="119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9"/>
      <c r="C285" s="119"/>
      <c r="D285" s="119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9"/>
      <c r="C286" s="119"/>
      <c r="D286" s="119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9"/>
      <c r="C287" s="119"/>
      <c r="D287" s="119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9"/>
      <c r="C288" s="119"/>
      <c r="D288" s="119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9"/>
      <c r="C289" s="119"/>
      <c r="D289" s="119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9"/>
      <c r="C290" s="119"/>
      <c r="D290" s="119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9"/>
      <c r="C291" s="119"/>
      <c r="D291" s="119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9"/>
      <c r="C292" s="119"/>
      <c r="D292" s="119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9"/>
      <c r="C293" s="119"/>
      <c r="D293" s="119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9"/>
      <c r="C294" s="119"/>
      <c r="D294" s="119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9"/>
      <c r="C295" s="119"/>
      <c r="D295" s="119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9"/>
      <c r="C296" s="119"/>
      <c r="D296" s="119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9"/>
      <c r="C297" s="119"/>
      <c r="D297" s="119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9"/>
      <c r="C298" s="119"/>
      <c r="D298" s="119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9"/>
      <c r="C299" s="119"/>
      <c r="D299" s="119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9"/>
      <c r="C300" s="119"/>
      <c r="D300" s="119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141</v>
      </c>
      <c r="C1" s="67" t="s" vm="1">
        <v>222</v>
      </c>
    </row>
    <row r="2" spans="2:10">
      <c r="B2" s="46" t="s">
        <v>140</v>
      </c>
      <c r="C2" s="67" t="s">
        <v>223</v>
      </c>
    </row>
    <row r="3" spans="2:10">
      <c r="B3" s="46" t="s">
        <v>142</v>
      </c>
      <c r="C3" s="67" t="s">
        <v>224</v>
      </c>
    </row>
    <row r="4" spans="2:10">
      <c r="B4" s="46" t="s">
        <v>143</v>
      </c>
      <c r="C4" s="67">
        <v>12152</v>
      </c>
    </row>
    <row r="6" spans="2:10" ht="26.25" customHeight="1">
      <c r="B6" s="130" t="s">
        <v>173</v>
      </c>
      <c r="C6" s="131"/>
      <c r="D6" s="131"/>
      <c r="E6" s="131"/>
      <c r="F6" s="131"/>
      <c r="G6" s="131"/>
      <c r="H6" s="131"/>
      <c r="I6" s="131"/>
      <c r="J6" s="132"/>
    </row>
    <row r="7" spans="2:10" s="3" customFormat="1" ht="78.75">
      <c r="B7" s="47" t="s">
        <v>111</v>
      </c>
      <c r="C7" s="49" t="s">
        <v>54</v>
      </c>
      <c r="D7" s="49" t="s">
        <v>83</v>
      </c>
      <c r="E7" s="49" t="s">
        <v>55</v>
      </c>
      <c r="F7" s="49" t="s">
        <v>98</v>
      </c>
      <c r="G7" s="49" t="s">
        <v>184</v>
      </c>
      <c r="H7" s="49" t="s">
        <v>144</v>
      </c>
      <c r="I7" s="49" t="s">
        <v>145</v>
      </c>
      <c r="J7" s="64" t="s">
        <v>207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</row>
    <row r="11" spans="2:10" ht="22.5" customHeight="1">
      <c r="B11" s="121"/>
      <c r="C11" s="88"/>
      <c r="D11" s="88"/>
      <c r="E11" s="88"/>
      <c r="F11" s="88"/>
      <c r="G11" s="88"/>
      <c r="H11" s="88"/>
      <c r="I11" s="88"/>
      <c r="J11" s="88"/>
    </row>
    <row r="12" spans="2:10">
      <c r="B12" s="121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9"/>
      <c r="C110" s="119"/>
      <c r="D110" s="112"/>
      <c r="E110" s="112"/>
      <c r="F110" s="126"/>
      <c r="G110" s="126"/>
      <c r="H110" s="126"/>
      <c r="I110" s="126"/>
      <c r="J110" s="112"/>
    </row>
    <row r="111" spans="2:10">
      <c r="B111" s="119"/>
      <c r="C111" s="119"/>
      <c r="D111" s="112"/>
      <c r="E111" s="112"/>
      <c r="F111" s="126"/>
      <c r="G111" s="126"/>
      <c r="H111" s="126"/>
      <c r="I111" s="126"/>
      <c r="J111" s="112"/>
    </row>
    <row r="112" spans="2:10">
      <c r="B112" s="119"/>
      <c r="C112" s="119"/>
      <c r="D112" s="112"/>
      <c r="E112" s="112"/>
      <c r="F112" s="126"/>
      <c r="G112" s="126"/>
      <c r="H112" s="126"/>
      <c r="I112" s="126"/>
      <c r="J112" s="112"/>
    </row>
    <row r="113" spans="2:10">
      <c r="B113" s="119"/>
      <c r="C113" s="119"/>
      <c r="D113" s="112"/>
      <c r="E113" s="112"/>
      <c r="F113" s="126"/>
      <c r="G113" s="126"/>
      <c r="H113" s="126"/>
      <c r="I113" s="126"/>
      <c r="J113" s="112"/>
    </row>
    <row r="114" spans="2:10">
      <c r="B114" s="119"/>
      <c r="C114" s="119"/>
      <c r="D114" s="112"/>
      <c r="E114" s="112"/>
      <c r="F114" s="126"/>
      <c r="G114" s="126"/>
      <c r="H114" s="126"/>
      <c r="I114" s="126"/>
      <c r="J114" s="112"/>
    </row>
    <row r="115" spans="2:10">
      <c r="B115" s="119"/>
      <c r="C115" s="119"/>
      <c r="D115" s="112"/>
      <c r="E115" s="112"/>
      <c r="F115" s="126"/>
      <c r="G115" s="126"/>
      <c r="H115" s="126"/>
      <c r="I115" s="126"/>
      <c r="J115" s="112"/>
    </row>
    <row r="116" spans="2:10">
      <c r="B116" s="119"/>
      <c r="C116" s="119"/>
      <c r="D116" s="112"/>
      <c r="E116" s="112"/>
      <c r="F116" s="126"/>
      <c r="G116" s="126"/>
      <c r="H116" s="126"/>
      <c r="I116" s="126"/>
      <c r="J116" s="112"/>
    </row>
    <row r="117" spans="2:10">
      <c r="B117" s="119"/>
      <c r="C117" s="119"/>
      <c r="D117" s="112"/>
      <c r="E117" s="112"/>
      <c r="F117" s="126"/>
      <c r="G117" s="126"/>
      <c r="H117" s="126"/>
      <c r="I117" s="126"/>
      <c r="J117" s="112"/>
    </row>
    <row r="118" spans="2:10">
      <c r="B118" s="119"/>
      <c r="C118" s="119"/>
      <c r="D118" s="112"/>
      <c r="E118" s="112"/>
      <c r="F118" s="126"/>
      <c r="G118" s="126"/>
      <c r="H118" s="126"/>
      <c r="I118" s="126"/>
      <c r="J118" s="112"/>
    </row>
    <row r="119" spans="2:10">
      <c r="B119" s="119"/>
      <c r="C119" s="119"/>
      <c r="D119" s="112"/>
      <c r="E119" s="112"/>
      <c r="F119" s="126"/>
      <c r="G119" s="126"/>
      <c r="H119" s="126"/>
      <c r="I119" s="126"/>
      <c r="J119" s="112"/>
    </row>
    <row r="120" spans="2:10">
      <c r="B120" s="119"/>
      <c r="C120" s="119"/>
      <c r="D120" s="112"/>
      <c r="E120" s="112"/>
      <c r="F120" s="126"/>
      <c r="G120" s="126"/>
      <c r="H120" s="126"/>
      <c r="I120" s="126"/>
      <c r="J120" s="112"/>
    </row>
    <row r="121" spans="2:10">
      <c r="B121" s="119"/>
      <c r="C121" s="119"/>
      <c r="D121" s="112"/>
      <c r="E121" s="112"/>
      <c r="F121" s="126"/>
      <c r="G121" s="126"/>
      <c r="H121" s="126"/>
      <c r="I121" s="126"/>
      <c r="J121" s="112"/>
    </row>
    <row r="122" spans="2:10">
      <c r="B122" s="119"/>
      <c r="C122" s="119"/>
      <c r="D122" s="112"/>
      <c r="E122" s="112"/>
      <c r="F122" s="126"/>
      <c r="G122" s="126"/>
      <c r="H122" s="126"/>
      <c r="I122" s="126"/>
      <c r="J122" s="112"/>
    </row>
    <row r="123" spans="2:10">
      <c r="B123" s="119"/>
      <c r="C123" s="119"/>
      <c r="D123" s="112"/>
      <c r="E123" s="112"/>
      <c r="F123" s="126"/>
      <c r="G123" s="126"/>
      <c r="H123" s="126"/>
      <c r="I123" s="126"/>
      <c r="J123" s="112"/>
    </row>
    <row r="124" spans="2:10">
      <c r="B124" s="119"/>
      <c r="C124" s="119"/>
      <c r="D124" s="112"/>
      <c r="E124" s="112"/>
      <c r="F124" s="126"/>
      <c r="G124" s="126"/>
      <c r="H124" s="126"/>
      <c r="I124" s="126"/>
      <c r="J124" s="112"/>
    </row>
    <row r="125" spans="2:10">
      <c r="B125" s="119"/>
      <c r="C125" s="119"/>
      <c r="D125" s="112"/>
      <c r="E125" s="112"/>
      <c r="F125" s="126"/>
      <c r="G125" s="126"/>
      <c r="H125" s="126"/>
      <c r="I125" s="126"/>
      <c r="J125" s="112"/>
    </row>
    <row r="126" spans="2:10">
      <c r="B126" s="119"/>
      <c r="C126" s="119"/>
      <c r="D126" s="112"/>
      <c r="E126" s="112"/>
      <c r="F126" s="126"/>
      <c r="G126" s="126"/>
      <c r="H126" s="126"/>
      <c r="I126" s="126"/>
      <c r="J126" s="112"/>
    </row>
    <row r="127" spans="2:10">
      <c r="B127" s="119"/>
      <c r="C127" s="119"/>
      <c r="D127" s="112"/>
      <c r="E127" s="112"/>
      <c r="F127" s="126"/>
      <c r="G127" s="126"/>
      <c r="H127" s="126"/>
      <c r="I127" s="126"/>
      <c r="J127" s="112"/>
    </row>
    <row r="128" spans="2:10">
      <c r="B128" s="119"/>
      <c r="C128" s="119"/>
      <c r="D128" s="112"/>
      <c r="E128" s="112"/>
      <c r="F128" s="126"/>
      <c r="G128" s="126"/>
      <c r="H128" s="126"/>
      <c r="I128" s="126"/>
      <c r="J128" s="112"/>
    </row>
    <row r="129" spans="2:10">
      <c r="B129" s="119"/>
      <c r="C129" s="119"/>
      <c r="D129" s="112"/>
      <c r="E129" s="112"/>
      <c r="F129" s="126"/>
      <c r="G129" s="126"/>
      <c r="H129" s="126"/>
      <c r="I129" s="126"/>
      <c r="J129" s="112"/>
    </row>
    <row r="130" spans="2:10">
      <c r="B130" s="119"/>
      <c r="C130" s="119"/>
      <c r="D130" s="112"/>
      <c r="E130" s="112"/>
      <c r="F130" s="126"/>
      <c r="G130" s="126"/>
      <c r="H130" s="126"/>
      <c r="I130" s="126"/>
      <c r="J130" s="112"/>
    </row>
    <row r="131" spans="2:10">
      <c r="B131" s="119"/>
      <c r="C131" s="119"/>
      <c r="D131" s="112"/>
      <c r="E131" s="112"/>
      <c r="F131" s="126"/>
      <c r="G131" s="126"/>
      <c r="H131" s="126"/>
      <c r="I131" s="126"/>
      <c r="J131" s="112"/>
    </row>
    <row r="132" spans="2:10">
      <c r="B132" s="119"/>
      <c r="C132" s="119"/>
      <c r="D132" s="112"/>
      <c r="E132" s="112"/>
      <c r="F132" s="126"/>
      <c r="G132" s="126"/>
      <c r="H132" s="126"/>
      <c r="I132" s="126"/>
      <c r="J132" s="112"/>
    </row>
    <row r="133" spans="2:10">
      <c r="B133" s="119"/>
      <c r="C133" s="119"/>
      <c r="D133" s="112"/>
      <c r="E133" s="112"/>
      <c r="F133" s="126"/>
      <c r="G133" s="126"/>
      <c r="H133" s="126"/>
      <c r="I133" s="126"/>
      <c r="J133" s="112"/>
    </row>
    <row r="134" spans="2:10">
      <c r="B134" s="119"/>
      <c r="C134" s="119"/>
      <c r="D134" s="112"/>
      <c r="E134" s="112"/>
      <c r="F134" s="126"/>
      <c r="G134" s="126"/>
      <c r="H134" s="126"/>
      <c r="I134" s="126"/>
      <c r="J134" s="112"/>
    </row>
    <row r="135" spans="2:10">
      <c r="B135" s="119"/>
      <c r="C135" s="119"/>
      <c r="D135" s="112"/>
      <c r="E135" s="112"/>
      <c r="F135" s="126"/>
      <c r="G135" s="126"/>
      <c r="H135" s="126"/>
      <c r="I135" s="126"/>
      <c r="J135" s="112"/>
    </row>
    <row r="136" spans="2:10">
      <c r="B136" s="119"/>
      <c r="C136" s="119"/>
      <c r="D136" s="112"/>
      <c r="E136" s="112"/>
      <c r="F136" s="126"/>
      <c r="G136" s="126"/>
      <c r="H136" s="126"/>
      <c r="I136" s="126"/>
      <c r="J136" s="112"/>
    </row>
    <row r="137" spans="2:10">
      <c r="B137" s="119"/>
      <c r="C137" s="119"/>
      <c r="D137" s="112"/>
      <c r="E137" s="112"/>
      <c r="F137" s="126"/>
      <c r="G137" s="126"/>
      <c r="H137" s="126"/>
      <c r="I137" s="126"/>
      <c r="J137" s="112"/>
    </row>
    <row r="138" spans="2:10">
      <c r="B138" s="119"/>
      <c r="C138" s="119"/>
      <c r="D138" s="112"/>
      <c r="E138" s="112"/>
      <c r="F138" s="126"/>
      <c r="G138" s="126"/>
      <c r="H138" s="126"/>
      <c r="I138" s="126"/>
      <c r="J138" s="112"/>
    </row>
    <row r="139" spans="2:10">
      <c r="B139" s="119"/>
      <c r="C139" s="119"/>
      <c r="D139" s="112"/>
      <c r="E139" s="112"/>
      <c r="F139" s="126"/>
      <c r="G139" s="126"/>
      <c r="H139" s="126"/>
      <c r="I139" s="126"/>
      <c r="J139" s="112"/>
    </row>
    <row r="140" spans="2:10">
      <c r="B140" s="119"/>
      <c r="C140" s="119"/>
      <c r="D140" s="112"/>
      <c r="E140" s="112"/>
      <c r="F140" s="126"/>
      <c r="G140" s="126"/>
      <c r="H140" s="126"/>
      <c r="I140" s="126"/>
      <c r="J140" s="112"/>
    </row>
    <row r="141" spans="2:10">
      <c r="B141" s="119"/>
      <c r="C141" s="119"/>
      <c r="D141" s="112"/>
      <c r="E141" s="112"/>
      <c r="F141" s="126"/>
      <c r="G141" s="126"/>
      <c r="H141" s="126"/>
      <c r="I141" s="126"/>
      <c r="J141" s="112"/>
    </row>
    <row r="142" spans="2:10">
      <c r="B142" s="119"/>
      <c r="C142" s="119"/>
      <c r="D142" s="112"/>
      <c r="E142" s="112"/>
      <c r="F142" s="126"/>
      <c r="G142" s="126"/>
      <c r="H142" s="126"/>
      <c r="I142" s="126"/>
      <c r="J142" s="112"/>
    </row>
    <row r="143" spans="2:10">
      <c r="B143" s="119"/>
      <c r="C143" s="119"/>
      <c r="D143" s="112"/>
      <c r="E143" s="112"/>
      <c r="F143" s="126"/>
      <c r="G143" s="126"/>
      <c r="H143" s="126"/>
      <c r="I143" s="126"/>
      <c r="J143" s="112"/>
    </row>
    <row r="144" spans="2:10">
      <c r="B144" s="119"/>
      <c r="C144" s="119"/>
      <c r="D144" s="112"/>
      <c r="E144" s="112"/>
      <c r="F144" s="126"/>
      <c r="G144" s="126"/>
      <c r="H144" s="126"/>
      <c r="I144" s="126"/>
      <c r="J144" s="112"/>
    </row>
    <row r="145" spans="2:10">
      <c r="B145" s="119"/>
      <c r="C145" s="119"/>
      <c r="D145" s="112"/>
      <c r="E145" s="112"/>
      <c r="F145" s="126"/>
      <c r="G145" s="126"/>
      <c r="H145" s="126"/>
      <c r="I145" s="126"/>
      <c r="J145" s="112"/>
    </row>
    <row r="146" spans="2:10">
      <c r="B146" s="119"/>
      <c r="C146" s="119"/>
      <c r="D146" s="112"/>
      <c r="E146" s="112"/>
      <c r="F146" s="126"/>
      <c r="G146" s="126"/>
      <c r="H146" s="126"/>
      <c r="I146" s="126"/>
      <c r="J146" s="112"/>
    </row>
    <row r="147" spans="2:10">
      <c r="B147" s="119"/>
      <c r="C147" s="119"/>
      <c r="D147" s="112"/>
      <c r="E147" s="112"/>
      <c r="F147" s="126"/>
      <c r="G147" s="126"/>
      <c r="H147" s="126"/>
      <c r="I147" s="126"/>
      <c r="J147" s="112"/>
    </row>
    <row r="148" spans="2:10">
      <c r="B148" s="119"/>
      <c r="C148" s="119"/>
      <c r="D148" s="112"/>
      <c r="E148" s="112"/>
      <c r="F148" s="126"/>
      <c r="G148" s="126"/>
      <c r="H148" s="126"/>
      <c r="I148" s="126"/>
      <c r="J148" s="112"/>
    </row>
    <row r="149" spans="2:10">
      <c r="B149" s="119"/>
      <c r="C149" s="119"/>
      <c r="D149" s="112"/>
      <c r="E149" s="112"/>
      <c r="F149" s="126"/>
      <c r="G149" s="126"/>
      <c r="H149" s="126"/>
      <c r="I149" s="126"/>
      <c r="J149" s="112"/>
    </row>
    <row r="150" spans="2:10">
      <c r="B150" s="119"/>
      <c r="C150" s="119"/>
      <c r="D150" s="112"/>
      <c r="E150" s="112"/>
      <c r="F150" s="126"/>
      <c r="G150" s="126"/>
      <c r="H150" s="126"/>
      <c r="I150" s="126"/>
      <c r="J150" s="112"/>
    </row>
    <row r="151" spans="2:10">
      <c r="B151" s="119"/>
      <c r="C151" s="119"/>
      <c r="D151" s="112"/>
      <c r="E151" s="112"/>
      <c r="F151" s="126"/>
      <c r="G151" s="126"/>
      <c r="H151" s="126"/>
      <c r="I151" s="126"/>
      <c r="J151" s="112"/>
    </row>
    <row r="152" spans="2:10">
      <c r="B152" s="119"/>
      <c r="C152" s="119"/>
      <c r="D152" s="112"/>
      <c r="E152" s="112"/>
      <c r="F152" s="126"/>
      <c r="G152" s="126"/>
      <c r="H152" s="126"/>
      <c r="I152" s="126"/>
      <c r="J152" s="112"/>
    </row>
    <row r="153" spans="2:10">
      <c r="B153" s="119"/>
      <c r="C153" s="119"/>
      <c r="D153" s="112"/>
      <c r="E153" s="112"/>
      <c r="F153" s="126"/>
      <c r="G153" s="126"/>
      <c r="H153" s="126"/>
      <c r="I153" s="126"/>
      <c r="J153" s="112"/>
    </row>
    <row r="154" spans="2:10">
      <c r="B154" s="119"/>
      <c r="C154" s="119"/>
      <c r="D154" s="112"/>
      <c r="E154" s="112"/>
      <c r="F154" s="126"/>
      <c r="G154" s="126"/>
      <c r="H154" s="126"/>
      <c r="I154" s="126"/>
      <c r="J154" s="112"/>
    </row>
    <row r="155" spans="2:10">
      <c r="B155" s="119"/>
      <c r="C155" s="119"/>
      <c r="D155" s="112"/>
      <c r="E155" s="112"/>
      <c r="F155" s="126"/>
      <c r="G155" s="126"/>
      <c r="H155" s="126"/>
      <c r="I155" s="126"/>
      <c r="J155" s="112"/>
    </row>
    <row r="156" spans="2:10">
      <c r="B156" s="119"/>
      <c r="C156" s="119"/>
      <c r="D156" s="112"/>
      <c r="E156" s="112"/>
      <c r="F156" s="126"/>
      <c r="G156" s="126"/>
      <c r="H156" s="126"/>
      <c r="I156" s="126"/>
      <c r="J156" s="112"/>
    </row>
    <row r="157" spans="2:10">
      <c r="B157" s="119"/>
      <c r="C157" s="119"/>
      <c r="D157" s="112"/>
      <c r="E157" s="112"/>
      <c r="F157" s="126"/>
      <c r="G157" s="126"/>
      <c r="H157" s="126"/>
      <c r="I157" s="126"/>
      <c r="J157" s="112"/>
    </row>
    <row r="158" spans="2:10">
      <c r="B158" s="119"/>
      <c r="C158" s="119"/>
      <c r="D158" s="112"/>
      <c r="E158" s="112"/>
      <c r="F158" s="126"/>
      <c r="G158" s="126"/>
      <c r="H158" s="126"/>
      <c r="I158" s="126"/>
      <c r="J158" s="112"/>
    </row>
    <row r="159" spans="2:10">
      <c r="B159" s="119"/>
      <c r="C159" s="119"/>
      <c r="D159" s="112"/>
      <c r="E159" s="112"/>
      <c r="F159" s="126"/>
      <c r="G159" s="126"/>
      <c r="H159" s="126"/>
      <c r="I159" s="126"/>
      <c r="J159" s="112"/>
    </row>
    <row r="160" spans="2:10">
      <c r="B160" s="119"/>
      <c r="C160" s="119"/>
      <c r="D160" s="112"/>
      <c r="E160" s="112"/>
      <c r="F160" s="126"/>
      <c r="G160" s="126"/>
      <c r="H160" s="126"/>
      <c r="I160" s="126"/>
      <c r="J160" s="112"/>
    </row>
    <row r="161" spans="2:10">
      <c r="B161" s="119"/>
      <c r="C161" s="119"/>
      <c r="D161" s="112"/>
      <c r="E161" s="112"/>
      <c r="F161" s="126"/>
      <c r="G161" s="126"/>
      <c r="H161" s="126"/>
      <c r="I161" s="126"/>
      <c r="J161" s="112"/>
    </row>
    <row r="162" spans="2:10">
      <c r="B162" s="119"/>
      <c r="C162" s="119"/>
      <c r="D162" s="112"/>
      <c r="E162" s="112"/>
      <c r="F162" s="126"/>
      <c r="G162" s="126"/>
      <c r="H162" s="126"/>
      <c r="I162" s="126"/>
      <c r="J162" s="112"/>
    </row>
    <row r="163" spans="2:10">
      <c r="B163" s="119"/>
      <c r="C163" s="119"/>
      <c r="D163" s="112"/>
      <c r="E163" s="112"/>
      <c r="F163" s="126"/>
      <c r="G163" s="126"/>
      <c r="H163" s="126"/>
      <c r="I163" s="126"/>
      <c r="J163" s="112"/>
    </row>
    <row r="164" spans="2:10">
      <c r="B164" s="119"/>
      <c r="C164" s="119"/>
      <c r="D164" s="112"/>
      <c r="E164" s="112"/>
      <c r="F164" s="126"/>
      <c r="G164" s="126"/>
      <c r="H164" s="126"/>
      <c r="I164" s="126"/>
      <c r="J164" s="112"/>
    </row>
    <row r="165" spans="2:10">
      <c r="B165" s="119"/>
      <c r="C165" s="119"/>
      <c r="D165" s="112"/>
      <c r="E165" s="112"/>
      <c r="F165" s="126"/>
      <c r="G165" s="126"/>
      <c r="H165" s="126"/>
      <c r="I165" s="126"/>
      <c r="J165" s="112"/>
    </row>
    <row r="166" spans="2:10">
      <c r="B166" s="119"/>
      <c r="C166" s="119"/>
      <c r="D166" s="112"/>
      <c r="E166" s="112"/>
      <c r="F166" s="126"/>
      <c r="G166" s="126"/>
      <c r="H166" s="126"/>
      <c r="I166" s="126"/>
      <c r="J166" s="112"/>
    </row>
    <row r="167" spans="2:10">
      <c r="B167" s="119"/>
      <c r="C167" s="119"/>
      <c r="D167" s="112"/>
      <c r="E167" s="112"/>
      <c r="F167" s="126"/>
      <c r="G167" s="126"/>
      <c r="H167" s="126"/>
      <c r="I167" s="126"/>
      <c r="J167" s="112"/>
    </row>
    <row r="168" spans="2:10">
      <c r="B168" s="119"/>
      <c r="C168" s="119"/>
      <c r="D168" s="112"/>
      <c r="E168" s="112"/>
      <c r="F168" s="126"/>
      <c r="G168" s="126"/>
      <c r="H168" s="126"/>
      <c r="I168" s="126"/>
      <c r="J168" s="112"/>
    </row>
    <row r="169" spans="2:10">
      <c r="B169" s="119"/>
      <c r="C169" s="119"/>
      <c r="D169" s="112"/>
      <c r="E169" s="112"/>
      <c r="F169" s="126"/>
      <c r="G169" s="126"/>
      <c r="H169" s="126"/>
      <c r="I169" s="126"/>
      <c r="J169" s="112"/>
    </row>
    <row r="170" spans="2:10">
      <c r="B170" s="119"/>
      <c r="C170" s="119"/>
      <c r="D170" s="112"/>
      <c r="E170" s="112"/>
      <c r="F170" s="126"/>
      <c r="G170" s="126"/>
      <c r="H170" s="126"/>
      <c r="I170" s="126"/>
      <c r="J170" s="112"/>
    </row>
    <row r="171" spans="2:10">
      <c r="B171" s="119"/>
      <c r="C171" s="119"/>
      <c r="D171" s="112"/>
      <c r="E171" s="112"/>
      <c r="F171" s="126"/>
      <c r="G171" s="126"/>
      <c r="H171" s="126"/>
      <c r="I171" s="126"/>
      <c r="J171" s="112"/>
    </row>
    <row r="172" spans="2:10">
      <c r="B172" s="119"/>
      <c r="C172" s="119"/>
      <c r="D172" s="112"/>
      <c r="E172" s="112"/>
      <c r="F172" s="126"/>
      <c r="G172" s="126"/>
      <c r="H172" s="126"/>
      <c r="I172" s="126"/>
      <c r="J172" s="112"/>
    </row>
    <row r="173" spans="2:10">
      <c r="B173" s="119"/>
      <c r="C173" s="119"/>
      <c r="D173" s="112"/>
      <c r="E173" s="112"/>
      <c r="F173" s="126"/>
      <c r="G173" s="126"/>
      <c r="H173" s="126"/>
      <c r="I173" s="126"/>
      <c r="J173" s="112"/>
    </row>
    <row r="174" spans="2:10">
      <c r="B174" s="119"/>
      <c r="C174" s="119"/>
      <c r="D174" s="112"/>
      <c r="E174" s="112"/>
      <c r="F174" s="126"/>
      <c r="G174" s="126"/>
      <c r="H174" s="126"/>
      <c r="I174" s="126"/>
      <c r="J174" s="112"/>
    </row>
    <row r="175" spans="2:10">
      <c r="B175" s="119"/>
      <c r="C175" s="119"/>
      <c r="D175" s="112"/>
      <c r="E175" s="112"/>
      <c r="F175" s="126"/>
      <c r="G175" s="126"/>
      <c r="H175" s="126"/>
      <c r="I175" s="126"/>
      <c r="J175" s="112"/>
    </row>
    <row r="176" spans="2:10">
      <c r="B176" s="119"/>
      <c r="C176" s="119"/>
      <c r="D176" s="112"/>
      <c r="E176" s="112"/>
      <c r="F176" s="126"/>
      <c r="G176" s="126"/>
      <c r="H176" s="126"/>
      <c r="I176" s="126"/>
      <c r="J176" s="112"/>
    </row>
    <row r="177" spans="2:10">
      <c r="B177" s="119"/>
      <c r="C177" s="119"/>
      <c r="D177" s="112"/>
      <c r="E177" s="112"/>
      <c r="F177" s="126"/>
      <c r="G177" s="126"/>
      <c r="H177" s="126"/>
      <c r="I177" s="126"/>
      <c r="J177" s="112"/>
    </row>
    <row r="178" spans="2:10">
      <c r="B178" s="119"/>
      <c r="C178" s="119"/>
      <c r="D178" s="112"/>
      <c r="E178" s="112"/>
      <c r="F178" s="126"/>
      <c r="G178" s="126"/>
      <c r="H178" s="126"/>
      <c r="I178" s="126"/>
      <c r="J178" s="112"/>
    </row>
    <row r="179" spans="2:10">
      <c r="B179" s="119"/>
      <c r="C179" s="119"/>
      <c r="D179" s="112"/>
      <c r="E179" s="112"/>
      <c r="F179" s="126"/>
      <c r="G179" s="126"/>
      <c r="H179" s="126"/>
      <c r="I179" s="126"/>
      <c r="J179" s="112"/>
    </row>
    <row r="180" spans="2:10">
      <c r="B180" s="119"/>
      <c r="C180" s="119"/>
      <c r="D180" s="112"/>
      <c r="E180" s="112"/>
      <c r="F180" s="126"/>
      <c r="G180" s="126"/>
      <c r="H180" s="126"/>
      <c r="I180" s="126"/>
      <c r="J180" s="112"/>
    </row>
    <row r="181" spans="2:10">
      <c r="B181" s="119"/>
      <c r="C181" s="119"/>
      <c r="D181" s="112"/>
      <c r="E181" s="112"/>
      <c r="F181" s="126"/>
      <c r="G181" s="126"/>
      <c r="H181" s="126"/>
      <c r="I181" s="126"/>
      <c r="J181" s="112"/>
    </row>
    <row r="182" spans="2:10">
      <c r="B182" s="119"/>
      <c r="C182" s="119"/>
      <c r="D182" s="112"/>
      <c r="E182" s="112"/>
      <c r="F182" s="126"/>
      <c r="G182" s="126"/>
      <c r="H182" s="126"/>
      <c r="I182" s="126"/>
      <c r="J182" s="112"/>
    </row>
    <row r="183" spans="2:10">
      <c r="B183" s="119"/>
      <c r="C183" s="119"/>
      <c r="D183" s="112"/>
      <c r="E183" s="112"/>
      <c r="F183" s="126"/>
      <c r="G183" s="126"/>
      <c r="H183" s="126"/>
      <c r="I183" s="126"/>
      <c r="J183" s="112"/>
    </row>
    <row r="184" spans="2:10">
      <c r="B184" s="119"/>
      <c r="C184" s="119"/>
      <c r="D184" s="112"/>
      <c r="E184" s="112"/>
      <c r="F184" s="126"/>
      <c r="G184" s="126"/>
      <c r="H184" s="126"/>
      <c r="I184" s="126"/>
      <c r="J184" s="112"/>
    </row>
    <row r="185" spans="2:10">
      <c r="B185" s="119"/>
      <c r="C185" s="119"/>
      <c r="D185" s="112"/>
      <c r="E185" s="112"/>
      <c r="F185" s="126"/>
      <c r="G185" s="126"/>
      <c r="H185" s="126"/>
      <c r="I185" s="126"/>
      <c r="J185" s="112"/>
    </row>
    <row r="186" spans="2:10">
      <c r="B186" s="119"/>
      <c r="C186" s="119"/>
      <c r="D186" s="112"/>
      <c r="E186" s="112"/>
      <c r="F186" s="126"/>
      <c r="G186" s="126"/>
      <c r="H186" s="126"/>
      <c r="I186" s="126"/>
      <c r="J186" s="112"/>
    </row>
    <row r="187" spans="2:10">
      <c r="B187" s="119"/>
      <c r="C187" s="119"/>
      <c r="D187" s="112"/>
      <c r="E187" s="112"/>
      <c r="F187" s="126"/>
      <c r="G187" s="126"/>
      <c r="H187" s="126"/>
      <c r="I187" s="126"/>
      <c r="J187" s="112"/>
    </row>
    <row r="188" spans="2:10">
      <c r="B188" s="119"/>
      <c r="C188" s="119"/>
      <c r="D188" s="112"/>
      <c r="E188" s="112"/>
      <c r="F188" s="126"/>
      <c r="G188" s="126"/>
      <c r="H188" s="126"/>
      <c r="I188" s="126"/>
      <c r="J188" s="112"/>
    </row>
    <row r="189" spans="2:10">
      <c r="B189" s="119"/>
      <c r="C189" s="119"/>
      <c r="D189" s="112"/>
      <c r="E189" s="112"/>
      <c r="F189" s="126"/>
      <c r="G189" s="126"/>
      <c r="H189" s="126"/>
      <c r="I189" s="126"/>
      <c r="J189" s="112"/>
    </row>
    <row r="190" spans="2:10">
      <c r="B190" s="119"/>
      <c r="C190" s="119"/>
      <c r="D190" s="112"/>
      <c r="E190" s="112"/>
      <c r="F190" s="126"/>
      <c r="G190" s="126"/>
      <c r="H190" s="126"/>
      <c r="I190" s="126"/>
      <c r="J190" s="112"/>
    </row>
    <row r="191" spans="2:10">
      <c r="B191" s="119"/>
      <c r="C191" s="119"/>
      <c r="D191" s="112"/>
      <c r="E191" s="112"/>
      <c r="F191" s="126"/>
      <c r="G191" s="126"/>
      <c r="H191" s="126"/>
      <c r="I191" s="126"/>
      <c r="J191" s="112"/>
    </row>
    <row r="192" spans="2:10">
      <c r="B192" s="119"/>
      <c r="C192" s="119"/>
      <c r="D192" s="112"/>
      <c r="E192" s="112"/>
      <c r="F192" s="126"/>
      <c r="G192" s="126"/>
      <c r="H192" s="126"/>
      <c r="I192" s="126"/>
      <c r="J192" s="112"/>
    </row>
    <row r="193" spans="2:10">
      <c r="B193" s="119"/>
      <c r="C193" s="119"/>
      <c r="D193" s="112"/>
      <c r="E193" s="112"/>
      <c r="F193" s="126"/>
      <c r="G193" s="126"/>
      <c r="H193" s="126"/>
      <c r="I193" s="126"/>
      <c r="J193" s="112"/>
    </row>
    <row r="194" spans="2:10">
      <c r="B194" s="119"/>
      <c r="C194" s="119"/>
      <c r="D194" s="112"/>
      <c r="E194" s="112"/>
      <c r="F194" s="126"/>
      <c r="G194" s="126"/>
      <c r="H194" s="126"/>
      <c r="I194" s="126"/>
      <c r="J194" s="112"/>
    </row>
    <row r="195" spans="2:10">
      <c r="B195" s="119"/>
      <c r="C195" s="119"/>
      <c r="D195" s="112"/>
      <c r="E195" s="112"/>
      <c r="F195" s="126"/>
      <c r="G195" s="126"/>
      <c r="H195" s="126"/>
      <c r="I195" s="126"/>
      <c r="J195" s="112"/>
    </row>
    <row r="196" spans="2:10">
      <c r="B196" s="119"/>
      <c r="C196" s="119"/>
      <c r="D196" s="112"/>
      <c r="E196" s="112"/>
      <c r="F196" s="126"/>
      <c r="G196" s="126"/>
      <c r="H196" s="126"/>
      <c r="I196" s="126"/>
      <c r="J196" s="112"/>
    </row>
    <row r="197" spans="2:10">
      <c r="B197" s="119"/>
      <c r="C197" s="119"/>
      <c r="D197" s="112"/>
      <c r="E197" s="112"/>
      <c r="F197" s="126"/>
      <c r="G197" s="126"/>
      <c r="H197" s="126"/>
      <c r="I197" s="126"/>
      <c r="J197" s="112"/>
    </row>
    <row r="198" spans="2:10">
      <c r="B198" s="119"/>
      <c r="C198" s="119"/>
      <c r="D198" s="112"/>
      <c r="E198" s="112"/>
      <c r="F198" s="126"/>
      <c r="G198" s="126"/>
      <c r="H198" s="126"/>
      <c r="I198" s="126"/>
      <c r="J198" s="112"/>
    </row>
    <row r="199" spans="2:10">
      <c r="B199" s="119"/>
      <c r="C199" s="119"/>
      <c r="D199" s="112"/>
      <c r="E199" s="112"/>
      <c r="F199" s="126"/>
      <c r="G199" s="126"/>
      <c r="H199" s="126"/>
      <c r="I199" s="126"/>
      <c r="J199" s="112"/>
    </row>
    <row r="200" spans="2:10">
      <c r="B200" s="119"/>
      <c r="C200" s="119"/>
      <c r="D200" s="112"/>
      <c r="E200" s="112"/>
      <c r="F200" s="126"/>
      <c r="G200" s="126"/>
      <c r="H200" s="126"/>
      <c r="I200" s="126"/>
      <c r="J200" s="11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141</v>
      </c>
      <c r="C1" s="67" t="s" vm="1">
        <v>222</v>
      </c>
    </row>
    <row r="2" spans="2:11">
      <c r="B2" s="46" t="s">
        <v>140</v>
      </c>
      <c r="C2" s="67" t="s">
        <v>223</v>
      </c>
    </row>
    <row r="3" spans="2:11">
      <c r="B3" s="46" t="s">
        <v>142</v>
      </c>
      <c r="C3" s="67" t="s">
        <v>224</v>
      </c>
    </row>
    <row r="4" spans="2:11">
      <c r="B4" s="46" t="s">
        <v>143</v>
      </c>
      <c r="C4" s="67">
        <v>12152</v>
      </c>
    </row>
    <row r="6" spans="2:11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s="3" customFormat="1" ht="63">
      <c r="B7" s="47" t="s">
        <v>111</v>
      </c>
      <c r="C7" s="49" t="s">
        <v>112</v>
      </c>
      <c r="D7" s="49" t="s">
        <v>14</v>
      </c>
      <c r="E7" s="49" t="s">
        <v>15</v>
      </c>
      <c r="F7" s="49" t="s">
        <v>57</v>
      </c>
      <c r="G7" s="49" t="s">
        <v>98</v>
      </c>
      <c r="H7" s="49" t="s">
        <v>53</v>
      </c>
      <c r="I7" s="49" t="s">
        <v>106</v>
      </c>
      <c r="J7" s="49" t="s">
        <v>144</v>
      </c>
      <c r="K7" s="64" t="s">
        <v>145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2:11" ht="21" customHeight="1">
      <c r="B11" s="121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1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9"/>
      <c r="C110" s="119"/>
      <c r="D110" s="126"/>
      <c r="E110" s="126"/>
      <c r="F110" s="126"/>
      <c r="G110" s="126"/>
      <c r="H110" s="126"/>
      <c r="I110" s="112"/>
      <c r="J110" s="112"/>
      <c r="K110" s="112"/>
    </row>
    <row r="111" spans="2:11">
      <c r="B111" s="119"/>
      <c r="C111" s="119"/>
      <c r="D111" s="126"/>
      <c r="E111" s="126"/>
      <c r="F111" s="126"/>
      <c r="G111" s="126"/>
      <c r="H111" s="126"/>
      <c r="I111" s="112"/>
      <c r="J111" s="112"/>
      <c r="K111" s="112"/>
    </row>
    <row r="112" spans="2:11">
      <c r="B112" s="119"/>
      <c r="C112" s="119"/>
      <c r="D112" s="126"/>
      <c r="E112" s="126"/>
      <c r="F112" s="126"/>
      <c r="G112" s="126"/>
      <c r="H112" s="126"/>
      <c r="I112" s="112"/>
      <c r="J112" s="112"/>
      <c r="K112" s="112"/>
    </row>
    <row r="113" spans="2:11">
      <c r="B113" s="119"/>
      <c r="C113" s="119"/>
      <c r="D113" s="126"/>
      <c r="E113" s="126"/>
      <c r="F113" s="126"/>
      <c r="G113" s="126"/>
      <c r="H113" s="126"/>
      <c r="I113" s="112"/>
      <c r="J113" s="112"/>
      <c r="K113" s="112"/>
    </row>
    <row r="114" spans="2:11">
      <c r="B114" s="119"/>
      <c r="C114" s="119"/>
      <c r="D114" s="126"/>
      <c r="E114" s="126"/>
      <c r="F114" s="126"/>
      <c r="G114" s="126"/>
      <c r="H114" s="126"/>
      <c r="I114" s="112"/>
      <c r="J114" s="112"/>
      <c r="K114" s="112"/>
    </row>
    <row r="115" spans="2:11">
      <c r="B115" s="119"/>
      <c r="C115" s="119"/>
      <c r="D115" s="126"/>
      <c r="E115" s="126"/>
      <c r="F115" s="126"/>
      <c r="G115" s="126"/>
      <c r="H115" s="126"/>
      <c r="I115" s="112"/>
      <c r="J115" s="112"/>
      <c r="K115" s="112"/>
    </row>
    <row r="116" spans="2:11">
      <c r="B116" s="119"/>
      <c r="C116" s="119"/>
      <c r="D116" s="126"/>
      <c r="E116" s="126"/>
      <c r="F116" s="126"/>
      <c r="G116" s="126"/>
      <c r="H116" s="126"/>
      <c r="I116" s="112"/>
      <c r="J116" s="112"/>
      <c r="K116" s="112"/>
    </row>
    <row r="117" spans="2:11">
      <c r="B117" s="119"/>
      <c r="C117" s="119"/>
      <c r="D117" s="126"/>
      <c r="E117" s="126"/>
      <c r="F117" s="126"/>
      <c r="G117" s="126"/>
      <c r="H117" s="126"/>
      <c r="I117" s="112"/>
      <c r="J117" s="112"/>
      <c r="K117" s="112"/>
    </row>
    <row r="118" spans="2:11">
      <c r="B118" s="119"/>
      <c r="C118" s="119"/>
      <c r="D118" s="126"/>
      <c r="E118" s="126"/>
      <c r="F118" s="126"/>
      <c r="G118" s="126"/>
      <c r="H118" s="126"/>
      <c r="I118" s="112"/>
      <c r="J118" s="112"/>
      <c r="K118" s="112"/>
    </row>
    <row r="119" spans="2:11">
      <c r="B119" s="119"/>
      <c r="C119" s="119"/>
      <c r="D119" s="126"/>
      <c r="E119" s="126"/>
      <c r="F119" s="126"/>
      <c r="G119" s="126"/>
      <c r="H119" s="126"/>
      <c r="I119" s="112"/>
      <c r="J119" s="112"/>
      <c r="K119" s="112"/>
    </row>
    <row r="120" spans="2:11">
      <c r="B120" s="119"/>
      <c r="C120" s="119"/>
      <c r="D120" s="126"/>
      <c r="E120" s="126"/>
      <c r="F120" s="126"/>
      <c r="G120" s="126"/>
      <c r="H120" s="126"/>
      <c r="I120" s="112"/>
      <c r="J120" s="112"/>
      <c r="K120" s="112"/>
    </row>
    <row r="121" spans="2:11">
      <c r="B121" s="119"/>
      <c r="C121" s="119"/>
      <c r="D121" s="126"/>
      <c r="E121" s="126"/>
      <c r="F121" s="126"/>
      <c r="G121" s="126"/>
      <c r="H121" s="126"/>
      <c r="I121" s="112"/>
      <c r="J121" s="112"/>
      <c r="K121" s="112"/>
    </row>
    <row r="122" spans="2:11">
      <c r="B122" s="119"/>
      <c r="C122" s="119"/>
      <c r="D122" s="126"/>
      <c r="E122" s="126"/>
      <c r="F122" s="126"/>
      <c r="G122" s="126"/>
      <c r="H122" s="126"/>
      <c r="I122" s="112"/>
      <c r="J122" s="112"/>
      <c r="K122" s="112"/>
    </row>
    <row r="123" spans="2:11">
      <c r="B123" s="119"/>
      <c r="C123" s="119"/>
      <c r="D123" s="126"/>
      <c r="E123" s="126"/>
      <c r="F123" s="126"/>
      <c r="G123" s="126"/>
      <c r="H123" s="126"/>
      <c r="I123" s="112"/>
      <c r="J123" s="112"/>
      <c r="K123" s="112"/>
    </row>
    <row r="124" spans="2:11">
      <c r="B124" s="119"/>
      <c r="C124" s="119"/>
      <c r="D124" s="126"/>
      <c r="E124" s="126"/>
      <c r="F124" s="126"/>
      <c r="G124" s="126"/>
      <c r="H124" s="126"/>
      <c r="I124" s="112"/>
      <c r="J124" s="112"/>
      <c r="K124" s="112"/>
    </row>
    <row r="125" spans="2:11">
      <c r="B125" s="119"/>
      <c r="C125" s="119"/>
      <c r="D125" s="126"/>
      <c r="E125" s="126"/>
      <c r="F125" s="126"/>
      <c r="G125" s="126"/>
      <c r="H125" s="126"/>
      <c r="I125" s="112"/>
      <c r="J125" s="112"/>
      <c r="K125" s="112"/>
    </row>
    <row r="126" spans="2:11">
      <c r="B126" s="119"/>
      <c r="C126" s="119"/>
      <c r="D126" s="126"/>
      <c r="E126" s="126"/>
      <c r="F126" s="126"/>
      <c r="G126" s="126"/>
      <c r="H126" s="126"/>
      <c r="I126" s="112"/>
      <c r="J126" s="112"/>
      <c r="K126" s="112"/>
    </row>
    <row r="127" spans="2:11">
      <c r="B127" s="119"/>
      <c r="C127" s="119"/>
      <c r="D127" s="126"/>
      <c r="E127" s="126"/>
      <c r="F127" s="126"/>
      <c r="G127" s="126"/>
      <c r="H127" s="126"/>
      <c r="I127" s="112"/>
      <c r="J127" s="112"/>
      <c r="K127" s="112"/>
    </row>
    <row r="128" spans="2:11">
      <c r="B128" s="119"/>
      <c r="C128" s="119"/>
      <c r="D128" s="126"/>
      <c r="E128" s="126"/>
      <c r="F128" s="126"/>
      <c r="G128" s="126"/>
      <c r="H128" s="126"/>
      <c r="I128" s="112"/>
      <c r="J128" s="112"/>
      <c r="K128" s="112"/>
    </row>
    <row r="129" spans="2:11">
      <c r="B129" s="119"/>
      <c r="C129" s="119"/>
      <c r="D129" s="126"/>
      <c r="E129" s="126"/>
      <c r="F129" s="126"/>
      <c r="G129" s="126"/>
      <c r="H129" s="126"/>
      <c r="I129" s="112"/>
      <c r="J129" s="112"/>
      <c r="K129" s="112"/>
    </row>
    <row r="130" spans="2:11">
      <c r="B130" s="119"/>
      <c r="C130" s="119"/>
      <c r="D130" s="126"/>
      <c r="E130" s="126"/>
      <c r="F130" s="126"/>
      <c r="G130" s="126"/>
      <c r="H130" s="126"/>
      <c r="I130" s="112"/>
      <c r="J130" s="112"/>
      <c r="K130" s="112"/>
    </row>
    <row r="131" spans="2:11">
      <c r="B131" s="119"/>
      <c r="C131" s="119"/>
      <c r="D131" s="126"/>
      <c r="E131" s="126"/>
      <c r="F131" s="126"/>
      <c r="G131" s="126"/>
      <c r="H131" s="126"/>
      <c r="I131" s="112"/>
      <c r="J131" s="112"/>
      <c r="K131" s="112"/>
    </row>
    <row r="132" spans="2:11">
      <c r="B132" s="119"/>
      <c r="C132" s="119"/>
      <c r="D132" s="126"/>
      <c r="E132" s="126"/>
      <c r="F132" s="126"/>
      <c r="G132" s="126"/>
      <c r="H132" s="126"/>
      <c r="I132" s="112"/>
      <c r="J132" s="112"/>
      <c r="K132" s="112"/>
    </row>
    <row r="133" spans="2:11">
      <c r="B133" s="119"/>
      <c r="C133" s="119"/>
      <c r="D133" s="126"/>
      <c r="E133" s="126"/>
      <c r="F133" s="126"/>
      <c r="G133" s="126"/>
      <c r="H133" s="126"/>
      <c r="I133" s="112"/>
      <c r="J133" s="112"/>
      <c r="K133" s="112"/>
    </row>
    <row r="134" spans="2:11">
      <c r="B134" s="119"/>
      <c r="C134" s="119"/>
      <c r="D134" s="126"/>
      <c r="E134" s="126"/>
      <c r="F134" s="126"/>
      <c r="G134" s="126"/>
      <c r="H134" s="126"/>
      <c r="I134" s="112"/>
      <c r="J134" s="112"/>
      <c r="K134" s="112"/>
    </row>
    <row r="135" spans="2:11">
      <c r="B135" s="119"/>
      <c r="C135" s="119"/>
      <c r="D135" s="126"/>
      <c r="E135" s="126"/>
      <c r="F135" s="126"/>
      <c r="G135" s="126"/>
      <c r="H135" s="126"/>
      <c r="I135" s="112"/>
      <c r="J135" s="112"/>
      <c r="K135" s="112"/>
    </row>
    <row r="136" spans="2:11">
      <c r="B136" s="119"/>
      <c r="C136" s="119"/>
      <c r="D136" s="126"/>
      <c r="E136" s="126"/>
      <c r="F136" s="126"/>
      <c r="G136" s="126"/>
      <c r="H136" s="126"/>
      <c r="I136" s="112"/>
      <c r="J136" s="112"/>
      <c r="K136" s="112"/>
    </row>
    <row r="137" spans="2:11">
      <c r="B137" s="119"/>
      <c r="C137" s="119"/>
      <c r="D137" s="126"/>
      <c r="E137" s="126"/>
      <c r="F137" s="126"/>
      <c r="G137" s="126"/>
      <c r="H137" s="126"/>
      <c r="I137" s="112"/>
      <c r="J137" s="112"/>
      <c r="K137" s="112"/>
    </row>
    <row r="138" spans="2:11">
      <c r="B138" s="119"/>
      <c r="C138" s="119"/>
      <c r="D138" s="126"/>
      <c r="E138" s="126"/>
      <c r="F138" s="126"/>
      <c r="G138" s="126"/>
      <c r="H138" s="126"/>
      <c r="I138" s="112"/>
      <c r="J138" s="112"/>
      <c r="K138" s="112"/>
    </row>
    <row r="139" spans="2:11">
      <c r="B139" s="119"/>
      <c r="C139" s="119"/>
      <c r="D139" s="126"/>
      <c r="E139" s="126"/>
      <c r="F139" s="126"/>
      <c r="G139" s="126"/>
      <c r="H139" s="126"/>
      <c r="I139" s="112"/>
      <c r="J139" s="112"/>
      <c r="K139" s="112"/>
    </row>
    <row r="140" spans="2:11">
      <c r="B140" s="119"/>
      <c r="C140" s="119"/>
      <c r="D140" s="126"/>
      <c r="E140" s="126"/>
      <c r="F140" s="126"/>
      <c r="G140" s="126"/>
      <c r="H140" s="126"/>
      <c r="I140" s="112"/>
      <c r="J140" s="112"/>
      <c r="K140" s="112"/>
    </row>
    <row r="141" spans="2:11">
      <c r="B141" s="119"/>
      <c r="C141" s="119"/>
      <c r="D141" s="126"/>
      <c r="E141" s="126"/>
      <c r="F141" s="126"/>
      <c r="G141" s="126"/>
      <c r="H141" s="126"/>
      <c r="I141" s="112"/>
      <c r="J141" s="112"/>
      <c r="K141" s="112"/>
    </row>
    <row r="142" spans="2:11">
      <c r="B142" s="119"/>
      <c r="C142" s="119"/>
      <c r="D142" s="126"/>
      <c r="E142" s="126"/>
      <c r="F142" s="126"/>
      <c r="G142" s="126"/>
      <c r="H142" s="126"/>
      <c r="I142" s="112"/>
      <c r="J142" s="112"/>
      <c r="K142" s="112"/>
    </row>
    <row r="143" spans="2:11">
      <c r="B143" s="119"/>
      <c r="C143" s="119"/>
      <c r="D143" s="126"/>
      <c r="E143" s="126"/>
      <c r="F143" s="126"/>
      <c r="G143" s="126"/>
      <c r="H143" s="126"/>
      <c r="I143" s="112"/>
      <c r="J143" s="112"/>
      <c r="K143" s="112"/>
    </row>
    <row r="144" spans="2:11">
      <c r="B144" s="119"/>
      <c r="C144" s="119"/>
      <c r="D144" s="126"/>
      <c r="E144" s="126"/>
      <c r="F144" s="126"/>
      <c r="G144" s="126"/>
      <c r="H144" s="126"/>
      <c r="I144" s="112"/>
      <c r="J144" s="112"/>
      <c r="K144" s="112"/>
    </row>
    <row r="145" spans="2:11">
      <c r="B145" s="119"/>
      <c r="C145" s="119"/>
      <c r="D145" s="126"/>
      <c r="E145" s="126"/>
      <c r="F145" s="126"/>
      <c r="G145" s="126"/>
      <c r="H145" s="126"/>
      <c r="I145" s="112"/>
      <c r="J145" s="112"/>
      <c r="K145" s="112"/>
    </row>
    <row r="146" spans="2:11">
      <c r="B146" s="119"/>
      <c r="C146" s="119"/>
      <c r="D146" s="126"/>
      <c r="E146" s="126"/>
      <c r="F146" s="126"/>
      <c r="G146" s="126"/>
      <c r="H146" s="126"/>
      <c r="I146" s="112"/>
      <c r="J146" s="112"/>
      <c r="K146" s="112"/>
    </row>
    <row r="147" spans="2:11">
      <c r="B147" s="119"/>
      <c r="C147" s="119"/>
      <c r="D147" s="126"/>
      <c r="E147" s="126"/>
      <c r="F147" s="126"/>
      <c r="G147" s="126"/>
      <c r="H147" s="126"/>
      <c r="I147" s="112"/>
      <c r="J147" s="112"/>
      <c r="K147" s="112"/>
    </row>
    <row r="148" spans="2:11">
      <c r="B148" s="119"/>
      <c r="C148" s="119"/>
      <c r="D148" s="126"/>
      <c r="E148" s="126"/>
      <c r="F148" s="126"/>
      <c r="G148" s="126"/>
      <c r="H148" s="126"/>
      <c r="I148" s="112"/>
      <c r="J148" s="112"/>
      <c r="K148" s="112"/>
    </row>
    <row r="149" spans="2:11">
      <c r="B149" s="119"/>
      <c r="C149" s="119"/>
      <c r="D149" s="126"/>
      <c r="E149" s="126"/>
      <c r="F149" s="126"/>
      <c r="G149" s="126"/>
      <c r="H149" s="126"/>
      <c r="I149" s="112"/>
      <c r="J149" s="112"/>
      <c r="K149" s="112"/>
    </row>
    <row r="150" spans="2:11">
      <c r="B150" s="119"/>
      <c r="C150" s="119"/>
      <c r="D150" s="126"/>
      <c r="E150" s="126"/>
      <c r="F150" s="126"/>
      <c r="G150" s="126"/>
      <c r="H150" s="126"/>
      <c r="I150" s="112"/>
      <c r="J150" s="112"/>
      <c r="K150" s="112"/>
    </row>
    <row r="151" spans="2:11">
      <c r="B151" s="119"/>
      <c r="C151" s="119"/>
      <c r="D151" s="126"/>
      <c r="E151" s="126"/>
      <c r="F151" s="126"/>
      <c r="G151" s="126"/>
      <c r="H151" s="126"/>
      <c r="I151" s="112"/>
      <c r="J151" s="112"/>
      <c r="K151" s="112"/>
    </row>
    <row r="152" spans="2:11">
      <c r="B152" s="119"/>
      <c r="C152" s="119"/>
      <c r="D152" s="126"/>
      <c r="E152" s="126"/>
      <c r="F152" s="126"/>
      <c r="G152" s="126"/>
      <c r="H152" s="126"/>
      <c r="I152" s="112"/>
      <c r="J152" s="112"/>
      <c r="K152" s="112"/>
    </row>
    <row r="153" spans="2:11">
      <c r="B153" s="119"/>
      <c r="C153" s="119"/>
      <c r="D153" s="126"/>
      <c r="E153" s="126"/>
      <c r="F153" s="126"/>
      <c r="G153" s="126"/>
      <c r="H153" s="126"/>
      <c r="I153" s="112"/>
      <c r="J153" s="112"/>
      <c r="K153" s="112"/>
    </row>
    <row r="154" spans="2:11">
      <c r="B154" s="119"/>
      <c r="C154" s="119"/>
      <c r="D154" s="126"/>
      <c r="E154" s="126"/>
      <c r="F154" s="126"/>
      <c r="G154" s="126"/>
      <c r="H154" s="126"/>
      <c r="I154" s="112"/>
      <c r="J154" s="112"/>
      <c r="K154" s="112"/>
    </row>
    <row r="155" spans="2:11">
      <c r="B155" s="119"/>
      <c r="C155" s="119"/>
      <c r="D155" s="126"/>
      <c r="E155" s="126"/>
      <c r="F155" s="126"/>
      <c r="G155" s="126"/>
      <c r="H155" s="126"/>
      <c r="I155" s="112"/>
      <c r="J155" s="112"/>
      <c r="K155" s="112"/>
    </row>
    <row r="156" spans="2:11">
      <c r="B156" s="119"/>
      <c r="C156" s="119"/>
      <c r="D156" s="126"/>
      <c r="E156" s="126"/>
      <c r="F156" s="126"/>
      <c r="G156" s="126"/>
      <c r="H156" s="126"/>
      <c r="I156" s="112"/>
      <c r="J156" s="112"/>
      <c r="K156" s="112"/>
    </row>
    <row r="157" spans="2:11">
      <c r="B157" s="119"/>
      <c r="C157" s="119"/>
      <c r="D157" s="126"/>
      <c r="E157" s="126"/>
      <c r="F157" s="126"/>
      <c r="G157" s="126"/>
      <c r="H157" s="126"/>
      <c r="I157" s="112"/>
      <c r="J157" s="112"/>
      <c r="K157" s="112"/>
    </row>
    <row r="158" spans="2:11">
      <c r="B158" s="119"/>
      <c r="C158" s="119"/>
      <c r="D158" s="126"/>
      <c r="E158" s="126"/>
      <c r="F158" s="126"/>
      <c r="G158" s="126"/>
      <c r="H158" s="126"/>
      <c r="I158" s="112"/>
      <c r="J158" s="112"/>
      <c r="K158" s="112"/>
    </row>
    <row r="159" spans="2:11">
      <c r="B159" s="119"/>
      <c r="C159" s="119"/>
      <c r="D159" s="126"/>
      <c r="E159" s="126"/>
      <c r="F159" s="126"/>
      <c r="G159" s="126"/>
      <c r="H159" s="126"/>
      <c r="I159" s="112"/>
      <c r="J159" s="112"/>
      <c r="K159" s="112"/>
    </row>
    <row r="160" spans="2:11">
      <c r="B160" s="119"/>
      <c r="C160" s="119"/>
      <c r="D160" s="126"/>
      <c r="E160" s="126"/>
      <c r="F160" s="126"/>
      <c r="G160" s="126"/>
      <c r="H160" s="126"/>
      <c r="I160" s="112"/>
      <c r="J160" s="112"/>
      <c r="K160" s="112"/>
    </row>
    <row r="161" spans="2:11">
      <c r="B161" s="119"/>
      <c r="C161" s="119"/>
      <c r="D161" s="126"/>
      <c r="E161" s="126"/>
      <c r="F161" s="126"/>
      <c r="G161" s="126"/>
      <c r="H161" s="126"/>
      <c r="I161" s="112"/>
      <c r="J161" s="112"/>
      <c r="K161" s="112"/>
    </row>
    <row r="162" spans="2:11">
      <c r="B162" s="119"/>
      <c r="C162" s="119"/>
      <c r="D162" s="126"/>
      <c r="E162" s="126"/>
      <c r="F162" s="126"/>
      <c r="G162" s="126"/>
      <c r="H162" s="126"/>
      <c r="I162" s="112"/>
      <c r="J162" s="112"/>
      <c r="K162" s="112"/>
    </row>
    <row r="163" spans="2:11">
      <c r="B163" s="119"/>
      <c r="C163" s="119"/>
      <c r="D163" s="126"/>
      <c r="E163" s="126"/>
      <c r="F163" s="126"/>
      <c r="G163" s="126"/>
      <c r="H163" s="126"/>
      <c r="I163" s="112"/>
      <c r="J163" s="112"/>
      <c r="K163" s="112"/>
    </row>
    <row r="164" spans="2:11">
      <c r="B164" s="119"/>
      <c r="C164" s="119"/>
      <c r="D164" s="126"/>
      <c r="E164" s="126"/>
      <c r="F164" s="126"/>
      <c r="G164" s="126"/>
      <c r="H164" s="126"/>
      <c r="I164" s="112"/>
      <c r="J164" s="112"/>
      <c r="K164" s="112"/>
    </row>
    <row r="165" spans="2:11">
      <c r="B165" s="119"/>
      <c r="C165" s="119"/>
      <c r="D165" s="126"/>
      <c r="E165" s="126"/>
      <c r="F165" s="126"/>
      <c r="G165" s="126"/>
      <c r="H165" s="126"/>
      <c r="I165" s="112"/>
      <c r="J165" s="112"/>
      <c r="K165" s="112"/>
    </row>
    <row r="166" spans="2:11">
      <c r="B166" s="119"/>
      <c r="C166" s="119"/>
      <c r="D166" s="126"/>
      <c r="E166" s="126"/>
      <c r="F166" s="126"/>
      <c r="G166" s="126"/>
      <c r="H166" s="126"/>
      <c r="I166" s="112"/>
      <c r="J166" s="112"/>
      <c r="K166" s="112"/>
    </row>
    <row r="167" spans="2:11">
      <c r="B167" s="119"/>
      <c r="C167" s="119"/>
      <c r="D167" s="126"/>
      <c r="E167" s="126"/>
      <c r="F167" s="126"/>
      <c r="G167" s="126"/>
      <c r="H167" s="126"/>
      <c r="I167" s="112"/>
      <c r="J167" s="112"/>
      <c r="K167" s="112"/>
    </row>
    <row r="168" spans="2:11">
      <c r="B168" s="119"/>
      <c r="C168" s="119"/>
      <c r="D168" s="126"/>
      <c r="E168" s="126"/>
      <c r="F168" s="126"/>
      <c r="G168" s="126"/>
      <c r="H168" s="126"/>
      <c r="I168" s="112"/>
      <c r="J168" s="112"/>
      <c r="K168" s="112"/>
    </row>
    <row r="169" spans="2:11">
      <c r="B169" s="119"/>
      <c r="C169" s="119"/>
      <c r="D169" s="126"/>
      <c r="E169" s="126"/>
      <c r="F169" s="126"/>
      <c r="G169" s="126"/>
      <c r="H169" s="126"/>
      <c r="I169" s="112"/>
      <c r="J169" s="112"/>
      <c r="K169" s="112"/>
    </row>
    <row r="170" spans="2:11">
      <c r="B170" s="119"/>
      <c r="C170" s="119"/>
      <c r="D170" s="126"/>
      <c r="E170" s="126"/>
      <c r="F170" s="126"/>
      <c r="G170" s="126"/>
      <c r="H170" s="126"/>
      <c r="I170" s="112"/>
      <c r="J170" s="112"/>
      <c r="K170" s="112"/>
    </row>
    <row r="171" spans="2:11">
      <c r="B171" s="119"/>
      <c r="C171" s="119"/>
      <c r="D171" s="126"/>
      <c r="E171" s="126"/>
      <c r="F171" s="126"/>
      <c r="G171" s="126"/>
      <c r="H171" s="126"/>
      <c r="I171" s="112"/>
      <c r="J171" s="112"/>
      <c r="K171" s="112"/>
    </row>
    <row r="172" spans="2:11">
      <c r="B172" s="119"/>
      <c r="C172" s="119"/>
      <c r="D172" s="126"/>
      <c r="E172" s="126"/>
      <c r="F172" s="126"/>
      <c r="G172" s="126"/>
      <c r="H172" s="126"/>
      <c r="I172" s="112"/>
      <c r="J172" s="112"/>
      <c r="K172" s="112"/>
    </row>
    <row r="173" spans="2:11">
      <c r="B173" s="119"/>
      <c r="C173" s="119"/>
      <c r="D173" s="126"/>
      <c r="E173" s="126"/>
      <c r="F173" s="126"/>
      <c r="G173" s="126"/>
      <c r="H173" s="126"/>
      <c r="I173" s="112"/>
      <c r="J173" s="112"/>
      <c r="K173" s="112"/>
    </row>
    <row r="174" spans="2:11">
      <c r="B174" s="119"/>
      <c r="C174" s="119"/>
      <c r="D174" s="126"/>
      <c r="E174" s="126"/>
      <c r="F174" s="126"/>
      <c r="G174" s="126"/>
      <c r="H174" s="126"/>
      <c r="I174" s="112"/>
      <c r="J174" s="112"/>
      <c r="K174" s="112"/>
    </row>
    <row r="175" spans="2:11">
      <c r="B175" s="119"/>
      <c r="C175" s="119"/>
      <c r="D175" s="126"/>
      <c r="E175" s="126"/>
      <c r="F175" s="126"/>
      <c r="G175" s="126"/>
      <c r="H175" s="126"/>
      <c r="I175" s="112"/>
      <c r="J175" s="112"/>
      <c r="K175" s="112"/>
    </row>
    <row r="176" spans="2:11">
      <c r="B176" s="119"/>
      <c r="C176" s="119"/>
      <c r="D176" s="126"/>
      <c r="E176" s="126"/>
      <c r="F176" s="126"/>
      <c r="G176" s="126"/>
      <c r="H176" s="126"/>
      <c r="I176" s="112"/>
      <c r="J176" s="112"/>
      <c r="K176" s="112"/>
    </row>
    <row r="177" spans="2:11">
      <c r="B177" s="119"/>
      <c r="C177" s="119"/>
      <c r="D177" s="126"/>
      <c r="E177" s="126"/>
      <c r="F177" s="126"/>
      <c r="G177" s="126"/>
      <c r="H177" s="126"/>
      <c r="I177" s="112"/>
      <c r="J177" s="112"/>
      <c r="K177" s="112"/>
    </row>
    <row r="178" spans="2:11">
      <c r="B178" s="119"/>
      <c r="C178" s="119"/>
      <c r="D178" s="126"/>
      <c r="E178" s="126"/>
      <c r="F178" s="126"/>
      <c r="G178" s="126"/>
      <c r="H178" s="126"/>
      <c r="I178" s="112"/>
      <c r="J178" s="112"/>
      <c r="K178" s="112"/>
    </row>
    <row r="179" spans="2:11">
      <c r="B179" s="119"/>
      <c r="C179" s="119"/>
      <c r="D179" s="126"/>
      <c r="E179" s="126"/>
      <c r="F179" s="126"/>
      <c r="G179" s="126"/>
      <c r="H179" s="126"/>
      <c r="I179" s="112"/>
      <c r="J179" s="112"/>
      <c r="K179" s="112"/>
    </row>
    <row r="180" spans="2:11">
      <c r="B180" s="119"/>
      <c r="C180" s="119"/>
      <c r="D180" s="126"/>
      <c r="E180" s="126"/>
      <c r="F180" s="126"/>
      <c r="G180" s="126"/>
      <c r="H180" s="126"/>
      <c r="I180" s="112"/>
      <c r="J180" s="112"/>
      <c r="K180" s="112"/>
    </row>
    <row r="181" spans="2:11">
      <c r="B181" s="119"/>
      <c r="C181" s="119"/>
      <c r="D181" s="126"/>
      <c r="E181" s="126"/>
      <c r="F181" s="126"/>
      <c r="G181" s="126"/>
      <c r="H181" s="126"/>
      <c r="I181" s="112"/>
      <c r="J181" s="112"/>
      <c r="K181" s="112"/>
    </row>
    <row r="182" spans="2:11">
      <c r="B182" s="119"/>
      <c r="C182" s="119"/>
      <c r="D182" s="126"/>
      <c r="E182" s="126"/>
      <c r="F182" s="126"/>
      <c r="G182" s="126"/>
      <c r="H182" s="126"/>
      <c r="I182" s="112"/>
      <c r="J182" s="112"/>
      <c r="K182" s="112"/>
    </row>
    <row r="183" spans="2:11">
      <c r="B183" s="119"/>
      <c r="C183" s="119"/>
      <c r="D183" s="126"/>
      <c r="E183" s="126"/>
      <c r="F183" s="126"/>
      <c r="G183" s="126"/>
      <c r="H183" s="126"/>
      <c r="I183" s="112"/>
      <c r="J183" s="112"/>
      <c r="K183" s="112"/>
    </row>
    <row r="184" spans="2:11">
      <c r="B184" s="119"/>
      <c r="C184" s="119"/>
      <c r="D184" s="126"/>
      <c r="E184" s="126"/>
      <c r="F184" s="126"/>
      <c r="G184" s="126"/>
      <c r="H184" s="126"/>
      <c r="I184" s="112"/>
      <c r="J184" s="112"/>
      <c r="K184" s="112"/>
    </row>
    <row r="185" spans="2:11">
      <c r="B185" s="119"/>
      <c r="C185" s="119"/>
      <c r="D185" s="126"/>
      <c r="E185" s="126"/>
      <c r="F185" s="126"/>
      <c r="G185" s="126"/>
      <c r="H185" s="126"/>
      <c r="I185" s="112"/>
      <c r="J185" s="112"/>
      <c r="K185" s="112"/>
    </row>
    <row r="186" spans="2:11">
      <c r="B186" s="119"/>
      <c r="C186" s="119"/>
      <c r="D186" s="126"/>
      <c r="E186" s="126"/>
      <c r="F186" s="126"/>
      <c r="G186" s="126"/>
      <c r="H186" s="126"/>
      <c r="I186" s="112"/>
      <c r="J186" s="112"/>
      <c r="K186" s="112"/>
    </row>
    <row r="187" spans="2:11">
      <c r="B187" s="119"/>
      <c r="C187" s="119"/>
      <c r="D187" s="126"/>
      <c r="E187" s="126"/>
      <c r="F187" s="126"/>
      <c r="G187" s="126"/>
      <c r="H187" s="126"/>
      <c r="I187" s="112"/>
      <c r="J187" s="112"/>
      <c r="K187" s="112"/>
    </row>
    <row r="188" spans="2:11">
      <c r="B188" s="119"/>
      <c r="C188" s="119"/>
      <c r="D188" s="126"/>
      <c r="E188" s="126"/>
      <c r="F188" s="126"/>
      <c r="G188" s="126"/>
      <c r="H188" s="126"/>
      <c r="I188" s="112"/>
      <c r="J188" s="112"/>
      <c r="K188" s="112"/>
    </row>
    <row r="189" spans="2:11">
      <c r="B189" s="119"/>
      <c r="C189" s="119"/>
      <c r="D189" s="126"/>
      <c r="E189" s="126"/>
      <c r="F189" s="126"/>
      <c r="G189" s="126"/>
      <c r="H189" s="126"/>
      <c r="I189" s="112"/>
      <c r="J189" s="112"/>
      <c r="K189" s="112"/>
    </row>
    <row r="190" spans="2:11">
      <c r="B190" s="119"/>
      <c r="C190" s="119"/>
      <c r="D190" s="126"/>
      <c r="E190" s="126"/>
      <c r="F190" s="126"/>
      <c r="G190" s="126"/>
      <c r="H190" s="126"/>
      <c r="I190" s="112"/>
      <c r="J190" s="112"/>
      <c r="K190" s="112"/>
    </row>
    <row r="191" spans="2:11">
      <c r="B191" s="119"/>
      <c r="C191" s="119"/>
      <c r="D191" s="126"/>
      <c r="E191" s="126"/>
      <c r="F191" s="126"/>
      <c r="G191" s="126"/>
      <c r="H191" s="126"/>
      <c r="I191" s="112"/>
      <c r="J191" s="112"/>
      <c r="K191" s="112"/>
    </row>
    <row r="192" spans="2:11">
      <c r="B192" s="119"/>
      <c r="C192" s="119"/>
      <c r="D192" s="126"/>
      <c r="E192" s="126"/>
      <c r="F192" s="126"/>
      <c r="G192" s="126"/>
      <c r="H192" s="126"/>
      <c r="I192" s="112"/>
      <c r="J192" s="112"/>
      <c r="K192" s="112"/>
    </row>
    <row r="193" spans="2:11">
      <c r="B193" s="119"/>
      <c r="C193" s="119"/>
      <c r="D193" s="126"/>
      <c r="E193" s="126"/>
      <c r="F193" s="126"/>
      <c r="G193" s="126"/>
      <c r="H193" s="126"/>
      <c r="I193" s="112"/>
      <c r="J193" s="112"/>
      <c r="K193" s="112"/>
    </row>
    <row r="194" spans="2:11">
      <c r="B194" s="119"/>
      <c r="C194" s="119"/>
      <c r="D194" s="126"/>
      <c r="E194" s="126"/>
      <c r="F194" s="126"/>
      <c r="G194" s="126"/>
      <c r="H194" s="126"/>
      <c r="I194" s="112"/>
      <c r="J194" s="112"/>
      <c r="K194" s="112"/>
    </row>
    <row r="195" spans="2:11">
      <c r="B195" s="119"/>
      <c r="C195" s="119"/>
      <c r="D195" s="126"/>
      <c r="E195" s="126"/>
      <c r="F195" s="126"/>
      <c r="G195" s="126"/>
      <c r="H195" s="126"/>
      <c r="I195" s="112"/>
      <c r="J195" s="112"/>
      <c r="K195" s="112"/>
    </row>
    <row r="196" spans="2:11">
      <c r="B196" s="119"/>
      <c r="C196" s="119"/>
      <c r="D196" s="126"/>
      <c r="E196" s="126"/>
      <c r="F196" s="126"/>
      <c r="G196" s="126"/>
      <c r="H196" s="126"/>
      <c r="I196" s="112"/>
      <c r="J196" s="112"/>
      <c r="K196" s="112"/>
    </row>
    <row r="197" spans="2:11">
      <c r="B197" s="119"/>
      <c r="C197" s="119"/>
      <c r="D197" s="126"/>
      <c r="E197" s="126"/>
      <c r="F197" s="126"/>
      <c r="G197" s="126"/>
      <c r="H197" s="126"/>
      <c r="I197" s="112"/>
      <c r="J197" s="112"/>
      <c r="K197" s="112"/>
    </row>
    <row r="198" spans="2:11">
      <c r="B198" s="119"/>
      <c r="C198" s="119"/>
      <c r="D198" s="126"/>
      <c r="E198" s="126"/>
      <c r="F198" s="126"/>
      <c r="G198" s="126"/>
      <c r="H198" s="126"/>
      <c r="I198" s="112"/>
      <c r="J198" s="112"/>
      <c r="K198" s="112"/>
    </row>
    <row r="199" spans="2:11">
      <c r="B199" s="119"/>
      <c r="C199" s="119"/>
      <c r="D199" s="126"/>
      <c r="E199" s="126"/>
      <c r="F199" s="126"/>
      <c r="G199" s="126"/>
      <c r="H199" s="126"/>
      <c r="I199" s="112"/>
      <c r="J199" s="112"/>
      <c r="K199" s="112"/>
    </row>
    <row r="200" spans="2:11">
      <c r="B200" s="119"/>
      <c r="C200" s="119"/>
      <c r="D200" s="126"/>
      <c r="E200" s="126"/>
      <c r="F200" s="126"/>
      <c r="G200" s="126"/>
      <c r="H200" s="126"/>
      <c r="I200" s="112"/>
      <c r="J200" s="112"/>
      <c r="K200" s="112"/>
    </row>
    <row r="201" spans="2:11">
      <c r="B201" s="119"/>
      <c r="C201" s="119"/>
      <c r="D201" s="126"/>
      <c r="E201" s="126"/>
      <c r="F201" s="126"/>
      <c r="G201" s="126"/>
      <c r="H201" s="126"/>
      <c r="I201" s="112"/>
      <c r="J201" s="112"/>
      <c r="K201" s="112"/>
    </row>
    <row r="202" spans="2:11">
      <c r="B202" s="119"/>
      <c r="C202" s="119"/>
      <c r="D202" s="126"/>
      <c r="E202" s="126"/>
      <c r="F202" s="126"/>
      <c r="G202" s="126"/>
      <c r="H202" s="126"/>
      <c r="I202" s="112"/>
      <c r="J202" s="112"/>
      <c r="K202" s="112"/>
    </row>
    <row r="203" spans="2:11">
      <c r="B203" s="119"/>
      <c r="C203" s="119"/>
      <c r="D203" s="126"/>
      <c r="E203" s="126"/>
      <c r="F203" s="126"/>
      <c r="G203" s="126"/>
      <c r="H203" s="126"/>
      <c r="I203" s="112"/>
      <c r="J203" s="112"/>
      <c r="K203" s="112"/>
    </row>
    <row r="204" spans="2:11">
      <c r="B204" s="119"/>
      <c r="C204" s="119"/>
      <c r="D204" s="126"/>
      <c r="E204" s="126"/>
      <c r="F204" s="126"/>
      <c r="G204" s="126"/>
      <c r="H204" s="126"/>
      <c r="I204" s="112"/>
      <c r="J204" s="112"/>
      <c r="K204" s="112"/>
    </row>
    <row r="205" spans="2:11">
      <c r="B205" s="119"/>
      <c r="C205" s="119"/>
      <c r="D205" s="126"/>
      <c r="E205" s="126"/>
      <c r="F205" s="126"/>
      <c r="G205" s="126"/>
      <c r="H205" s="126"/>
      <c r="I205" s="112"/>
      <c r="J205" s="112"/>
      <c r="K205" s="112"/>
    </row>
    <row r="206" spans="2:11">
      <c r="B206" s="119"/>
      <c r="C206" s="119"/>
      <c r="D206" s="126"/>
      <c r="E206" s="126"/>
      <c r="F206" s="126"/>
      <c r="G206" s="126"/>
      <c r="H206" s="126"/>
      <c r="I206" s="112"/>
      <c r="J206" s="112"/>
      <c r="K206" s="112"/>
    </row>
    <row r="207" spans="2:11">
      <c r="B207" s="119"/>
      <c r="C207" s="119"/>
      <c r="D207" s="126"/>
      <c r="E207" s="126"/>
      <c r="F207" s="126"/>
      <c r="G207" s="126"/>
      <c r="H207" s="126"/>
      <c r="I207" s="112"/>
      <c r="J207" s="112"/>
      <c r="K207" s="112"/>
    </row>
    <row r="208" spans="2:11">
      <c r="B208" s="119"/>
      <c r="C208" s="119"/>
      <c r="D208" s="126"/>
      <c r="E208" s="126"/>
      <c r="F208" s="126"/>
      <c r="G208" s="126"/>
      <c r="H208" s="126"/>
      <c r="I208" s="112"/>
      <c r="J208" s="112"/>
      <c r="K208" s="112"/>
    </row>
    <row r="209" spans="2:11">
      <c r="B209" s="119"/>
      <c r="C209" s="119"/>
      <c r="D209" s="126"/>
      <c r="E209" s="126"/>
      <c r="F209" s="126"/>
      <c r="G209" s="126"/>
      <c r="H209" s="126"/>
      <c r="I209" s="112"/>
      <c r="J209" s="112"/>
      <c r="K209" s="112"/>
    </row>
    <row r="210" spans="2:11">
      <c r="B210" s="119"/>
      <c r="C210" s="119"/>
      <c r="D210" s="126"/>
      <c r="E210" s="126"/>
      <c r="F210" s="126"/>
      <c r="G210" s="126"/>
      <c r="H210" s="126"/>
      <c r="I210" s="112"/>
      <c r="J210" s="112"/>
      <c r="K210" s="112"/>
    </row>
    <row r="211" spans="2:11">
      <c r="B211" s="119"/>
      <c r="C211" s="119"/>
      <c r="D211" s="126"/>
      <c r="E211" s="126"/>
      <c r="F211" s="126"/>
      <c r="G211" s="126"/>
      <c r="H211" s="126"/>
      <c r="I211" s="112"/>
      <c r="J211" s="112"/>
      <c r="K211" s="112"/>
    </row>
    <row r="212" spans="2:11">
      <c r="B212" s="119"/>
      <c r="C212" s="119"/>
      <c r="D212" s="126"/>
      <c r="E212" s="126"/>
      <c r="F212" s="126"/>
      <c r="G212" s="126"/>
      <c r="H212" s="126"/>
      <c r="I212" s="112"/>
      <c r="J212" s="112"/>
      <c r="K212" s="112"/>
    </row>
    <row r="213" spans="2:11">
      <c r="B213" s="119"/>
      <c r="C213" s="119"/>
      <c r="D213" s="126"/>
      <c r="E213" s="126"/>
      <c r="F213" s="126"/>
      <c r="G213" s="126"/>
      <c r="H213" s="126"/>
      <c r="I213" s="112"/>
      <c r="J213" s="112"/>
      <c r="K213" s="112"/>
    </row>
    <row r="214" spans="2:11">
      <c r="B214" s="119"/>
      <c r="C214" s="119"/>
      <c r="D214" s="126"/>
      <c r="E214" s="126"/>
      <c r="F214" s="126"/>
      <c r="G214" s="126"/>
      <c r="H214" s="126"/>
      <c r="I214" s="112"/>
      <c r="J214" s="112"/>
      <c r="K214" s="112"/>
    </row>
    <row r="215" spans="2:11">
      <c r="B215" s="119"/>
      <c r="C215" s="119"/>
      <c r="D215" s="126"/>
      <c r="E215" s="126"/>
      <c r="F215" s="126"/>
      <c r="G215" s="126"/>
      <c r="H215" s="126"/>
      <c r="I215" s="112"/>
      <c r="J215" s="112"/>
      <c r="K215" s="112"/>
    </row>
    <row r="216" spans="2:11">
      <c r="B216" s="119"/>
      <c r="C216" s="119"/>
      <c r="D216" s="126"/>
      <c r="E216" s="126"/>
      <c r="F216" s="126"/>
      <c r="G216" s="126"/>
      <c r="H216" s="126"/>
      <c r="I216" s="112"/>
      <c r="J216" s="112"/>
      <c r="K216" s="112"/>
    </row>
    <row r="217" spans="2:11">
      <c r="B217" s="119"/>
      <c r="C217" s="119"/>
      <c r="D217" s="126"/>
      <c r="E217" s="126"/>
      <c r="F217" s="126"/>
      <c r="G217" s="126"/>
      <c r="H217" s="126"/>
      <c r="I217" s="112"/>
      <c r="J217" s="112"/>
      <c r="K217" s="112"/>
    </row>
    <row r="218" spans="2:11">
      <c r="B218" s="119"/>
      <c r="C218" s="119"/>
      <c r="D218" s="126"/>
      <c r="E218" s="126"/>
      <c r="F218" s="126"/>
      <c r="G218" s="126"/>
      <c r="H218" s="126"/>
      <c r="I218" s="112"/>
      <c r="J218" s="112"/>
      <c r="K218" s="112"/>
    </row>
    <row r="219" spans="2:11">
      <c r="B219" s="119"/>
      <c r="C219" s="119"/>
      <c r="D219" s="126"/>
      <c r="E219" s="126"/>
      <c r="F219" s="126"/>
      <c r="G219" s="126"/>
      <c r="H219" s="126"/>
      <c r="I219" s="112"/>
      <c r="J219" s="112"/>
      <c r="K219" s="112"/>
    </row>
    <row r="220" spans="2:11">
      <c r="B220" s="119"/>
      <c r="C220" s="119"/>
      <c r="D220" s="126"/>
      <c r="E220" s="126"/>
      <c r="F220" s="126"/>
      <c r="G220" s="126"/>
      <c r="H220" s="126"/>
      <c r="I220" s="112"/>
      <c r="J220" s="112"/>
      <c r="K220" s="112"/>
    </row>
    <row r="221" spans="2:11">
      <c r="B221" s="119"/>
      <c r="C221" s="119"/>
      <c r="D221" s="126"/>
      <c r="E221" s="126"/>
      <c r="F221" s="126"/>
      <c r="G221" s="126"/>
      <c r="H221" s="126"/>
      <c r="I221" s="112"/>
      <c r="J221" s="112"/>
      <c r="K221" s="112"/>
    </row>
    <row r="222" spans="2:11">
      <c r="B222" s="119"/>
      <c r="C222" s="119"/>
      <c r="D222" s="126"/>
      <c r="E222" s="126"/>
      <c r="F222" s="126"/>
      <c r="G222" s="126"/>
      <c r="H222" s="126"/>
      <c r="I222" s="112"/>
      <c r="J222" s="112"/>
      <c r="K222" s="112"/>
    </row>
    <row r="223" spans="2:11">
      <c r="B223" s="119"/>
      <c r="C223" s="119"/>
      <c r="D223" s="126"/>
      <c r="E223" s="126"/>
      <c r="F223" s="126"/>
      <c r="G223" s="126"/>
      <c r="H223" s="126"/>
      <c r="I223" s="112"/>
      <c r="J223" s="112"/>
      <c r="K223" s="112"/>
    </row>
    <row r="224" spans="2:11">
      <c r="B224" s="119"/>
      <c r="C224" s="119"/>
      <c r="D224" s="126"/>
      <c r="E224" s="126"/>
      <c r="F224" s="126"/>
      <c r="G224" s="126"/>
      <c r="H224" s="126"/>
      <c r="I224" s="112"/>
      <c r="J224" s="112"/>
      <c r="K224" s="112"/>
    </row>
    <row r="225" spans="2:11">
      <c r="B225" s="119"/>
      <c r="C225" s="119"/>
      <c r="D225" s="126"/>
      <c r="E225" s="126"/>
      <c r="F225" s="126"/>
      <c r="G225" s="126"/>
      <c r="H225" s="126"/>
      <c r="I225" s="112"/>
      <c r="J225" s="112"/>
      <c r="K225" s="112"/>
    </row>
    <row r="226" spans="2:11">
      <c r="B226" s="119"/>
      <c r="C226" s="119"/>
      <c r="D226" s="126"/>
      <c r="E226" s="126"/>
      <c r="F226" s="126"/>
      <c r="G226" s="126"/>
      <c r="H226" s="126"/>
      <c r="I226" s="112"/>
      <c r="J226" s="112"/>
      <c r="K226" s="112"/>
    </row>
    <row r="227" spans="2:11">
      <c r="B227" s="119"/>
      <c r="C227" s="119"/>
      <c r="D227" s="126"/>
      <c r="E227" s="126"/>
      <c r="F227" s="126"/>
      <c r="G227" s="126"/>
      <c r="H227" s="126"/>
      <c r="I227" s="112"/>
      <c r="J227" s="112"/>
      <c r="K227" s="112"/>
    </row>
    <row r="228" spans="2:11">
      <c r="B228" s="119"/>
      <c r="C228" s="119"/>
      <c r="D228" s="126"/>
      <c r="E228" s="126"/>
      <c r="F228" s="126"/>
      <c r="G228" s="126"/>
      <c r="H228" s="126"/>
      <c r="I228" s="112"/>
      <c r="J228" s="112"/>
      <c r="K228" s="112"/>
    </row>
    <row r="229" spans="2:11">
      <c r="B229" s="119"/>
      <c r="C229" s="119"/>
      <c r="D229" s="126"/>
      <c r="E229" s="126"/>
      <c r="F229" s="126"/>
      <c r="G229" s="126"/>
      <c r="H229" s="126"/>
      <c r="I229" s="112"/>
      <c r="J229" s="112"/>
      <c r="K229" s="112"/>
    </row>
    <row r="230" spans="2:11">
      <c r="B230" s="119"/>
      <c r="C230" s="119"/>
      <c r="D230" s="126"/>
      <c r="E230" s="126"/>
      <c r="F230" s="126"/>
      <c r="G230" s="126"/>
      <c r="H230" s="126"/>
      <c r="I230" s="112"/>
      <c r="J230" s="112"/>
      <c r="K230" s="112"/>
    </row>
    <row r="231" spans="2:11">
      <c r="B231" s="119"/>
      <c r="C231" s="119"/>
      <c r="D231" s="126"/>
      <c r="E231" s="126"/>
      <c r="F231" s="126"/>
      <c r="G231" s="126"/>
      <c r="H231" s="126"/>
      <c r="I231" s="112"/>
      <c r="J231" s="112"/>
      <c r="K231" s="112"/>
    </row>
    <row r="232" spans="2:11">
      <c r="B232" s="119"/>
      <c r="C232" s="119"/>
      <c r="D232" s="126"/>
      <c r="E232" s="126"/>
      <c r="F232" s="126"/>
      <c r="G232" s="126"/>
      <c r="H232" s="126"/>
      <c r="I232" s="112"/>
      <c r="J232" s="112"/>
      <c r="K232" s="112"/>
    </row>
    <row r="233" spans="2:11">
      <c r="B233" s="119"/>
      <c r="C233" s="119"/>
      <c r="D233" s="126"/>
      <c r="E233" s="126"/>
      <c r="F233" s="126"/>
      <c r="G233" s="126"/>
      <c r="H233" s="126"/>
      <c r="I233" s="112"/>
      <c r="J233" s="112"/>
      <c r="K233" s="112"/>
    </row>
    <row r="234" spans="2:11">
      <c r="B234" s="119"/>
      <c r="C234" s="119"/>
      <c r="D234" s="126"/>
      <c r="E234" s="126"/>
      <c r="F234" s="126"/>
      <c r="G234" s="126"/>
      <c r="H234" s="126"/>
      <c r="I234" s="112"/>
      <c r="J234" s="112"/>
      <c r="K234" s="112"/>
    </row>
    <row r="235" spans="2:11">
      <c r="B235" s="119"/>
      <c r="C235" s="119"/>
      <c r="D235" s="126"/>
      <c r="E235" s="126"/>
      <c r="F235" s="126"/>
      <c r="G235" s="126"/>
      <c r="H235" s="126"/>
      <c r="I235" s="112"/>
      <c r="J235" s="112"/>
      <c r="K235" s="112"/>
    </row>
    <row r="236" spans="2:11">
      <c r="B236" s="119"/>
      <c r="C236" s="119"/>
      <c r="D236" s="126"/>
      <c r="E236" s="126"/>
      <c r="F236" s="126"/>
      <c r="G236" s="126"/>
      <c r="H236" s="126"/>
      <c r="I236" s="112"/>
      <c r="J236" s="112"/>
      <c r="K236" s="112"/>
    </row>
    <row r="237" spans="2:11">
      <c r="B237" s="119"/>
      <c r="C237" s="119"/>
      <c r="D237" s="126"/>
      <c r="E237" s="126"/>
      <c r="F237" s="126"/>
      <c r="G237" s="126"/>
      <c r="H237" s="126"/>
      <c r="I237" s="112"/>
      <c r="J237" s="112"/>
      <c r="K237" s="112"/>
    </row>
    <row r="238" spans="2:11">
      <c r="B238" s="119"/>
      <c r="C238" s="119"/>
      <c r="D238" s="126"/>
      <c r="E238" s="126"/>
      <c r="F238" s="126"/>
      <c r="G238" s="126"/>
      <c r="H238" s="126"/>
      <c r="I238" s="112"/>
      <c r="J238" s="112"/>
      <c r="K238" s="112"/>
    </row>
    <row r="239" spans="2:11">
      <c r="B239" s="119"/>
      <c r="C239" s="119"/>
      <c r="D239" s="126"/>
      <c r="E239" s="126"/>
      <c r="F239" s="126"/>
      <c r="G239" s="126"/>
      <c r="H239" s="126"/>
      <c r="I239" s="112"/>
      <c r="J239" s="112"/>
      <c r="K239" s="112"/>
    </row>
    <row r="240" spans="2:11">
      <c r="B240" s="119"/>
      <c r="C240" s="119"/>
      <c r="D240" s="126"/>
      <c r="E240" s="126"/>
      <c r="F240" s="126"/>
      <c r="G240" s="126"/>
      <c r="H240" s="126"/>
      <c r="I240" s="112"/>
      <c r="J240" s="112"/>
      <c r="K240" s="112"/>
    </row>
    <row r="241" spans="2:11">
      <c r="B241" s="119"/>
      <c r="C241" s="119"/>
      <c r="D241" s="126"/>
      <c r="E241" s="126"/>
      <c r="F241" s="126"/>
      <c r="G241" s="126"/>
      <c r="H241" s="126"/>
      <c r="I241" s="112"/>
      <c r="J241" s="112"/>
      <c r="K241" s="112"/>
    </row>
    <row r="242" spans="2:11">
      <c r="B242" s="119"/>
      <c r="C242" s="119"/>
      <c r="D242" s="126"/>
      <c r="E242" s="126"/>
      <c r="F242" s="126"/>
      <c r="G242" s="126"/>
      <c r="H242" s="126"/>
      <c r="I242" s="112"/>
      <c r="J242" s="112"/>
      <c r="K242" s="112"/>
    </row>
    <row r="243" spans="2:11">
      <c r="B243" s="119"/>
      <c r="C243" s="119"/>
      <c r="D243" s="126"/>
      <c r="E243" s="126"/>
      <c r="F243" s="126"/>
      <c r="G243" s="126"/>
      <c r="H243" s="126"/>
      <c r="I243" s="112"/>
      <c r="J243" s="112"/>
      <c r="K243" s="112"/>
    </row>
    <row r="244" spans="2:11">
      <c r="B244" s="119"/>
      <c r="C244" s="119"/>
      <c r="D244" s="126"/>
      <c r="E244" s="126"/>
      <c r="F244" s="126"/>
      <c r="G244" s="126"/>
      <c r="H244" s="126"/>
      <c r="I244" s="112"/>
      <c r="J244" s="112"/>
      <c r="K244" s="112"/>
    </row>
    <row r="245" spans="2:11">
      <c r="B245" s="119"/>
      <c r="C245" s="119"/>
      <c r="D245" s="126"/>
      <c r="E245" s="126"/>
      <c r="F245" s="126"/>
      <c r="G245" s="126"/>
      <c r="H245" s="126"/>
      <c r="I245" s="112"/>
      <c r="J245" s="112"/>
      <c r="K245" s="112"/>
    </row>
    <row r="246" spans="2:11">
      <c r="B246" s="119"/>
      <c r="C246" s="119"/>
      <c r="D246" s="126"/>
      <c r="E246" s="126"/>
      <c r="F246" s="126"/>
      <c r="G246" s="126"/>
      <c r="H246" s="126"/>
      <c r="I246" s="112"/>
      <c r="J246" s="112"/>
      <c r="K246" s="112"/>
    </row>
    <row r="247" spans="2:11">
      <c r="B247" s="119"/>
      <c r="C247" s="119"/>
      <c r="D247" s="126"/>
      <c r="E247" s="126"/>
      <c r="F247" s="126"/>
      <c r="G247" s="126"/>
      <c r="H247" s="126"/>
      <c r="I247" s="112"/>
      <c r="J247" s="112"/>
      <c r="K247" s="112"/>
    </row>
    <row r="248" spans="2:11">
      <c r="B248" s="119"/>
      <c r="C248" s="119"/>
      <c r="D248" s="126"/>
      <c r="E248" s="126"/>
      <c r="F248" s="126"/>
      <c r="G248" s="126"/>
      <c r="H248" s="126"/>
      <c r="I248" s="112"/>
      <c r="J248" s="112"/>
      <c r="K248" s="112"/>
    </row>
    <row r="249" spans="2:11">
      <c r="B249" s="119"/>
      <c r="C249" s="119"/>
      <c r="D249" s="126"/>
      <c r="E249" s="126"/>
      <c r="F249" s="126"/>
      <c r="G249" s="126"/>
      <c r="H249" s="126"/>
      <c r="I249" s="112"/>
      <c r="J249" s="112"/>
      <c r="K249" s="112"/>
    </row>
    <row r="250" spans="2:11">
      <c r="B250" s="119"/>
      <c r="C250" s="119"/>
      <c r="D250" s="126"/>
      <c r="E250" s="126"/>
      <c r="F250" s="126"/>
      <c r="G250" s="126"/>
      <c r="H250" s="126"/>
      <c r="I250" s="112"/>
      <c r="J250" s="112"/>
      <c r="K250" s="112"/>
    </row>
    <row r="251" spans="2:11">
      <c r="B251" s="119"/>
      <c r="C251" s="119"/>
      <c r="D251" s="126"/>
      <c r="E251" s="126"/>
      <c r="F251" s="126"/>
      <c r="G251" s="126"/>
      <c r="H251" s="126"/>
      <c r="I251" s="112"/>
      <c r="J251" s="112"/>
      <c r="K251" s="112"/>
    </row>
    <row r="252" spans="2:11">
      <c r="B252" s="119"/>
      <c r="C252" s="119"/>
      <c r="D252" s="126"/>
      <c r="E252" s="126"/>
      <c r="F252" s="126"/>
      <c r="G252" s="126"/>
      <c r="H252" s="126"/>
      <c r="I252" s="112"/>
      <c r="J252" s="112"/>
      <c r="K252" s="112"/>
    </row>
    <row r="253" spans="2:11">
      <c r="B253" s="119"/>
      <c r="C253" s="119"/>
      <c r="D253" s="126"/>
      <c r="E253" s="126"/>
      <c r="F253" s="126"/>
      <c r="G253" s="126"/>
      <c r="H253" s="126"/>
      <c r="I253" s="112"/>
      <c r="J253" s="112"/>
      <c r="K253" s="112"/>
    </row>
    <row r="254" spans="2:11">
      <c r="B254" s="119"/>
      <c r="C254" s="119"/>
      <c r="D254" s="126"/>
      <c r="E254" s="126"/>
      <c r="F254" s="126"/>
      <c r="G254" s="126"/>
      <c r="H254" s="126"/>
      <c r="I254" s="112"/>
      <c r="J254" s="112"/>
      <c r="K254" s="112"/>
    </row>
    <row r="255" spans="2:11">
      <c r="B255" s="119"/>
      <c r="C255" s="119"/>
      <c r="D255" s="126"/>
      <c r="E255" s="126"/>
      <c r="F255" s="126"/>
      <c r="G255" s="126"/>
      <c r="H255" s="126"/>
      <c r="I255" s="112"/>
      <c r="J255" s="112"/>
      <c r="K255" s="112"/>
    </row>
    <row r="256" spans="2:11">
      <c r="B256" s="119"/>
      <c r="C256" s="119"/>
      <c r="D256" s="126"/>
      <c r="E256" s="126"/>
      <c r="F256" s="126"/>
      <c r="G256" s="126"/>
      <c r="H256" s="126"/>
      <c r="I256" s="112"/>
      <c r="J256" s="112"/>
      <c r="K256" s="112"/>
    </row>
    <row r="257" spans="2:11">
      <c r="B257" s="119"/>
      <c r="C257" s="119"/>
      <c r="D257" s="126"/>
      <c r="E257" s="126"/>
      <c r="F257" s="126"/>
      <c r="G257" s="126"/>
      <c r="H257" s="126"/>
      <c r="I257" s="112"/>
      <c r="J257" s="112"/>
      <c r="K257" s="112"/>
    </row>
    <row r="258" spans="2:11">
      <c r="B258" s="119"/>
      <c r="C258" s="119"/>
      <c r="D258" s="126"/>
      <c r="E258" s="126"/>
      <c r="F258" s="126"/>
      <c r="G258" s="126"/>
      <c r="H258" s="126"/>
      <c r="I258" s="112"/>
      <c r="J258" s="112"/>
      <c r="K258" s="112"/>
    </row>
    <row r="259" spans="2:11">
      <c r="B259" s="119"/>
      <c r="C259" s="119"/>
      <c r="D259" s="126"/>
      <c r="E259" s="126"/>
      <c r="F259" s="126"/>
      <c r="G259" s="126"/>
      <c r="H259" s="126"/>
      <c r="I259" s="112"/>
      <c r="J259" s="112"/>
      <c r="K259" s="112"/>
    </row>
    <row r="260" spans="2:11">
      <c r="B260" s="119"/>
      <c r="C260" s="119"/>
      <c r="D260" s="126"/>
      <c r="E260" s="126"/>
      <c r="F260" s="126"/>
      <c r="G260" s="126"/>
      <c r="H260" s="126"/>
      <c r="I260" s="112"/>
      <c r="J260" s="112"/>
      <c r="K260" s="112"/>
    </row>
    <row r="261" spans="2:11">
      <c r="B261" s="119"/>
      <c r="C261" s="119"/>
      <c r="D261" s="126"/>
      <c r="E261" s="126"/>
      <c r="F261" s="126"/>
      <c r="G261" s="126"/>
      <c r="H261" s="126"/>
      <c r="I261" s="112"/>
      <c r="J261" s="112"/>
      <c r="K261" s="112"/>
    </row>
    <row r="262" spans="2:11">
      <c r="B262" s="119"/>
      <c r="C262" s="119"/>
      <c r="D262" s="126"/>
      <c r="E262" s="126"/>
      <c r="F262" s="126"/>
      <c r="G262" s="126"/>
      <c r="H262" s="126"/>
      <c r="I262" s="112"/>
      <c r="J262" s="112"/>
      <c r="K262" s="112"/>
    </row>
    <row r="263" spans="2:11">
      <c r="B263" s="119"/>
      <c r="C263" s="119"/>
      <c r="D263" s="126"/>
      <c r="E263" s="126"/>
      <c r="F263" s="126"/>
      <c r="G263" s="126"/>
      <c r="H263" s="126"/>
      <c r="I263" s="112"/>
      <c r="J263" s="112"/>
      <c r="K263" s="112"/>
    </row>
    <row r="264" spans="2:11">
      <c r="B264" s="119"/>
      <c r="C264" s="119"/>
      <c r="D264" s="126"/>
      <c r="E264" s="126"/>
      <c r="F264" s="126"/>
      <c r="G264" s="126"/>
      <c r="H264" s="126"/>
      <c r="I264" s="112"/>
      <c r="J264" s="112"/>
      <c r="K264" s="112"/>
    </row>
    <row r="265" spans="2:11">
      <c r="B265" s="119"/>
      <c r="C265" s="119"/>
      <c r="D265" s="126"/>
      <c r="E265" s="126"/>
      <c r="F265" s="126"/>
      <c r="G265" s="126"/>
      <c r="H265" s="126"/>
      <c r="I265" s="112"/>
      <c r="J265" s="112"/>
      <c r="K265" s="112"/>
    </row>
    <row r="266" spans="2:11">
      <c r="B266" s="119"/>
      <c r="C266" s="119"/>
      <c r="D266" s="126"/>
      <c r="E266" s="126"/>
      <c r="F266" s="126"/>
      <c r="G266" s="126"/>
      <c r="H266" s="126"/>
      <c r="I266" s="112"/>
      <c r="J266" s="112"/>
      <c r="K266" s="112"/>
    </row>
    <row r="267" spans="2:11">
      <c r="B267" s="119"/>
      <c r="C267" s="119"/>
      <c r="D267" s="126"/>
      <c r="E267" s="126"/>
      <c r="F267" s="126"/>
      <c r="G267" s="126"/>
      <c r="H267" s="126"/>
      <c r="I267" s="112"/>
      <c r="J267" s="112"/>
      <c r="K267" s="112"/>
    </row>
    <row r="268" spans="2:11">
      <c r="B268" s="119"/>
      <c r="C268" s="119"/>
      <c r="D268" s="126"/>
      <c r="E268" s="126"/>
      <c r="F268" s="126"/>
      <c r="G268" s="126"/>
      <c r="H268" s="126"/>
      <c r="I268" s="112"/>
      <c r="J268" s="112"/>
      <c r="K268" s="112"/>
    </row>
    <row r="269" spans="2:11">
      <c r="B269" s="119"/>
      <c r="C269" s="119"/>
      <c r="D269" s="126"/>
      <c r="E269" s="126"/>
      <c r="F269" s="126"/>
      <c r="G269" s="126"/>
      <c r="H269" s="126"/>
      <c r="I269" s="112"/>
      <c r="J269" s="112"/>
      <c r="K269" s="112"/>
    </row>
    <row r="270" spans="2:11">
      <c r="B270" s="119"/>
      <c r="C270" s="119"/>
      <c r="D270" s="126"/>
      <c r="E270" s="126"/>
      <c r="F270" s="126"/>
      <c r="G270" s="126"/>
      <c r="H270" s="126"/>
      <c r="I270" s="112"/>
      <c r="J270" s="112"/>
      <c r="K270" s="112"/>
    </row>
    <row r="271" spans="2:11">
      <c r="B271" s="119"/>
      <c r="C271" s="119"/>
      <c r="D271" s="126"/>
      <c r="E271" s="126"/>
      <c r="F271" s="126"/>
      <c r="G271" s="126"/>
      <c r="H271" s="126"/>
      <c r="I271" s="112"/>
      <c r="J271" s="112"/>
      <c r="K271" s="112"/>
    </row>
    <row r="272" spans="2:11">
      <c r="B272" s="119"/>
      <c r="C272" s="119"/>
      <c r="D272" s="126"/>
      <c r="E272" s="126"/>
      <c r="F272" s="126"/>
      <c r="G272" s="126"/>
      <c r="H272" s="126"/>
      <c r="I272" s="112"/>
      <c r="J272" s="112"/>
      <c r="K272" s="112"/>
    </row>
    <row r="273" spans="2:11">
      <c r="B273" s="119"/>
      <c r="C273" s="119"/>
      <c r="D273" s="126"/>
      <c r="E273" s="126"/>
      <c r="F273" s="126"/>
      <c r="G273" s="126"/>
      <c r="H273" s="126"/>
      <c r="I273" s="112"/>
      <c r="J273" s="112"/>
      <c r="K273" s="112"/>
    </row>
    <row r="274" spans="2:11">
      <c r="B274" s="119"/>
      <c r="C274" s="119"/>
      <c r="D274" s="126"/>
      <c r="E274" s="126"/>
      <c r="F274" s="126"/>
      <c r="G274" s="126"/>
      <c r="H274" s="126"/>
      <c r="I274" s="112"/>
      <c r="J274" s="112"/>
      <c r="K274" s="112"/>
    </row>
    <row r="275" spans="2:11">
      <c r="B275" s="119"/>
      <c r="C275" s="119"/>
      <c r="D275" s="126"/>
      <c r="E275" s="126"/>
      <c r="F275" s="126"/>
      <c r="G275" s="126"/>
      <c r="H275" s="126"/>
      <c r="I275" s="112"/>
      <c r="J275" s="112"/>
      <c r="K275" s="112"/>
    </row>
    <row r="276" spans="2:11">
      <c r="B276" s="119"/>
      <c r="C276" s="119"/>
      <c r="D276" s="126"/>
      <c r="E276" s="126"/>
      <c r="F276" s="126"/>
      <c r="G276" s="126"/>
      <c r="H276" s="126"/>
      <c r="I276" s="112"/>
      <c r="J276" s="112"/>
      <c r="K276" s="112"/>
    </row>
    <row r="277" spans="2:11">
      <c r="B277" s="119"/>
      <c r="C277" s="119"/>
      <c r="D277" s="126"/>
      <c r="E277" s="126"/>
      <c r="F277" s="126"/>
      <c r="G277" s="126"/>
      <c r="H277" s="126"/>
      <c r="I277" s="112"/>
      <c r="J277" s="112"/>
      <c r="K277" s="112"/>
    </row>
    <row r="278" spans="2:11">
      <c r="B278" s="119"/>
      <c r="C278" s="119"/>
      <c r="D278" s="126"/>
      <c r="E278" s="126"/>
      <c r="F278" s="126"/>
      <c r="G278" s="126"/>
      <c r="H278" s="126"/>
      <c r="I278" s="112"/>
      <c r="J278" s="112"/>
      <c r="K278" s="112"/>
    </row>
    <row r="279" spans="2:11">
      <c r="B279" s="119"/>
      <c r="C279" s="119"/>
      <c r="D279" s="126"/>
      <c r="E279" s="126"/>
      <c r="F279" s="126"/>
      <c r="G279" s="126"/>
      <c r="H279" s="126"/>
      <c r="I279" s="112"/>
      <c r="J279" s="112"/>
      <c r="K279" s="112"/>
    </row>
    <row r="280" spans="2:11">
      <c r="B280" s="119"/>
      <c r="C280" s="119"/>
      <c r="D280" s="126"/>
      <c r="E280" s="126"/>
      <c r="F280" s="126"/>
      <c r="G280" s="126"/>
      <c r="H280" s="126"/>
      <c r="I280" s="112"/>
      <c r="J280" s="112"/>
      <c r="K280" s="112"/>
    </row>
    <row r="281" spans="2:11">
      <c r="B281" s="119"/>
      <c r="C281" s="119"/>
      <c r="D281" s="126"/>
      <c r="E281" s="126"/>
      <c r="F281" s="126"/>
      <c r="G281" s="126"/>
      <c r="H281" s="126"/>
      <c r="I281" s="112"/>
      <c r="J281" s="112"/>
      <c r="K281" s="112"/>
    </row>
    <row r="282" spans="2:11">
      <c r="B282" s="119"/>
      <c r="C282" s="119"/>
      <c r="D282" s="126"/>
      <c r="E282" s="126"/>
      <c r="F282" s="126"/>
      <c r="G282" s="126"/>
      <c r="H282" s="126"/>
      <c r="I282" s="112"/>
      <c r="J282" s="112"/>
      <c r="K282" s="112"/>
    </row>
    <row r="283" spans="2:11">
      <c r="B283" s="119"/>
      <c r="C283" s="119"/>
      <c r="D283" s="126"/>
      <c r="E283" s="126"/>
      <c r="F283" s="126"/>
      <c r="G283" s="126"/>
      <c r="H283" s="126"/>
      <c r="I283" s="112"/>
      <c r="J283" s="112"/>
      <c r="K283" s="112"/>
    </row>
    <row r="284" spans="2:11">
      <c r="B284" s="119"/>
      <c r="C284" s="119"/>
      <c r="D284" s="126"/>
      <c r="E284" s="126"/>
      <c r="F284" s="126"/>
      <c r="G284" s="126"/>
      <c r="H284" s="126"/>
      <c r="I284" s="112"/>
      <c r="J284" s="112"/>
      <c r="K284" s="112"/>
    </row>
    <row r="285" spans="2:11">
      <c r="B285" s="119"/>
      <c r="C285" s="119"/>
      <c r="D285" s="126"/>
      <c r="E285" s="126"/>
      <c r="F285" s="126"/>
      <c r="G285" s="126"/>
      <c r="H285" s="126"/>
      <c r="I285" s="112"/>
      <c r="J285" s="112"/>
      <c r="K285" s="112"/>
    </row>
    <row r="286" spans="2:11">
      <c r="B286" s="119"/>
      <c r="C286" s="119"/>
      <c r="D286" s="126"/>
      <c r="E286" s="126"/>
      <c r="F286" s="126"/>
      <c r="G286" s="126"/>
      <c r="H286" s="126"/>
      <c r="I286" s="112"/>
      <c r="J286" s="112"/>
      <c r="K286" s="112"/>
    </row>
    <row r="287" spans="2:11">
      <c r="B287" s="119"/>
      <c r="C287" s="119"/>
      <c r="D287" s="126"/>
      <c r="E287" s="126"/>
      <c r="F287" s="126"/>
      <c r="G287" s="126"/>
      <c r="H287" s="126"/>
      <c r="I287" s="112"/>
      <c r="J287" s="112"/>
      <c r="K287" s="112"/>
    </row>
    <row r="288" spans="2:11">
      <c r="B288" s="119"/>
      <c r="C288" s="119"/>
      <c r="D288" s="126"/>
      <c r="E288" s="126"/>
      <c r="F288" s="126"/>
      <c r="G288" s="126"/>
      <c r="H288" s="126"/>
      <c r="I288" s="112"/>
      <c r="J288" s="112"/>
      <c r="K288" s="112"/>
    </row>
    <row r="289" spans="2:11">
      <c r="B289" s="119"/>
      <c r="C289" s="119"/>
      <c r="D289" s="126"/>
      <c r="E289" s="126"/>
      <c r="F289" s="126"/>
      <c r="G289" s="126"/>
      <c r="H289" s="126"/>
      <c r="I289" s="112"/>
      <c r="J289" s="112"/>
      <c r="K289" s="112"/>
    </row>
    <row r="290" spans="2:11">
      <c r="B290" s="119"/>
      <c r="C290" s="119"/>
      <c r="D290" s="126"/>
      <c r="E290" s="126"/>
      <c r="F290" s="126"/>
      <c r="G290" s="126"/>
      <c r="H290" s="126"/>
      <c r="I290" s="112"/>
      <c r="J290" s="112"/>
      <c r="K290" s="112"/>
    </row>
    <row r="291" spans="2:11">
      <c r="B291" s="119"/>
      <c r="C291" s="119"/>
      <c r="D291" s="126"/>
      <c r="E291" s="126"/>
      <c r="F291" s="126"/>
      <c r="G291" s="126"/>
      <c r="H291" s="126"/>
      <c r="I291" s="112"/>
      <c r="J291" s="112"/>
      <c r="K291" s="112"/>
    </row>
    <row r="292" spans="2:11">
      <c r="B292" s="119"/>
      <c r="C292" s="119"/>
      <c r="D292" s="126"/>
      <c r="E292" s="126"/>
      <c r="F292" s="126"/>
      <c r="G292" s="126"/>
      <c r="H292" s="126"/>
      <c r="I292" s="112"/>
      <c r="J292" s="112"/>
      <c r="K292" s="112"/>
    </row>
    <row r="293" spans="2:11">
      <c r="B293" s="119"/>
      <c r="C293" s="119"/>
      <c r="D293" s="126"/>
      <c r="E293" s="126"/>
      <c r="F293" s="126"/>
      <c r="G293" s="126"/>
      <c r="H293" s="126"/>
      <c r="I293" s="112"/>
      <c r="J293" s="112"/>
      <c r="K293" s="112"/>
    </row>
    <row r="294" spans="2:11">
      <c r="B294" s="119"/>
      <c r="C294" s="119"/>
      <c r="D294" s="126"/>
      <c r="E294" s="126"/>
      <c r="F294" s="126"/>
      <c r="G294" s="126"/>
      <c r="H294" s="126"/>
      <c r="I294" s="112"/>
      <c r="J294" s="112"/>
      <c r="K294" s="112"/>
    </row>
    <row r="295" spans="2:11">
      <c r="B295" s="119"/>
      <c r="C295" s="119"/>
      <c r="D295" s="126"/>
      <c r="E295" s="126"/>
      <c r="F295" s="126"/>
      <c r="G295" s="126"/>
      <c r="H295" s="126"/>
      <c r="I295" s="112"/>
      <c r="J295" s="112"/>
      <c r="K295" s="112"/>
    </row>
    <row r="296" spans="2:11">
      <c r="B296" s="119"/>
      <c r="C296" s="119"/>
      <c r="D296" s="126"/>
      <c r="E296" s="126"/>
      <c r="F296" s="126"/>
      <c r="G296" s="126"/>
      <c r="H296" s="126"/>
      <c r="I296" s="112"/>
      <c r="J296" s="112"/>
      <c r="K296" s="112"/>
    </row>
    <row r="297" spans="2:11">
      <c r="B297" s="119"/>
      <c r="C297" s="119"/>
      <c r="D297" s="126"/>
      <c r="E297" s="126"/>
      <c r="F297" s="126"/>
      <c r="G297" s="126"/>
      <c r="H297" s="126"/>
      <c r="I297" s="112"/>
      <c r="J297" s="112"/>
      <c r="K297" s="112"/>
    </row>
    <row r="298" spans="2:11">
      <c r="B298" s="119"/>
      <c r="C298" s="119"/>
      <c r="D298" s="126"/>
      <c r="E298" s="126"/>
      <c r="F298" s="126"/>
      <c r="G298" s="126"/>
      <c r="H298" s="126"/>
      <c r="I298" s="112"/>
      <c r="J298" s="112"/>
      <c r="K298" s="112"/>
    </row>
    <row r="299" spans="2:11">
      <c r="B299" s="119"/>
      <c r="C299" s="119"/>
      <c r="D299" s="126"/>
      <c r="E299" s="126"/>
      <c r="F299" s="126"/>
      <c r="G299" s="126"/>
      <c r="H299" s="126"/>
      <c r="I299" s="112"/>
      <c r="J299" s="112"/>
      <c r="K299" s="112"/>
    </row>
    <row r="300" spans="2:11">
      <c r="B300" s="119"/>
      <c r="C300" s="119"/>
      <c r="D300" s="126"/>
      <c r="E300" s="126"/>
      <c r="F300" s="126"/>
      <c r="G300" s="126"/>
      <c r="H300" s="126"/>
      <c r="I300" s="112"/>
      <c r="J300" s="112"/>
      <c r="K300" s="112"/>
    </row>
    <row r="301" spans="2:11">
      <c r="B301" s="119"/>
      <c r="C301" s="119"/>
      <c r="D301" s="126"/>
      <c r="E301" s="126"/>
      <c r="F301" s="126"/>
      <c r="G301" s="126"/>
      <c r="H301" s="126"/>
      <c r="I301" s="112"/>
      <c r="J301" s="112"/>
      <c r="K301" s="112"/>
    </row>
    <row r="302" spans="2:11">
      <c r="B302" s="119"/>
      <c r="C302" s="119"/>
      <c r="D302" s="126"/>
      <c r="E302" s="126"/>
      <c r="F302" s="126"/>
      <c r="G302" s="126"/>
      <c r="H302" s="126"/>
      <c r="I302" s="112"/>
      <c r="J302" s="112"/>
      <c r="K302" s="112"/>
    </row>
    <row r="303" spans="2:11">
      <c r="B303" s="119"/>
      <c r="C303" s="119"/>
      <c r="D303" s="126"/>
      <c r="E303" s="126"/>
      <c r="F303" s="126"/>
      <c r="G303" s="126"/>
      <c r="H303" s="126"/>
      <c r="I303" s="112"/>
      <c r="J303" s="112"/>
      <c r="K303" s="112"/>
    </row>
    <row r="304" spans="2:11">
      <c r="B304" s="119"/>
      <c r="C304" s="119"/>
      <c r="D304" s="126"/>
      <c r="E304" s="126"/>
      <c r="F304" s="126"/>
      <c r="G304" s="126"/>
      <c r="H304" s="126"/>
      <c r="I304" s="112"/>
      <c r="J304" s="112"/>
      <c r="K304" s="112"/>
    </row>
    <row r="305" spans="2:11">
      <c r="B305" s="119"/>
      <c r="C305" s="119"/>
      <c r="D305" s="126"/>
      <c r="E305" s="126"/>
      <c r="F305" s="126"/>
      <c r="G305" s="126"/>
      <c r="H305" s="126"/>
      <c r="I305" s="112"/>
      <c r="J305" s="112"/>
      <c r="K305" s="112"/>
    </row>
    <row r="306" spans="2:11">
      <c r="B306" s="119"/>
      <c r="C306" s="119"/>
      <c r="D306" s="126"/>
      <c r="E306" s="126"/>
      <c r="F306" s="126"/>
      <c r="G306" s="126"/>
      <c r="H306" s="126"/>
      <c r="I306" s="112"/>
      <c r="J306" s="112"/>
      <c r="K306" s="112"/>
    </row>
    <row r="307" spans="2:11">
      <c r="B307" s="119"/>
      <c r="C307" s="119"/>
      <c r="D307" s="126"/>
      <c r="E307" s="126"/>
      <c r="F307" s="126"/>
      <c r="G307" s="126"/>
      <c r="H307" s="126"/>
      <c r="I307" s="112"/>
      <c r="J307" s="112"/>
      <c r="K307" s="112"/>
    </row>
    <row r="308" spans="2:11">
      <c r="B308" s="119"/>
      <c r="C308" s="119"/>
      <c r="D308" s="126"/>
      <c r="E308" s="126"/>
      <c r="F308" s="126"/>
      <c r="G308" s="126"/>
      <c r="H308" s="126"/>
      <c r="I308" s="112"/>
      <c r="J308" s="112"/>
      <c r="K308" s="112"/>
    </row>
    <row r="309" spans="2:11">
      <c r="B309" s="119"/>
      <c r="C309" s="119"/>
      <c r="D309" s="126"/>
      <c r="E309" s="126"/>
      <c r="F309" s="126"/>
      <c r="G309" s="126"/>
      <c r="H309" s="126"/>
      <c r="I309" s="112"/>
      <c r="J309" s="112"/>
      <c r="K309" s="112"/>
    </row>
    <row r="310" spans="2:11">
      <c r="B310" s="119"/>
      <c r="C310" s="119"/>
      <c r="D310" s="126"/>
      <c r="E310" s="126"/>
      <c r="F310" s="126"/>
      <c r="G310" s="126"/>
      <c r="H310" s="126"/>
      <c r="I310" s="112"/>
      <c r="J310" s="112"/>
      <c r="K310" s="112"/>
    </row>
    <row r="311" spans="2:11">
      <c r="B311" s="119"/>
      <c r="C311" s="119"/>
      <c r="D311" s="126"/>
      <c r="E311" s="126"/>
      <c r="F311" s="126"/>
      <c r="G311" s="126"/>
      <c r="H311" s="126"/>
      <c r="I311" s="112"/>
      <c r="J311" s="112"/>
      <c r="K311" s="112"/>
    </row>
    <row r="312" spans="2:11">
      <c r="B312" s="119"/>
      <c r="C312" s="119"/>
      <c r="D312" s="126"/>
      <c r="E312" s="126"/>
      <c r="F312" s="126"/>
      <c r="G312" s="126"/>
      <c r="H312" s="126"/>
      <c r="I312" s="112"/>
      <c r="J312" s="112"/>
      <c r="K312" s="11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4.710937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141</v>
      </c>
      <c r="C1" s="67" t="s" vm="1">
        <v>222</v>
      </c>
    </row>
    <row r="2" spans="2:15">
      <c r="B2" s="46" t="s">
        <v>140</v>
      </c>
      <c r="C2" s="67" t="s">
        <v>223</v>
      </c>
    </row>
    <row r="3" spans="2:15">
      <c r="B3" s="46" t="s">
        <v>142</v>
      </c>
      <c r="C3" s="67" t="s">
        <v>224</v>
      </c>
    </row>
    <row r="4" spans="2:15">
      <c r="B4" s="46" t="s">
        <v>143</v>
      </c>
      <c r="C4" s="67">
        <v>12152</v>
      </c>
    </row>
    <row r="6" spans="2:15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5" s="3" customFormat="1" ht="63">
      <c r="B7" s="47" t="s">
        <v>111</v>
      </c>
      <c r="C7" s="49" t="s">
        <v>44</v>
      </c>
      <c r="D7" s="49" t="s">
        <v>14</v>
      </c>
      <c r="E7" s="49" t="s">
        <v>15</v>
      </c>
      <c r="F7" s="49" t="s">
        <v>57</v>
      </c>
      <c r="G7" s="49" t="s">
        <v>98</v>
      </c>
      <c r="H7" s="49" t="s">
        <v>53</v>
      </c>
      <c r="I7" s="49" t="s">
        <v>106</v>
      </c>
      <c r="J7" s="49" t="s">
        <v>144</v>
      </c>
      <c r="K7" s="51" t="s">
        <v>145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4" t="s">
        <v>56</v>
      </c>
      <c r="C10" s="105"/>
      <c r="D10" s="105"/>
      <c r="E10" s="105"/>
      <c r="F10" s="105"/>
      <c r="G10" s="105"/>
      <c r="H10" s="106">
        <v>0</v>
      </c>
      <c r="I10" s="107">
        <v>0.83560796599999998</v>
      </c>
      <c r="J10" s="106">
        <v>1</v>
      </c>
      <c r="K10" s="106">
        <f>I10/'סכום נכסי הקרן'!$C$42</f>
        <v>2.5288811178753816E-5</v>
      </c>
      <c r="O10" s="1"/>
    </row>
    <row r="11" spans="2:15" ht="21" customHeight="1">
      <c r="B11" s="108" t="s">
        <v>191</v>
      </c>
      <c r="C11" s="105"/>
      <c r="D11" s="105"/>
      <c r="E11" s="105"/>
      <c r="F11" s="105"/>
      <c r="G11" s="105"/>
      <c r="H11" s="106">
        <v>0</v>
      </c>
      <c r="I11" s="107">
        <v>0.83560796599999998</v>
      </c>
      <c r="J11" s="106">
        <v>1</v>
      </c>
      <c r="K11" s="106">
        <f>I11/'סכום נכסי הקרן'!$C$42</f>
        <v>2.5288811178753816E-5</v>
      </c>
    </row>
    <row r="12" spans="2:15">
      <c r="B12" s="72" t="s">
        <v>2125</v>
      </c>
      <c r="C12" s="73" t="s">
        <v>2126</v>
      </c>
      <c r="D12" s="73" t="s">
        <v>674</v>
      </c>
      <c r="E12" s="73" t="s">
        <v>308</v>
      </c>
      <c r="F12" s="87">
        <v>0</v>
      </c>
      <c r="G12" s="86" t="s">
        <v>128</v>
      </c>
      <c r="H12" s="84">
        <v>0</v>
      </c>
      <c r="I12" s="83">
        <v>0.83560796599999998</v>
      </c>
      <c r="J12" s="84">
        <v>1</v>
      </c>
      <c r="K12" s="84">
        <f>I12/'סכום נכסי הקרן'!$C$42</f>
        <v>2.5288811178753816E-5</v>
      </c>
    </row>
    <row r="13" spans="2:15">
      <c r="B13" s="92"/>
      <c r="C13" s="73"/>
      <c r="D13" s="73"/>
      <c r="E13" s="73"/>
      <c r="F13" s="73"/>
      <c r="G13" s="73"/>
      <c r="H13" s="84"/>
      <c r="I13" s="73"/>
      <c r="J13" s="84"/>
      <c r="K13" s="73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121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121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119"/>
      <c r="C113" s="112"/>
      <c r="D113" s="126"/>
      <c r="E113" s="126"/>
      <c r="F113" s="126"/>
      <c r="G113" s="126"/>
      <c r="H113" s="126"/>
      <c r="I113" s="112"/>
      <c r="J113" s="112"/>
      <c r="K113" s="112"/>
    </row>
    <row r="114" spans="2:11">
      <c r="B114" s="119"/>
      <c r="C114" s="112"/>
      <c r="D114" s="126"/>
      <c r="E114" s="126"/>
      <c r="F114" s="126"/>
      <c r="G114" s="126"/>
      <c r="H114" s="126"/>
      <c r="I114" s="112"/>
      <c r="J114" s="112"/>
      <c r="K114" s="112"/>
    </row>
    <row r="115" spans="2:11">
      <c r="B115" s="119"/>
      <c r="C115" s="112"/>
      <c r="D115" s="126"/>
      <c r="E115" s="126"/>
      <c r="F115" s="126"/>
      <c r="G115" s="126"/>
      <c r="H115" s="126"/>
      <c r="I115" s="112"/>
      <c r="J115" s="112"/>
      <c r="K115" s="112"/>
    </row>
    <row r="116" spans="2:11">
      <c r="B116" s="119"/>
      <c r="C116" s="112"/>
      <c r="D116" s="126"/>
      <c r="E116" s="126"/>
      <c r="F116" s="126"/>
      <c r="G116" s="126"/>
      <c r="H116" s="126"/>
      <c r="I116" s="112"/>
      <c r="J116" s="112"/>
      <c r="K116" s="112"/>
    </row>
    <row r="117" spans="2:11">
      <c r="B117" s="119"/>
      <c r="C117" s="112"/>
      <c r="D117" s="126"/>
      <c r="E117" s="126"/>
      <c r="F117" s="126"/>
      <c r="G117" s="126"/>
      <c r="H117" s="126"/>
      <c r="I117" s="112"/>
      <c r="J117" s="112"/>
      <c r="K117" s="112"/>
    </row>
    <row r="118" spans="2:11">
      <c r="B118" s="119"/>
      <c r="C118" s="112"/>
      <c r="D118" s="126"/>
      <c r="E118" s="126"/>
      <c r="F118" s="126"/>
      <c r="G118" s="126"/>
      <c r="H118" s="126"/>
      <c r="I118" s="112"/>
      <c r="J118" s="112"/>
      <c r="K118" s="112"/>
    </row>
    <row r="119" spans="2:11">
      <c r="B119" s="119"/>
      <c r="C119" s="112"/>
      <c r="D119" s="126"/>
      <c r="E119" s="126"/>
      <c r="F119" s="126"/>
      <c r="G119" s="126"/>
      <c r="H119" s="126"/>
      <c r="I119" s="112"/>
      <c r="J119" s="112"/>
      <c r="K119" s="112"/>
    </row>
    <row r="120" spans="2:11">
      <c r="B120" s="119"/>
      <c r="C120" s="112"/>
      <c r="D120" s="126"/>
      <c r="E120" s="126"/>
      <c r="F120" s="126"/>
      <c r="G120" s="126"/>
      <c r="H120" s="126"/>
      <c r="I120" s="112"/>
      <c r="J120" s="112"/>
      <c r="K120" s="112"/>
    </row>
    <row r="121" spans="2:11">
      <c r="B121" s="119"/>
      <c r="C121" s="112"/>
      <c r="D121" s="126"/>
      <c r="E121" s="126"/>
      <c r="F121" s="126"/>
      <c r="G121" s="126"/>
      <c r="H121" s="126"/>
      <c r="I121" s="112"/>
      <c r="J121" s="112"/>
      <c r="K121" s="112"/>
    </row>
    <row r="122" spans="2:11">
      <c r="B122" s="119"/>
      <c r="C122" s="112"/>
      <c r="D122" s="126"/>
      <c r="E122" s="126"/>
      <c r="F122" s="126"/>
      <c r="G122" s="126"/>
      <c r="H122" s="126"/>
      <c r="I122" s="112"/>
      <c r="J122" s="112"/>
      <c r="K122" s="112"/>
    </row>
    <row r="123" spans="2:11">
      <c r="B123" s="119"/>
      <c r="C123" s="112"/>
      <c r="D123" s="126"/>
      <c r="E123" s="126"/>
      <c r="F123" s="126"/>
      <c r="G123" s="126"/>
      <c r="H123" s="126"/>
      <c r="I123" s="112"/>
      <c r="J123" s="112"/>
      <c r="K123" s="112"/>
    </row>
    <row r="124" spans="2:11">
      <c r="B124" s="119"/>
      <c r="C124" s="112"/>
      <c r="D124" s="126"/>
      <c r="E124" s="126"/>
      <c r="F124" s="126"/>
      <c r="G124" s="126"/>
      <c r="H124" s="126"/>
      <c r="I124" s="112"/>
      <c r="J124" s="112"/>
      <c r="K124" s="112"/>
    </row>
    <row r="125" spans="2:11">
      <c r="B125" s="119"/>
      <c r="C125" s="112"/>
      <c r="D125" s="126"/>
      <c r="E125" s="126"/>
      <c r="F125" s="126"/>
      <c r="G125" s="126"/>
      <c r="H125" s="126"/>
      <c r="I125" s="112"/>
      <c r="J125" s="112"/>
      <c r="K125" s="112"/>
    </row>
    <row r="126" spans="2:11">
      <c r="B126" s="119"/>
      <c r="C126" s="112"/>
      <c r="D126" s="126"/>
      <c r="E126" s="126"/>
      <c r="F126" s="126"/>
      <c r="G126" s="126"/>
      <c r="H126" s="126"/>
      <c r="I126" s="112"/>
      <c r="J126" s="112"/>
      <c r="K126" s="112"/>
    </row>
    <row r="127" spans="2:11">
      <c r="B127" s="119"/>
      <c r="C127" s="112"/>
      <c r="D127" s="126"/>
      <c r="E127" s="126"/>
      <c r="F127" s="126"/>
      <c r="G127" s="126"/>
      <c r="H127" s="126"/>
      <c r="I127" s="112"/>
      <c r="J127" s="112"/>
      <c r="K127" s="112"/>
    </row>
    <row r="128" spans="2:11">
      <c r="B128" s="119"/>
      <c r="C128" s="112"/>
      <c r="D128" s="126"/>
      <c r="E128" s="126"/>
      <c r="F128" s="126"/>
      <c r="G128" s="126"/>
      <c r="H128" s="126"/>
      <c r="I128" s="112"/>
      <c r="J128" s="112"/>
      <c r="K128" s="112"/>
    </row>
    <row r="129" spans="2:11">
      <c r="B129" s="119"/>
      <c r="C129" s="112"/>
      <c r="D129" s="126"/>
      <c r="E129" s="126"/>
      <c r="F129" s="126"/>
      <c r="G129" s="126"/>
      <c r="H129" s="126"/>
      <c r="I129" s="112"/>
      <c r="J129" s="112"/>
      <c r="K129" s="112"/>
    </row>
    <row r="130" spans="2:11">
      <c r="B130" s="119"/>
      <c r="C130" s="112"/>
      <c r="D130" s="126"/>
      <c r="E130" s="126"/>
      <c r="F130" s="126"/>
      <c r="G130" s="126"/>
      <c r="H130" s="126"/>
      <c r="I130" s="112"/>
      <c r="J130" s="112"/>
      <c r="K130" s="112"/>
    </row>
    <row r="131" spans="2:11">
      <c r="B131" s="119"/>
      <c r="C131" s="112"/>
      <c r="D131" s="126"/>
      <c r="E131" s="126"/>
      <c r="F131" s="126"/>
      <c r="G131" s="126"/>
      <c r="H131" s="126"/>
      <c r="I131" s="112"/>
      <c r="J131" s="112"/>
      <c r="K131" s="112"/>
    </row>
    <row r="132" spans="2:11">
      <c r="B132" s="119"/>
      <c r="C132" s="112"/>
      <c r="D132" s="126"/>
      <c r="E132" s="126"/>
      <c r="F132" s="126"/>
      <c r="G132" s="126"/>
      <c r="H132" s="126"/>
      <c r="I132" s="112"/>
      <c r="J132" s="112"/>
      <c r="K132" s="112"/>
    </row>
    <row r="133" spans="2:11">
      <c r="B133" s="119"/>
      <c r="C133" s="112"/>
      <c r="D133" s="126"/>
      <c r="E133" s="126"/>
      <c r="F133" s="126"/>
      <c r="G133" s="126"/>
      <c r="H133" s="126"/>
      <c r="I133" s="112"/>
      <c r="J133" s="112"/>
      <c r="K133" s="112"/>
    </row>
    <row r="134" spans="2:11">
      <c r="B134" s="119"/>
      <c r="C134" s="112"/>
      <c r="D134" s="126"/>
      <c r="E134" s="126"/>
      <c r="F134" s="126"/>
      <c r="G134" s="126"/>
      <c r="H134" s="126"/>
      <c r="I134" s="112"/>
      <c r="J134" s="112"/>
      <c r="K134" s="112"/>
    </row>
    <row r="135" spans="2:11">
      <c r="B135" s="119"/>
      <c r="C135" s="112"/>
      <c r="D135" s="126"/>
      <c r="E135" s="126"/>
      <c r="F135" s="126"/>
      <c r="G135" s="126"/>
      <c r="H135" s="126"/>
      <c r="I135" s="112"/>
      <c r="J135" s="112"/>
      <c r="K135" s="112"/>
    </row>
    <row r="136" spans="2:11">
      <c r="B136" s="119"/>
      <c r="C136" s="112"/>
      <c r="D136" s="126"/>
      <c r="E136" s="126"/>
      <c r="F136" s="126"/>
      <c r="G136" s="126"/>
      <c r="H136" s="126"/>
      <c r="I136" s="112"/>
      <c r="J136" s="112"/>
      <c r="K136" s="112"/>
    </row>
    <row r="137" spans="2:11">
      <c r="B137" s="119"/>
      <c r="C137" s="112"/>
      <c r="D137" s="126"/>
      <c r="E137" s="126"/>
      <c r="F137" s="126"/>
      <c r="G137" s="126"/>
      <c r="H137" s="126"/>
      <c r="I137" s="112"/>
      <c r="J137" s="112"/>
      <c r="K137" s="112"/>
    </row>
    <row r="138" spans="2:11">
      <c r="B138" s="119"/>
      <c r="C138" s="112"/>
      <c r="D138" s="126"/>
      <c r="E138" s="126"/>
      <c r="F138" s="126"/>
      <c r="G138" s="126"/>
      <c r="H138" s="126"/>
      <c r="I138" s="112"/>
      <c r="J138" s="112"/>
      <c r="K138" s="112"/>
    </row>
    <row r="139" spans="2:11">
      <c r="B139" s="119"/>
      <c r="C139" s="112"/>
      <c r="D139" s="126"/>
      <c r="E139" s="126"/>
      <c r="F139" s="126"/>
      <c r="G139" s="126"/>
      <c r="H139" s="126"/>
      <c r="I139" s="112"/>
      <c r="J139" s="112"/>
      <c r="K139" s="112"/>
    </row>
    <row r="140" spans="2:11">
      <c r="B140" s="119"/>
      <c r="C140" s="112"/>
      <c r="D140" s="126"/>
      <c r="E140" s="126"/>
      <c r="F140" s="126"/>
      <c r="G140" s="126"/>
      <c r="H140" s="126"/>
      <c r="I140" s="112"/>
      <c r="J140" s="112"/>
      <c r="K140" s="112"/>
    </row>
    <row r="141" spans="2:11">
      <c r="B141" s="119"/>
      <c r="C141" s="112"/>
      <c r="D141" s="126"/>
      <c r="E141" s="126"/>
      <c r="F141" s="126"/>
      <c r="G141" s="126"/>
      <c r="H141" s="126"/>
      <c r="I141" s="112"/>
      <c r="J141" s="112"/>
      <c r="K141" s="112"/>
    </row>
    <row r="142" spans="2:11">
      <c r="B142" s="119"/>
      <c r="C142" s="112"/>
      <c r="D142" s="126"/>
      <c r="E142" s="126"/>
      <c r="F142" s="126"/>
      <c r="G142" s="126"/>
      <c r="H142" s="126"/>
      <c r="I142" s="112"/>
      <c r="J142" s="112"/>
      <c r="K142" s="112"/>
    </row>
    <row r="143" spans="2:11">
      <c r="B143" s="119"/>
      <c r="C143" s="112"/>
      <c r="D143" s="126"/>
      <c r="E143" s="126"/>
      <c r="F143" s="126"/>
      <c r="G143" s="126"/>
      <c r="H143" s="126"/>
      <c r="I143" s="112"/>
      <c r="J143" s="112"/>
      <c r="K143" s="112"/>
    </row>
    <row r="144" spans="2:11">
      <c r="B144" s="119"/>
      <c r="C144" s="112"/>
      <c r="D144" s="126"/>
      <c r="E144" s="126"/>
      <c r="F144" s="126"/>
      <c r="G144" s="126"/>
      <c r="H144" s="126"/>
      <c r="I144" s="112"/>
      <c r="J144" s="112"/>
      <c r="K144" s="112"/>
    </row>
    <row r="145" spans="2:11">
      <c r="B145" s="119"/>
      <c r="C145" s="112"/>
      <c r="D145" s="126"/>
      <c r="E145" s="126"/>
      <c r="F145" s="126"/>
      <c r="G145" s="126"/>
      <c r="H145" s="126"/>
      <c r="I145" s="112"/>
      <c r="J145" s="112"/>
      <c r="K145" s="112"/>
    </row>
    <row r="146" spans="2:11">
      <c r="B146" s="119"/>
      <c r="C146" s="112"/>
      <c r="D146" s="126"/>
      <c r="E146" s="126"/>
      <c r="F146" s="126"/>
      <c r="G146" s="126"/>
      <c r="H146" s="126"/>
      <c r="I146" s="112"/>
      <c r="J146" s="112"/>
      <c r="K146" s="112"/>
    </row>
    <row r="147" spans="2:11">
      <c r="B147" s="119"/>
      <c r="C147" s="112"/>
      <c r="D147" s="126"/>
      <c r="E147" s="126"/>
      <c r="F147" s="126"/>
      <c r="G147" s="126"/>
      <c r="H147" s="126"/>
      <c r="I147" s="112"/>
      <c r="J147" s="112"/>
      <c r="K147" s="112"/>
    </row>
    <row r="148" spans="2:11">
      <c r="B148" s="119"/>
      <c r="C148" s="112"/>
      <c r="D148" s="126"/>
      <c r="E148" s="126"/>
      <c r="F148" s="126"/>
      <c r="G148" s="126"/>
      <c r="H148" s="126"/>
      <c r="I148" s="112"/>
      <c r="J148" s="112"/>
      <c r="K148" s="112"/>
    </row>
    <row r="149" spans="2:11">
      <c r="B149" s="119"/>
      <c r="C149" s="112"/>
      <c r="D149" s="126"/>
      <c r="E149" s="126"/>
      <c r="F149" s="126"/>
      <c r="G149" s="126"/>
      <c r="H149" s="126"/>
      <c r="I149" s="112"/>
      <c r="J149" s="112"/>
      <c r="K149" s="112"/>
    </row>
    <row r="150" spans="2:11">
      <c r="B150" s="119"/>
      <c r="C150" s="112"/>
      <c r="D150" s="126"/>
      <c r="E150" s="126"/>
      <c r="F150" s="126"/>
      <c r="G150" s="126"/>
      <c r="H150" s="126"/>
      <c r="I150" s="112"/>
      <c r="J150" s="112"/>
      <c r="K150" s="112"/>
    </row>
    <row r="151" spans="2:11">
      <c r="B151" s="119"/>
      <c r="C151" s="112"/>
      <c r="D151" s="126"/>
      <c r="E151" s="126"/>
      <c r="F151" s="126"/>
      <c r="G151" s="126"/>
      <c r="H151" s="126"/>
      <c r="I151" s="112"/>
      <c r="J151" s="112"/>
      <c r="K151" s="112"/>
    </row>
    <row r="152" spans="2:11">
      <c r="B152" s="119"/>
      <c r="C152" s="112"/>
      <c r="D152" s="126"/>
      <c r="E152" s="126"/>
      <c r="F152" s="126"/>
      <c r="G152" s="126"/>
      <c r="H152" s="126"/>
      <c r="I152" s="112"/>
      <c r="J152" s="112"/>
      <c r="K152" s="112"/>
    </row>
    <row r="153" spans="2:11">
      <c r="B153" s="119"/>
      <c r="C153" s="112"/>
      <c r="D153" s="126"/>
      <c r="E153" s="126"/>
      <c r="F153" s="126"/>
      <c r="G153" s="126"/>
      <c r="H153" s="126"/>
      <c r="I153" s="112"/>
      <c r="J153" s="112"/>
      <c r="K153" s="112"/>
    </row>
    <row r="154" spans="2:11">
      <c r="B154" s="119"/>
      <c r="C154" s="112"/>
      <c r="D154" s="126"/>
      <c r="E154" s="126"/>
      <c r="F154" s="126"/>
      <c r="G154" s="126"/>
      <c r="H154" s="126"/>
      <c r="I154" s="112"/>
      <c r="J154" s="112"/>
      <c r="K154" s="112"/>
    </row>
    <row r="155" spans="2:11">
      <c r="B155" s="119"/>
      <c r="C155" s="112"/>
      <c r="D155" s="126"/>
      <c r="E155" s="126"/>
      <c r="F155" s="126"/>
      <c r="G155" s="126"/>
      <c r="H155" s="126"/>
      <c r="I155" s="112"/>
      <c r="J155" s="112"/>
      <c r="K155" s="112"/>
    </row>
    <row r="156" spans="2:11">
      <c r="B156" s="119"/>
      <c r="C156" s="112"/>
      <c r="D156" s="126"/>
      <c r="E156" s="126"/>
      <c r="F156" s="126"/>
      <c r="G156" s="126"/>
      <c r="H156" s="126"/>
      <c r="I156" s="112"/>
      <c r="J156" s="112"/>
      <c r="K156" s="112"/>
    </row>
    <row r="157" spans="2:11">
      <c r="B157" s="119"/>
      <c r="C157" s="112"/>
      <c r="D157" s="126"/>
      <c r="E157" s="126"/>
      <c r="F157" s="126"/>
      <c r="G157" s="126"/>
      <c r="H157" s="126"/>
      <c r="I157" s="112"/>
      <c r="J157" s="112"/>
      <c r="K157" s="112"/>
    </row>
    <row r="158" spans="2:11">
      <c r="B158" s="119"/>
      <c r="C158" s="112"/>
      <c r="D158" s="126"/>
      <c r="E158" s="126"/>
      <c r="F158" s="126"/>
      <c r="G158" s="126"/>
      <c r="H158" s="126"/>
      <c r="I158" s="112"/>
      <c r="J158" s="112"/>
      <c r="K158" s="112"/>
    </row>
    <row r="159" spans="2:11">
      <c r="B159" s="119"/>
      <c r="C159" s="112"/>
      <c r="D159" s="126"/>
      <c r="E159" s="126"/>
      <c r="F159" s="126"/>
      <c r="G159" s="126"/>
      <c r="H159" s="126"/>
      <c r="I159" s="112"/>
      <c r="J159" s="112"/>
      <c r="K159" s="112"/>
    </row>
    <row r="160" spans="2:11">
      <c r="B160" s="119"/>
      <c r="C160" s="112"/>
      <c r="D160" s="126"/>
      <c r="E160" s="126"/>
      <c r="F160" s="126"/>
      <c r="G160" s="126"/>
      <c r="H160" s="126"/>
      <c r="I160" s="112"/>
      <c r="J160" s="112"/>
      <c r="K160" s="112"/>
    </row>
    <row r="161" spans="2:11">
      <c r="B161" s="119"/>
      <c r="C161" s="112"/>
      <c r="D161" s="126"/>
      <c r="E161" s="126"/>
      <c r="F161" s="126"/>
      <c r="G161" s="126"/>
      <c r="H161" s="126"/>
      <c r="I161" s="112"/>
      <c r="J161" s="112"/>
      <c r="K161" s="112"/>
    </row>
    <row r="162" spans="2:11">
      <c r="B162" s="119"/>
      <c r="C162" s="112"/>
      <c r="D162" s="126"/>
      <c r="E162" s="126"/>
      <c r="F162" s="126"/>
      <c r="G162" s="126"/>
      <c r="H162" s="126"/>
      <c r="I162" s="112"/>
      <c r="J162" s="112"/>
      <c r="K162" s="112"/>
    </row>
    <row r="163" spans="2:11">
      <c r="B163" s="119"/>
      <c r="C163" s="112"/>
      <c r="D163" s="126"/>
      <c r="E163" s="126"/>
      <c r="F163" s="126"/>
      <c r="G163" s="126"/>
      <c r="H163" s="126"/>
      <c r="I163" s="112"/>
      <c r="J163" s="112"/>
      <c r="K163" s="112"/>
    </row>
    <row r="164" spans="2:11">
      <c r="B164" s="119"/>
      <c r="C164" s="112"/>
      <c r="D164" s="126"/>
      <c r="E164" s="126"/>
      <c r="F164" s="126"/>
      <c r="G164" s="126"/>
      <c r="H164" s="126"/>
      <c r="I164" s="112"/>
      <c r="J164" s="112"/>
      <c r="K164" s="112"/>
    </row>
    <row r="165" spans="2:11">
      <c r="B165" s="119"/>
      <c r="C165" s="112"/>
      <c r="D165" s="126"/>
      <c r="E165" s="126"/>
      <c r="F165" s="126"/>
      <c r="G165" s="126"/>
      <c r="H165" s="126"/>
      <c r="I165" s="112"/>
      <c r="J165" s="112"/>
      <c r="K165" s="112"/>
    </row>
    <row r="166" spans="2:11">
      <c r="B166" s="119"/>
      <c r="C166" s="112"/>
      <c r="D166" s="126"/>
      <c r="E166" s="126"/>
      <c r="F166" s="126"/>
      <c r="G166" s="126"/>
      <c r="H166" s="126"/>
      <c r="I166" s="112"/>
      <c r="J166" s="112"/>
      <c r="K166" s="112"/>
    </row>
    <row r="167" spans="2:11">
      <c r="B167" s="119"/>
      <c r="C167" s="112"/>
      <c r="D167" s="126"/>
      <c r="E167" s="126"/>
      <c r="F167" s="126"/>
      <c r="G167" s="126"/>
      <c r="H167" s="126"/>
      <c r="I167" s="112"/>
      <c r="J167" s="112"/>
      <c r="K167" s="112"/>
    </row>
    <row r="168" spans="2:11">
      <c r="B168" s="119"/>
      <c r="C168" s="112"/>
      <c r="D168" s="126"/>
      <c r="E168" s="126"/>
      <c r="F168" s="126"/>
      <c r="G168" s="126"/>
      <c r="H168" s="126"/>
      <c r="I168" s="112"/>
      <c r="J168" s="112"/>
      <c r="K168" s="112"/>
    </row>
    <row r="169" spans="2:11">
      <c r="B169" s="119"/>
      <c r="C169" s="112"/>
      <c r="D169" s="126"/>
      <c r="E169" s="126"/>
      <c r="F169" s="126"/>
      <c r="G169" s="126"/>
      <c r="H169" s="126"/>
      <c r="I169" s="112"/>
      <c r="J169" s="112"/>
      <c r="K169" s="112"/>
    </row>
    <row r="170" spans="2:11">
      <c r="B170" s="119"/>
      <c r="C170" s="112"/>
      <c r="D170" s="126"/>
      <c r="E170" s="126"/>
      <c r="F170" s="126"/>
      <c r="G170" s="126"/>
      <c r="H170" s="126"/>
      <c r="I170" s="112"/>
      <c r="J170" s="112"/>
      <c r="K170" s="112"/>
    </row>
    <row r="171" spans="2:11">
      <c r="B171" s="119"/>
      <c r="C171" s="112"/>
      <c r="D171" s="126"/>
      <c r="E171" s="126"/>
      <c r="F171" s="126"/>
      <c r="G171" s="126"/>
      <c r="H171" s="126"/>
      <c r="I171" s="112"/>
      <c r="J171" s="112"/>
      <c r="K171" s="112"/>
    </row>
    <row r="172" spans="2:11">
      <c r="B172" s="119"/>
      <c r="C172" s="112"/>
      <c r="D172" s="126"/>
      <c r="E172" s="126"/>
      <c r="F172" s="126"/>
      <c r="G172" s="126"/>
      <c r="H172" s="126"/>
      <c r="I172" s="112"/>
      <c r="J172" s="112"/>
      <c r="K172" s="112"/>
    </row>
    <row r="173" spans="2:11">
      <c r="B173" s="119"/>
      <c r="C173" s="112"/>
      <c r="D173" s="126"/>
      <c r="E173" s="126"/>
      <c r="F173" s="126"/>
      <c r="G173" s="126"/>
      <c r="H173" s="126"/>
      <c r="I173" s="112"/>
      <c r="J173" s="112"/>
      <c r="K173" s="112"/>
    </row>
    <row r="174" spans="2:11">
      <c r="B174" s="119"/>
      <c r="C174" s="112"/>
      <c r="D174" s="126"/>
      <c r="E174" s="126"/>
      <c r="F174" s="126"/>
      <c r="G174" s="126"/>
      <c r="H174" s="126"/>
      <c r="I174" s="112"/>
      <c r="J174" s="112"/>
      <c r="K174" s="112"/>
    </row>
    <row r="175" spans="2:11">
      <c r="B175" s="119"/>
      <c r="C175" s="112"/>
      <c r="D175" s="126"/>
      <c r="E175" s="126"/>
      <c r="F175" s="126"/>
      <c r="G175" s="126"/>
      <c r="H175" s="126"/>
      <c r="I175" s="112"/>
      <c r="J175" s="112"/>
      <c r="K175" s="112"/>
    </row>
    <row r="176" spans="2:11">
      <c r="B176" s="119"/>
      <c r="C176" s="112"/>
      <c r="D176" s="126"/>
      <c r="E176" s="126"/>
      <c r="F176" s="126"/>
      <c r="G176" s="126"/>
      <c r="H176" s="126"/>
      <c r="I176" s="112"/>
      <c r="J176" s="112"/>
      <c r="K176" s="112"/>
    </row>
    <row r="177" spans="2:11">
      <c r="B177" s="119"/>
      <c r="C177" s="112"/>
      <c r="D177" s="126"/>
      <c r="E177" s="126"/>
      <c r="F177" s="126"/>
      <c r="G177" s="126"/>
      <c r="H177" s="126"/>
      <c r="I177" s="112"/>
      <c r="J177" s="112"/>
      <c r="K177" s="112"/>
    </row>
    <row r="178" spans="2:11">
      <c r="B178" s="119"/>
      <c r="C178" s="112"/>
      <c r="D178" s="126"/>
      <c r="E178" s="126"/>
      <c r="F178" s="126"/>
      <c r="G178" s="126"/>
      <c r="H178" s="126"/>
      <c r="I178" s="112"/>
      <c r="J178" s="112"/>
      <c r="K178" s="112"/>
    </row>
    <row r="179" spans="2:11">
      <c r="B179" s="119"/>
      <c r="C179" s="112"/>
      <c r="D179" s="126"/>
      <c r="E179" s="126"/>
      <c r="F179" s="126"/>
      <c r="G179" s="126"/>
      <c r="H179" s="126"/>
      <c r="I179" s="112"/>
      <c r="J179" s="112"/>
      <c r="K179" s="112"/>
    </row>
    <row r="180" spans="2:11">
      <c r="B180" s="119"/>
      <c r="C180" s="112"/>
      <c r="D180" s="126"/>
      <c r="E180" s="126"/>
      <c r="F180" s="126"/>
      <c r="G180" s="126"/>
      <c r="H180" s="126"/>
      <c r="I180" s="112"/>
      <c r="J180" s="112"/>
      <c r="K180" s="112"/>
    </row>
    <row r="181" spans="2:11">
      <c r="B181" s="119"/>
      <c r="C181" s="112"/>
      <c r="D181" s="126"/>
      <c r="E181" s="126"/>
      <c r="F181" s="126"/>
      <c r="G181" s="126"/>
      <c r="H181" s="126"/>
      <c r="I181" s="112"/>
      <c r="J181" s="112"/>
      <c r="K181" s="112"/>
    </row>
    <row r="182" spans="2:11">
      <c r="B182" s="119"/>
      <c r="C182" s="112"/>
      <c r="D182" s="126"/>
      <c r="E182" s="126"/>
      <c r="F182" s="126"/>
      <c r="G182" s="126"/>
      <c r="H182" s="126"/>
      <c r="I182" s="112"/>
      <c r="J182" s="112"/>
      <c r="K182" s="112"/>
    </row>
    <row r="183" spans="2:11">
      <c r="B183" s="119"/>
      <c r="C183" s="112"/>
      <c r="D183" s="126"/>
      <c r="E183" s="126"/>
      <c r="F183" s="126"/>
      <c r="G183" s="126"/>
      <c r="H183" s="126"/>
      <c r="I183" s="112"/>
      <c r="J183" s="112"/>
      <c r="K183" s="112"/>
    </row>
    <row r="184" spans="2:11">
      <c r="B184" s="119"/>
      <c r="C184" s="112"/>
      <c r="D184" s="126"/>
      <c r="E184" s="126"/>
      <c r="F184" s="126"/>
      <c r="G184" s="126"/>
      <c r="H184" s="126"/>
      <c r="I184" s="112"/>
      <c r="J184" s="112"/>
      <c r="K184" s="112"/>
    </row>
    <row r="185" spans="2:11">
      <c r="B185" s="119"/>
      <c r="C185" s="112"/>
      <c r="D185" s="126"/>
      <c r="E185" s="126"/>
      <c r="F185" s="126"/>
      <c r="G185" s="126"/>
      <c r="H185" s="126"/>
      <c r="I185" s="112"/>
      <c r="J185" s="112"/>
      <c r="K185" s="112"/>
    </row>
    <row r="186" spans="2:11">
      <c r="B186" s="119"/>
      <c r="C186" s="112"/>
      <c r="D186" s="126"/>
      <c r="E186" s="126"/>
      <c r="F186" s="126"/>
      <c r="G186" s="126"/>
      <c r="H186" s="126"/>
      <c r="I186" s="112"/>
      <c r="J186" s="112"/>
      <c r="K186" s="112"/>
    </row>
    <row r="187" spans="2:11">
      <c r="B187" s="119"/>
      <c r="C187" s="112"/>
      <c r="D187" s="126"/>
      <c r="E187" s="126"/>
      <c r="F187" s="126"/>
      <c r="G187" s="126"/>
      <c r="H187" s="126"/>
      <c r="I187" s="112"/>
      <c r="J187" s="112"/>
      <c r="K187" s="112"/>
    </row>
    <row r="188" spans="2:11">
      <c r="B188" s="119"/>
      <c r="C188" s="112"/>
      <c r="D188" s="126"/>
      <c r="E188" s="126"/>
      <c r="F188" s="126"/>
      <c r="G188" s="126"/>
      <c r="H188" s="126"/>
      <c r="I188" s="112"/>
      <c r="J188" s="112"/>
      <c r="K188" s="112"/>
    </row>
    <row r="189" spans="2:11">
      <c r="B189" s="119"/>
      <c r="C189" s="112"/>
      <c r="D189" s="126"/>
      <c r="E189" s="126"/>
      <c r="F189" s="126"/>
      <c r="G189" s="126"/>
      <c r="H189" s="126"/>
      <c r="I189" s="112"/>
      <c r="J189" s="112"/>
      <c r="K189" s="112"/>
    </row>
    <row r="190" spans="2:11">
      <c r="B190" s="119"/>
      <c r="C190" s="112"/>
      <c r="D190" s="126"/>
      <c r="E190" s="126"/>
      <c r="F190" s="126"/>
      <c r="G190" s="126"/>
      <c r="H190" s="126"/>
      <c r="I190" s="112"/>
      <c r="J190" s="112"/>
      <c r="K190" s="112"/>
    </row>
    <row r="191" spans="2:11">
      <c r="B191" s="119"/>
      <c r="C191" s="112"/>
      <c r="D191" s="126"/>
      <c r="E191" s="126"/>
      <c r="F191" s="126"/>
      <c r="G191" s="126"/>
      <c r="H191" s="126"/>
      <c r="I191" s="112"/>
      <c r="J191" s="112"/>
      <c r="K191" s="112"/>
    </row>
    <row r="192" spans="2:11">
      <c r="B192" s="119"/>
      <c r="C192" s="112"/>
      <c r="D192" s="126"/>
      <c r="E192" s="126"/>
      <c r="F192" s="126"/>
      <c r="G192" s="126"/>
      <c r="H192" s="126"/>
      <c r="I192" s="112"/>
      <c r="J192" s="112"/>
      <c r="K192" s="112"/>
    </row>
    <row r="193" spans="2:11">
      <c r="B193" s="119"/>
      <c r="C193" s="112"/>
      <c r="D193" s="126"/>
      <c r="E193" s="126"/>
      <c r="F193" s="126"/>
      <c r="G193" s="126"/>
      <c r="H193" s="126"/>
      <c r="I193" s="112"/>
      <c r="J193" s="112"/>
      <c r="K193" s="112"/>
    </row>
    <row r="194" spans="2:11">
      <c r="B194" s="119"/>
      <c r="C194" s="112"/>
      <c r="D194" s="126"/>
      <c r="E194" s="126"/>
      <c r="F194" s="126"/>
      <c r="G194" s="126"/>
      <c r="H194" s="126"/>
      <c r="I194" s="112"/>
      <c r="J194" s="112"/>
      <c r="K194" s="112"/>
    </row>
    <row r="195" spans="2:11">
      <c r="B195" s="119"/>
      <c r="C195" s="112"/>
      <c r="D195" s="126"/>
      <c r="E195" s="126"/>
      <c r="F195" s="126"/>
      <c r="G195" s="126"/>
      <c r="H195" s="126"/>
      <c r="I195" s="112"/>
      <c r="J195" s="112"/>
      <c r="K195" s="112"/>
    </row>
    <row r="196" spans="2:11">
      <c r="B196" s="119"/>
      <c r="C196" s="112"/>
      <c r="D196" s="126"/>
      <c r="E196" s="126"/>
      <c r="F196" s="126"/>
      <c r="G196" s="126"/>
      <c r="H196" s="126"/>
      <c r="I196" s="112"/>
      <c r="J196" s="112"/>
      <c r="K196" s="112"/>
    </row>
    <row r="197" spans="2:11">
      <c r="B197" s="119"/>
      <c r="C197" s="112"/>
      <c r="D197" s="126"/>
      <c r="E197" s="126"/>
      <c r="F197" s="126"/>
      <c r="G197" s="126"/>
      <c r="H197" s="126"/>
      <c r="I197" s="112"/>
      <c r="J197" s="112"/>
      <c r="K197" s="112"/>
    </row>
    <row r="198" spans="2:11">
      <c r="B198" s="119"/>
      <c r="C198" s="112"/>
      <c r="D198" s="126"/>
      <c r="E198" s="126"/>
      <c r="F198" s="126"/>
      <c r="G198" s="126"/>
      <c r="H198" s="126"/>
      <c r="I198" s="112"/>
      <c r="J198" s="112"/>
      <c r="K198" s="112"/>
    </row>
    <row r="199" spans="2:11">
      <c r="B199" s="119"/>
      <c r="C199" s="112"/>
      <c r="D199" s="126"/>
      <c r="E199" s="126"/>
      <c r="F199" s="126"/>
      <c r="G199" s="126"/>
      <c r="H199" s="126"/>
      <c r="I199" s="112"/>
      <c r="J199" s="112"/>
      <c r="K199" s="112"/>
    </row>
    <row r="200" spans="2:11">
      <c r="B200" s="119"/>
      <c r="C200" s="112"/>
      <c r="D200" s="126"/>
      <c r="E200" s="126"/>
      <c r="F200" s="126"/>
      <c r="G200" s="126"/>
      <c r="H200" s="126"/>
      <c r="I200" s="112"/>
      <c r="J200" s="112"/>
      <c r="K200" s="112"/>
    </row>
    <row r="201" spans="2:11">
      <c r="B201" s="119"/>
      <c r="C201" s="112"/>
      <c r="D201" s="126"/>
      <c r="E201" s="126"/>
      <c r="F201" s="126"/>
      <c r="G201" s="126"/>
      <c r="H201" s="126"/>
      <c r="I201" s="112"/>
      <c r="J201" s="112"/>
      <c r="K201" s="112"/>
    </row>
    <row r="202" spans="2:11">
      <c r="B202" s="119"/>
      <c r="C202" s="112"/>
      <c r="D202" s="126"/>
      <c r="E202" s="126"/>
      <c r="F202" s="126"/>
      <c r="G202" s="126"/>
      <c r="H202" s="126"/>
      <c r="I202" s="112"/>
      <c r="J202" s="112"/>
      <c r="K202" s="112"/>
    </row>
    <row r="203" spans="2:11">
      <c r="B203" s="119"/>
      <c r="C203" s="112"/>
      <c r="D203" s="126"/>
      <c r="E203" s="126"/>
      <c r="F203" s="126"/>
      <c r="G203" s="126"/>
      <c r="H203" s="126"/>
      <c r="I203" s="112"/>
      <c r="J203" s="112"/>
      <c r="K203" s="112"/>
    </row>
    <row r="204" spans="2:11">
      <c r="B204" s="119"/>
      <c r="C204" s="112"/>
      <c r="D204" s="126"/>
      <c r="E204" s="126"/>
      <c r="F204" s="126"/>
      <c r="G204" s="126"/>
      <c r="H204" s="126"/>
      <c r="I204" s="112"/>
      <c r="J204" s="112"/>
      <c r="K204" s="112"/>
    </row>
    <row r="205" spans="2:11">
      <c r="B205" s="119"/>
      <c r="C205" s="112"/>
      <c r="D205" s="126"/>
      <c r="E205" s="126"/>
      <c r="F205" s="126"/>
      <c r="G205" s="126"/>
      <c r="H205" s="126"/>
      <c r="I205" s="112"/>
      <c r="J205" s="112"/>
      <c r="K205" s="112"/>
    </row>
    <row r="206" spans="2:11">
      <c r="B206" s="119"/>
      <c r="C206" s="112"/>
      <c r="D206" s="126"/>
      <c r="E206" s="126"/>
      <c r="F206" s="126"/>
      <c r="G206" s="126"/>
      <c r="H206" s="126"/>
      <c r="I206" s="112"/>
      <c r="J206" s="112"/>
      <c r="K206" s="112"/>
    </row>
    <row r="207" spans="2:11">
      <c r="B207" s="119"/>
      <c r="C207" s="112"/>
      <c r="D207" s="126"/>
      <c r="E207" s="126"/>
      <c r="F207" s="126"/>
      <c r="G207" s="126"/>
      <c r="H207" s="126"/>
      <c r="I207" s="112"/>
      <c r="J207" s="112"/>
      <c r="K207" s="112"/>
    </row>
    <row r="208" spans="2:11">
      <c r="B208" s="119"/>
      <c r="C208" s="112"/>
      <c r="D208" s="126"/>
      <c r="E208" s="126"/>
      <c r="F208" s="126"/>
      <c r="G208" s="126"/>
      <c r="H208" s="126"/>
      <c r="I208" s="112"/>
      <c r="J208" s="112"/>
      <c r="K208" s="112"/>
    </row>
    <row r="209" spans="2:11">
      <c r="B209" s="119"/>
      <c r="C209" s="112"/>
      <c r="D209" s="126"/>
      <c r="E209" s="126"/>
      <c r="F209" s="126"/>
      <c r="G209" s="126"/>
      <c r="H209" s="126"/>
      <c r="I209" s="112"/>
      <c r="J209" s="112"/>
      <c r="K209" s="112"/>
    </row>
    <row r="210" spans="2:11">
      <c r="B210" s="119"/>
      <c r="C210" s="112"/>
      <c r="D210" s="126"/>
      <c r="E210" s="126"/>
      <c r="F210" s="126"/>
      <c r="G210" s="126"/>
      <c r="H210" s="126"/>
      <c r="I210" s="112"/>
      <c r="J210" s="112"/>
      <c r="K210" s="112"/>
    </row>
    <row r="211" spans="2:11">
      <c r="B211" s="119"/>
      <c r="C211" s="112"/>
      <c r="D211" s="126"/>
      <c r="E211" s="126"/>
      <c r="F211" s="126"/>
      <c r="G211" s="126"/>
      <c r="H211" s="126"/>
      <c r="I211" s="112"/>
      <c r="J211" s="112"/>
      <c r="K211" s="112"/>
    </row>
    <row r="212" spans="2:11">
      <c r="B212" s="119"/>
      <c r="C212" s="112"/>
      <c r="D212" s="126"/>
      <c r="E212" s="126"/>
      <c r="F212" s="126"/>
      <c r="G212" s="126"/>
      <c r="H212" s="126"/>
      <c r="I212" s="112"/>
      <c r="J212" s="112"/>
      <c r="K212" s="112"/>
    </row>
    <row r="213" spans="2:11">
      <c r="B213" s="119"/>
      <c r="C213" s="112"/>
      <c r="D213" s="126"/>
      <c r="E213" s="126"/>
      <c r="F213" s="126"/>
      <c r="G213" s="126"/>
      <c r="H213" s="126"/>
      <c r="I213" s="112"/>
      <c r="J213" s="112"/>
      <c r="K213" s="112"/>
    </row>
    <row r="214" spans="2:11">
      <c r="B214" s="119"/>
      <c r="C214" s="112"/>
      <c r="D214" s="126"/>
      <c r="E214" s="126"/>
      <c r="F214" s="126"/>
      <c r="G214" s="126"/>
      <c r="H214" s="126"/>
      <c r="I214" s="112"/>
      <c r="J214" s="112"/>
      <c r="K214" s="112"/>
    </row>
    <row r="215" spans="2:11">
      <c r="B215" s="119"/>
      <c r="C215" s="112"/>
      <c r="D215" s="126"/>
      <c r="E215" s="126"/>
      <c r="F215" s="126"/>
      <c r="G215" s="126"/>
      <c r="H215" s="126"/>
      <c r="I215" s="112"/>
      <c r="J215" s="112"/>
      <c r="K215" s="112"/>
    </row>
    <row r="216" spans="2:11">
      <c r="B216" s="119"/>
      <c r="C216" s="112"/>
      <c r="D216" s="126"/>
      <c r="E216" s="126"/>
      <c r="F216" s="126"/>
      <c r="G216" s="126"/>
      <c r="H216" s="126"/>
      <c r="I216" s="112"/>
      <c r="J216" s="112"/>
      <c r="K216" s="112"/>
    </row>
    <row r="217" spans="2:11">
      <c r="B217" s="119"/>
      <c r="C217" s="112"/>
      <c r="D217" s="126"/>
      <c r="E217" s="126"/>
      <c r="F217" s="126"/>
      <c r="G217" s="126"/>
      <c r="H217" s="126"/>
      <c r="I217" s="112"/>
      <c r="J217" s="112"/>
      <c r="K217" s="112"/>
    </row>
    <row r="218" spans="2:11">
      <c r="B218" s="119"/>
      <c r="C218" s="112"/>
      <c r="D218" s="126"/>
      <c r="E218" s="126"/>
      <c r="F218" s="126"/>
      <c r="G218" s="126"/>
      <c r="H218" s="126"/>
      <c r="I218" s="112"/>
      <c r="J218" s="112"/>
      <c r="K218" s="112"/>
    </row>
    <row r="219" spans="2:11">
      <c r="B219" s="119"/>
      <c r="C219" s="112"/>
      <c r="D219" s="126"/>
      <c r="E219" s="126"/>
      <c r="F219" s="126"/>
      <c r="G219" s="126"/>
      <c r="H219" s="126"/>
      <c r="I219" s="112"/>
      <c r="J219" s="112"/>
      <c r="K219" s="112"/>
    </row>
    <row r="220" spans="2:11">
      <c r="B220" s="119"/>
      <c r="C220" s="112"/>
      <c r="D220" s="126"/>
      <c r="E220" s="126"/>
      <c r="F220" s="126"/>
      <c r="G220" s="126"/>
      <c r="H220" s="126"/>
      <c r="I220" s="112"/>
      <c r="J220" s="112"/>
      <c r="K220" s="112"/>
    </row>
    <row r="221" spans="2:11">
      <c r="B221" s="119"/>
      <c r="C221" s="112"/>
      <c r="D221" s="126"/>
      <c r="E221" s="126"/>
      <c r="F221" s="126"/>
      <c r="G221" s="126"/>
      <c r="H221" s="126"/>
      <c r="I221" s="112"/>
      <c r="J221" s="112"/>
      <c r="K221" s="112"/>
    </row>
    <row r="222" spans="2:11">
      <c r="B222" s="119"/>
      <c r="C222" s="112"/>
      <c r="D222" s="126"/>
      <c r="E222" s="126"/>
      <c r="F222" s="126"/>
      <c r="G222" s="126"/>
      <c r="H222" s="126"/>
      <c r="I222" s="112"/>
      <c r="J222" s="112"/>
      <c r="K222" s="112"/>
    </row>
    <row r="223" spans="2:11">
      <c r="B223" s="119"/>
      <c r="C223" s="112"/>
      <c r="D223" s="126"/>
      <c r="E223" s="126"/>
      <c r="F223" s="126"/>
      <c r="G223" s="126"/>
      <c r="H223" s="126"/>
      <c r="I223" s="112"/>
      <c r="J223" s="112"/>
      <c r="K223" s="112"/>
    </row>
    <row r="224" spans="2:11">
      <c r="B224" s="119"/>
      <c r="C224" s="112"/>
      <c r="D224" s="126"/>
      <c r="E224" s="126"/>
      <c r="F224" s="126"/>
      <c r="G224" s="126"/>
      <c r="H224" s="126"/>
      <c r="I224" s="112"/>
      <c r="J224" s="112"/>
      <c r="K224" s="112"/>
    </row>
    <row r="225" spans="2:11">
      <c r="B225" s="119"/>
      <c r="C225" s="112"/>
      <c r="D225" s="126"/>
      <c r="E225" s="126"/>
      <c r="F225" s="126"/>
      <c r="G225" s="126"/>
      <c r="H225" s="126"/>
      <c r="I225" s="112"/>
      <c r="J225" s="112"/>
      <c r="K225" s="112"/>
    </row>
    <row r="226" spans="2:11">
      <c r="B226" s="119"/>
      <c r="C226" s="112"/>
      <c r="D226" s="126"/>
      <c r="E226" s="126"/>
      <c r="F226" s="126"/>
      <c r="G226" s="126"/>
      <c r="H226" s="126"/>
      <c r="I226" s="112"/>
      <c r="J226" s="112"/>
      <c r="K226" s="112"/>
    </row>
    <row r="227" spans="2:11">
      <c r="B227" s="119"/>
      <c r="C227" s="112"/>
      <c r="D227" s="126"/>
      <c r="E227" s="126"/>
      <c r="F227" s="126"/>
      <c r="G227" s="126"/>
      <c r="H227" s="126"/>
      <c r="I227" s="112"/>
      <c r="J227" s="112"/>
      <c r="K227" s="112"/>
    </row>
    <row r="228" spans="2:11">
      <c r="B228" s="119"/>
      <c r="C228" s="112"/>
      <c r="D228" s="126"/>
      <c r="E228" s="126"/>
      <c r="F228" s="126"/>
      <c r="G228" s="126"/>
      <c r="H228" s="126"/>
      <c r="I228" s="112"/>
      <c r="J228" s="112"/>
      <c r="K228" s="112"/>
    </row>
    <row r="229" spans="2:11">
      <c r="B229" s="119"/>
      <c r="C229" s="112"/>
      <c r="D229" s="126"/>
      <c r="E229" s="126"/>
      <c r="F229" s="126"/>
      <c r="G229" s="126"/>
      <c r="H229" s="126"/>
      <c r="I229" s="112"/>
      <c r="J229" s="112"/>
      <c r="K229" s="112"/>
    </row>
    <row r="230" spans="2:11">
      <c r="B230" s="119"/>
      <c r="C230" s="112"/>
      <c r="D230" s="126"/>
      <c r="E230" s="126"/>
      <c r="F230" s="126"/>
      <c r="G230" s="126"/>
      <c r="H230" s="126"/>
      <c r="I230" s="112"/>
      <c r="J230" s="112"/>
      <c r="K230" s="112"/>
    </row>
    <row r="231" spans="2:11">
      <c r="B231" s="119"/>
      <c r="C231" s="112"/>
      <c r="D231" s="126"/>
      <c r="E231" s="126"/>
      <c r="F231" s="126"/>
      <c r="G231" s="126"/>
      <c r="H231" s="126"/>
      <c r="I231" s="112"/>
      <c r="J231" s="112"/>
      <c r="K231" s="112"/>
    </row>
    <row r="232" spans="2:11">
      <c r="B232" s="119"/>
      <c r="C232" s="112"/>
      <c r="D232" s="126"/>
      <c r="E232" s="126"/>
      <c r="F232" s="126"/>
      <c r="G232" s="126"/>
      <c r="H232" s="126"/>
      <c r="I232" s="112"/>
      <c r="J232" s="112"/>
      <c r="K232" s="112"/>
    </row>
    <row r="233" spans="2:11">
      <c r="B233" s="119"/>
      <c r="C233" s="112"/>
      <c r="D233" s="126"/>
      <c r="E233" s="126"/>
      <c r="F233" s="126"/>
      <c r="G233" s="126"/>
      <c r="H233" s="126"/>
      <c r="I233" s="112"/>
      <c r="J233" s="112"/>
      <c r="K233" s="112"/>
    </row>
    <row r="234" spans="2:11">
      <c r="B234" s="119"/>
      <c r="C234" s="112"/>
      <c r="D234" s="126"/>
      <c r="E234" s="126"/>
      <c r="F234" s="126"/>
      <c r="G234" s="126"/>
      <c r="H234" s="126"/>
      <c r="I234" s="112"/>
      <c r="J234" s="112"/>
      <c r="K234" s="112"/>
    </row>
    <row r="235" spans="2:11">
      <c r="B235" s="119"/>
      <c r="C235" s="112"/>
      <c r="D235" s="126"/>
      <c r="E235" s="126"/>
      <c r="F235" s="126"/>
      <c r="G235" s="126"/>
      <c r="H235" s="126"/>
      <c r="I235" s="112"/>
      <c r="J235" s="112"/>
      <c r="K235" s="112"/>
    </row>
    <row r="236" spans="2:11">
      <c r="B236" s="119"/>
      <c r="C236" s="112"/>
      <c r="D236" s="126"/>
      <c r="E236" s="126"/>
      <c r="F236" s="126"/>
      <c r="G236" s="126"/>
      <c r="H236" s="126"/>
      <c r="I236" s="112"/>
      <c r="J236" s="112"/>
      <c r="K236" s="112"/>
    </row>
    <row r="237" spans="2:11">
      <c r="B237" s="119"/>
      <c r="C237" s="112"/>
      <c r="D237" s="126"/>
      <c r="E237" s="126"/>
      <c r="F237" s="126"/>
      <c r="G237" s="126"/>
      <c r="H237" s="126"/>
      <c r="I237" s="112"/>
      <c r="J237" s="112"/>
      <c r="K237" s="112"/>
    </row>
    <row r="238" spans="2:11">
      <c r="B238" s="119"/>
      <c r="C238" s="112"/>
      <c r="D238" s="126"/>
      <c r="E238" s="126"/>
      <c r="F238" s="126"/>
      <c r="G238" s="126"/>
      <c r="H238" s="126"/>
      <c r="I238" s="112"/>
      <c r="J238" s="112"/>
      <c r="K238" s="112"/>
    </row>
    <row r="239" spans="2:11">
      <c r="B239" s="119"/>
      <c r="C239" s="112"/>
      <c r="D239" s="126"/>
      <c r="E239" s="126"/>
      <c r="F239" s="126"/>
      <c r="G239" s="126"/>
      <c r="H239" s="126"/>
      <c r="I239" s="112"/>
      <c r="J239" s="112"/>
      <c r="K239" s="112"/>
    </row>
    <row r="240" spans="2:11">
      <c r="B240" s="119"/>
      <c r="C240" s="112"/>
      <c r="D240" s="126"/>
      <c r="E240" s="126"/>
      <c r="F240" s="126"/>
      <c r="G240" s="126"/>
      <c r="H240" s="126"/>
      <c r="I240" s="112"/>
      <c r="J240" s="112"/>
      <c r="K240" s="112"/>
    </row>
    <row r="241" spans="2:11">
      <c r="B241" s="119"/>
      <c r="C241" s="112"/>
      <c r="D241" s="126"/>
      <c r="E241" s="126"/>
      <c r="F241" s="126"/>
      <c r="G241" s="126"/>
      <c r="H241" s="126"/>
      <c r="I241" s="112"/>
      <c r="J241" s="112"/>
      <c r="K241" s="112"/>
    </row>
    <row r="242" spans="2:11">
      <c r="B242" s="119"/>
      <c r="C242" s="112"/>
      <c r="D242" s="126"/>
      <c r="E242" s="126"/>
      <c r="F242" s="126"/>
      <c r="G242" s="126"/>
      <c r="H242" s="126"/>
      <c r="I242" s="112"/>
      <c r="J242" s="112"/>
      <c r="K242" s="112"/>
    </row>
    <row r="243" spans="2:11">
      <c r="B243" s="119"/>
      <c r="C243" s="112"/>
      <c r="D243" s="126"/>
      <c r="E243" s="126"/>
      <c r="F243" s="126"/>
      <c r="G243" s="126"/>
      <c r="H243" s="126"/>
      <c r="I243" s="112"/>
      <c r="J243" s="112"/>
      <c r="K243" s="112"/>
    </row>
    <row r="244" spans="2:11">
      <c r="B244" s="119"/>
      <c r="C244" s="112"/>
      <c r="D244" s="126"/>
      <c r="E244" s="126"/>
      <c r="F244" s="126"/>
      <c r="G244" s="126"/>
      <c r="H244" s="126"/>
      <c r="I244" s="112"/>
      <c r="J244" s="112"/>
      <c r="K244" s="112"/>
    </row>
    <row r="245" spans="2:11">
      <c r="B245" s="119"/>
      <c r="C245" s="112"/>
      <c r="D245" s="126"/>
      <c r="E245" s="126"/>
      <c r="F245" s="126"/>
      <c r="G245" s="126"/>
      <c r="H245" s="126"/>
      <c r="I245" s="112"/>
      <c r="J245" s="112"/>
      <c r="K245" s="112"/>
    </row>
    <row r="246" spans="2:11">
      <c r="B246" s="119"/>
      <c r="C246" s="112"/>
      <c r="D246" s="126"/>
      <c r="E246" s="126"/>
      <c r="F246" s="126"/>
      <c r="G246" s="126"/>
      <c r="H246" s="126"/>
      <c r="I246" s="112"/>
      <c r="J246" s="112"/>
      <c r="K246" s="112"/>
    </row>
    <row r="247" spans="2:11">
      <c r="B247" s="119"/>
      <c r="C247" s="112"/>
      <c r="D247" s="126"/>
      <c r="E247" s="126"/>
      <c r="F247" s="126"/>
      <c r="G247" s="126"/>
      <c r="H247" s="126"/>
      <c r="I247" s="112"/>
      <c r="J247" s="112"/>
      <c r="K247" s="112"/>
    </row>
    <row r="248" spans="2:11">
      <c r="B248" s="119"/>
      <c r="C248" s="112"/>
      <c r="D248" s="126"/>
      <c r="E248" s="126"/>
      <c r="F248" s="126"/>
      <c r="G248" s="126"/>
      <c r="H248" s="126"/>
      <c r="I248" s="112"/>
      <c r="J248" s="112"/>
      <c r="K248" s="112"/>
    </row>
    <row r="249" spans="2:11">
      <c r="B249" s="119"/>
      <c r="C249" s="112"/>
      <c r="D249" s="126"/>
      <c r="E249" s="126"/>
      <c r="F249" s="126"/>
      <c r="G249" s="126"/>
      <c r="H249" s="126"/>
      <c r="I249" s="112"/>
      <c r="J249" s="112"/>
      <c r="K249" s="112"/>
    </row>
    <row r="250" spans="2:11">
      <c r="B250" s="119"/>
      <c r="C250" s="112"/>
      <c r="D250" s="126"/>
      <c r="E250" s="126"/>
      <c r="F250" s="126"/>
      <c r="G250" s="126"/>
      <c r="H250" s="126"/>
      <c r="I250" s="112"/>
      <c r="J250" s="112"/>
      <c r="K250" s="112"/>
    </row>
    <row r="251" spans="2:11">
      <c r="B251" s="119"/>
      <c r="C251" s="112"/>
      <c r="D251" s="126"/>
      <c r="E251" s="126"/>
      <c r="F251" s="126"/>
      <c r="G251" s="126"/>
      <c r="H251" s="126"/>
      <c r="I251" s="112"/>
      <c r="J251" s="112"/>
      <c r="K251" s="112"/>
    </row>
    <row r="252" spans="2:11">
      <c r="B252" s="119"/>
      <c r="C252" s="112"/>
      <c r="D252" s="126"/>
      <c r="E252" s="126"/>
      <c r="F252" s="126"/>
      <c r="G252" s="126"/>
      <c r="H252" s="126"/>
      <c r="I252" s="112"/>
      <c r="J252" s="112"/>
      <c r="K252" s="112"/>
    </row>
    <row r="253" spans="2:11">
      <c r="B253" s="119"/>
      <c r="C253" s="112"/>
      <c r="D253" s="126"/>
      <c r="E253" s="126"/>
      <c r="F253" s="126"/>
      <c r="G253" s="126"/>
      <c r="H253" s="126"/>
      <c r="I253" s="112"/>
      <c r="J253" s="112"/>
      <c r="K253" s="112"/>
    </row>
    <row r="254" spans="2:11">
      <c r="B254" s="119"/>
      <c r="C254" s="112"/>
      <c r="D254" s="126"/>
      <c r="E254" s="126"/>
      <c r="F254" s="126"/>
      <c r="G254" s="126"/>
      <c r="H254" s="126"/>
      <c r="I254" s="112"/>
      <c r="J254" s="112"/>
      <c r="K254" s="112"/>
    </row>
    <row r="255" spans="2:11">
      <c r="B255" s="119"/>
      <c r="C255" s="112"/>
      <c r="D255" s="126"/>
      <c r="E255" s="126"/>
      <c r="F255" s="126"/>
      <c r="G255" s="126"/>
      <c r="H255" s="126"/>
      <c r="I255" s="112"/>
      <c r="J255" s="112"/>
      <c r="K255" s="112"/>
    </row>
    <row r="256" spans="2:11">
      <c r="B256" s="119"/>
      <c r="C256" s="112"/>
      <c r="D256" s="126"/>
      <c r="E256" s="126"/>
      <c r="F256" s="126"/>
      <c r="G256" s="126"/>
      <c r="H256" s="126"/>
      <c r="I256" s="112"/>
      <c r="J256" s="112"/>
      <c r="K256" s="112"/>
    </row>
    <row r="257" spans="2:11">
      <c r="B257" s="119"/>
      <c r="C257" s="112"/>
      <c r="D257" s="126"/>
      <c r="E257" s="126"/>
      <c r="F257" s="126"/>
      <c r="G257" s="126"/>
      <c r="H257" s="126"/>
      <c r="I257" s="112"/>
      <c r="J257" s="112"/>
      <c r="K257" s="112"/>
    </row>
    <row r="258" spans="2:11">
      <c r="B258" s="119"/>
      <c r="C258" s="112"/>
      <c r="D258" s="126"/>
      <c r="E258" s="126"/>
      <c r="F258" s="126"/>
      <c r="G258" s="126"/>
      <c r="H258" s="126"/>
      <c r="I258" s="112"/>
      <c r="J258" s="112"/>
      <c r="K258" s="112"/>
    </row>
    <row r="259" spans="2:11">
      <c r="B259" s="119"/>
      <c r="C259" s="112"/>
      <c r="D259" s="126"/>
      <c r="E259" s="126"/>
      <c r="F259" s="126"/>
      <c r="G259" s="126"/>
      <c r="H259" s="126"/>
      <c r="I259" s="112"/>
      <c r="J259" s="112"/>
      <c r="K259" s="112"/>
    </row>
    <row r="260" spans="2:11">
      <c r="B260" s="119"/>
      <c r="C260" s="112"/>
      <c r="D260" s="126"/>
      <c r="E260" s="126"/>
      <c r="F260" s="126"/>
      <c r="G260" s="126"/>
      <c r="H260" s="126"/>
      <c r="I260" s="112"/>
      <c r="J260" s="112"/>
      <c r="K260" s="112"/>
    </row>
    <row r="261" spans="2:11">
      <c r="B261" s="119"/>
      <c r="C261" s="112"/>
      <c r="D261" s="126"/>
      <c r="E261" s="126"/>
      <c r="F261" s="126"/>
      <c r="G261" s="126"/>
      <c r="H261" s="126"/>
      <c r="I261" s="112"/>
      <c r="J261" s="112"/>
      <c r="K261" s="112"/>
    </row>
    <row r="262" spans="2:11">
      <c r="B262" s="119"/>
      <c r="C262" s="112"/>
      <c r="D262" s="126"/>
      <c r="E262" s="126"/>
      <c r="F262" s="126"/>
      <c r="G262" s="126"/>
      <c r="H262" s="126"/>
      <c r="I262" s="112"/>
      <c r="J262" s="112"/>
      <c r="K262" s="112"/>
    </row>
    <row r="263" spans="2:11">
      <c r="B263" s="119"/>
      <c r="C263" s="112"/>
      <c r="D263" s="126"/>
      <c r="E263" s="126"/>
      <c r="F263" s="126"/>
      <c r="G263" s="126"/>
      <c r="H263" s="126"/>
      <c r="I263" s="112"/>
      <c r="J263" s="112"/>
      <c r="K263" s="112"/>
    </row>
    <row r="264" spans="2:11">
      <c r="B264" s="119"/>
      <c r="C264" s="112"/>
      <c r="D264" s="126"/>
      <c r="E264" s="126"/>
      <c r="F264" s="126"/>
      <c r="G264" s="126"/>
      <c r="H264" s="126"/>
      <c r="I264" s="112"/>
      <c r="J264" s="112"/>
      <c r="K264" s="112"/>
    </row>
    <row r="265" spans="2:11">
      <c r="B265" s="119"/>
      <c r="C265" s="112"/>
      <c r="D265" s="126"/>
      <c r="E265" s="126"/>
      <c r="F265" s="126"/>
      <c r="G265" s="126"/>
      <c r="H265" s="126"/>
      <c r="I265" s="112"/>
      <c r="J265" s="112"/>
      <c r="K265" s="112"/>
    </row>
    <row r="266" spans="2:11">
      <c r="B266" s="119"/>
      <c r="C266" s="112"/>
      <c r="D266" s="126"/>
      <c r="E266" s="126"/>
      <c r="F266" s="126"/>
      <c r="G266" s="126"/>
      <c r="H266" s="126"/>
      <c r="I266" s="112"/>
      <c r="J266" s="112"/>
      <c r="K266" s="112"/>
    </row>
    <row r="267" spans="2:11">
      <c r="B267" s="119"/>
      <c r="C267" s="112"/>
      <c r="D267" s="126"/>
      <c r="E267" s="126"/>
      <c r="F267" s="126"/>
      <c r="G267" s="126"/>
      <c r="H267" s="126"/>
      <c r="I267" s="112"/>
      <c r="J267" s="112"/>
      <c r="K267" s="112"/>
    </row>
    <row r="268" spans="2:11">
      <c r="B268" s="119"/>
      <c r="C268" s="112"/>
      <c r="D268" s="126"/>
      <c r="E268" s="126"/>
      <c r="F268" s="126"/>
      <c r="G268" s="126"/>
      <c r="H268" s="126"/>
      <c r="I268" s="112"/>
      <c r="J268" s="112"/>
      <c r="K268" s="112"/>
    </row>
    <row r="269" spans="2:11">
      <c r="B269" s="119"/>
      <c r="C269" s="112"/>
      <c r="D269" s="126"/>
      <c r="E269" s="126"/>
      <c r="F269" s="126"/>
      <c r="G269" s="126"/>
      <c r="H269" s="126"/>
      <c r="I269" s="112"/>
      <c r="J269" s="112"/>
      <c r="K269" s="112"/>
    </row>
    <row r="270" spans="2:11">
      <c r="B270" s="119"/>
      <c r="C270" s="112"/>
      <c r="D270" s="126"/>
      <c r="E270" s="126"/>
      <c r="F270" s="126"/>
      <c r="G270" s="126"/>
      <c r="H270" s="126"/>
      <c r="I270" s="112"/>
      <c r="J270" s="112"/>
      <c r="K270" s="112"/>
    </row>
    <row r="271" spans="2:11">
      <c r="B271" s="119"/>
      <c r="C271" s="112"/>
      <c r="D271" s="126"/>
      <c r="E271" s="126"/>
      <c r="F271" s="126"/>
      <c r="G271" s="126"/>
      <c r="H271" s="126"/>
      <c r="I271" s="112"/>
      <c r="J271" s="112"/>
      <c r="K271" s="112"/>
    </row>
    <row r="272" spans="2:11">
      <c r="B272" s="119"/>
      <c r="C272" s="112"/>
      <c r="D272" s="126"/>
      <c r="E272" s="126"/>
      <c r="F272" s="126"/>
      <c r="G272" s="126"/>
      <c r="H272" s="126"/>
      <c r="I272" s="112"/>
      <c r="J272" s="112"/>
      <c r="K272" s="112"/>
    </row>
    <row r="273" spans="2:11">
      <c r="B273" s="119"/>
      <c r="C273" s="112"/>
      <c r="D273" s="126"/>
      <c r="E273" s="126"/>
      <c r="F273" s="126"/>
      <c r="G273" s="126"/>
      <c r="H273" s="126"/>
      <c r="I273" s="112"/>
      <c r="J273" s="112"/>
      <c r="K273" s="112"/>
    </row>
    <row r="274" spans="2:11">
      <c r="B274" s="119"/>
      <c r="C274" s="112"/>
      <c r="D274" s="126"/>
      <c r="E274" s="126"/>
      <c r="F274" s="126"/>
      <c r="G274" s="126"/>
      <c r="H274" s="126"/>
      <c r="I274" s="112"/>
      <c r="J274" s="112"/>
      <c r="K274" s="112"/>
    </row>
    <row r="275" spans="2:11">
      <c r="B275" s="119"/>
      <c r="C275" s="112"/>
      <c r="D275" s="126"/>
      <c r="E275" s="126"/>
      <c r="F275" s="126"/>
      <c r="G275" s="126"/>
      <c r="H275" s="126"/>
      <c r="I275" s="112"/>
      <c r="J275" s="112"/>
      <c r="K275" s="112"/>
    </row>
    <row r="276" spans="2:11">
      <c r="B276" s="119"/>
      <c r="C276" s="112"/>
      <c r="D276" s="126"/>
      <c r="E276" s="126"/>
      <c r="F276" s="126"/>
      <c r="G276" s="126"/>
      <c r="H276" s="126"/>
      <c r="I276" s="112"/>
      <c r="J276" s="112"/>
      <c r="K276" s="112"/>
    </row>
    <row r="277" spans="2:11">
      <c r="B277" s="119"/>
      <c r="C277" s="112"/>
      <c r="D277" s="126"/>
      <c r="E277" s="126"/>
      <c r="F277" s="126"/>
      <c r="G277" s="126"/>
      <c r="H277" s="126"/>
      <c r="I277" s="112"/>
      <c r="J277" s="112"/>
      <c r="K277" s="112"/>
    </row>
    <row r="278" spans="2:11">
      <c r="B278" s="119"/>
      <c r="C278" s="112"/>
      <c r="D278" s="126"/>
      <c r="E278" s="126"/>
      <c r="F278" s="126"/>
      <c r="G278" s="126"/>
      <c r="H278" s="126"/>
      <c r="I278" s="112"/>
      <c r="J278" s="112"/>
      <c r="K278" s="112"/>
    </row>
    <row r="279" spans="2:11">
      <c r="B279" s="119"/>
      <c r="C279" s="112"/>
      <c r="D279" s="126"/>
      <c r="E279" s="126"/>
      <c r="F279" s="126"/>
      <c r="G279" s="126"/>
      <c r="H279" s="126"/>
      <c r="I279" s="112"/>
      <c r="J279" s="112"/>
      <c r="K279" s="112"/>
    </row>
    <row r="280" spans="2:11">
      <c r="B280" s="119"/>
      <c r="C280" s="112"/>
      <c r="D280" s="126"/>
      <c r="E280" s="126"/>
      <c r="F280" s="126"/>
      <c r="G280" s="126"/>
      <c r="H280" s="126"/>
      <c r="I280" s="112"/>
      <c r="J280" s="112"/>
      <c r="K280" s="112"/>
    </row>
    <row r="281" spans="2:11">
      <c r="B281" s="119"/>
      <c r="C281" s="112"/>
      <c r="D281" s="126"/>
      <c r="E281" s="126"/>
      <c r="F281" s="126"/>
      <c r="G281" s="126"/>
      <c r="H281" s="126"/>
      <c r="I281" s="112"/>
      <c r="J281" s="112"/>
      <c r="K281" s="112"/>
    </row>
    <row r="282" spans="2:11">
      <c r="B282" s="119"/>
      <c r="C282" s="112"/>
      <c r="D282" s="126"/>
      <c r="E282" s="126"/>
      <c r="F282" s="126"/>
      <c r="G282" s="126"/>
      <c r="H282" s="126"/>
      <c r="I282" s="112"/>
      <c r="J282" s="112"/>
      <c r="K282" s="112"/>
    </row>
    <row r="283" spans="2:11">
      <c r="B283" s="119"/>
      <c r="C283" s="112"/>
      <c r="D283" s="126"/>
      <c r="E283" s="126"/>
      <c r="F283" s="126"/>
      <c r="G283" s="126"/>
      <c r="H283" s="126"/>
      <c r="I283" s="112"/>
      <c r="J283" s="112"/>
      <c r="K283" s="112"/>
    </row>
    <row r="284" spans="2:11">
      <c r="B284" s="119"/>
      <c r="C284" s="112"/>
      <c r="D284" s="126"/>
      <c r="E284" s="126"/>
      <c r="F284" s="126"/>
      <c r="G284" s="126"/>
      <c r="H284" s="126"/>
      <c r="I284" s="112"/>
      <c r="J284" s="112"/>
      <c r="K284" s="112"/>
    </row>
    <row r="285" spans="2:11">
      <c r="B285" s="119"/>
      <c r="C285" s="112"/>
      <c r="D285" s="126"/>
      <c r="E285" s="126"/>
      <c r="F285" s="126"/>
      <c r="G285" s="126"/>
      <c r="H285" s="126"/>
      <c r="I285" s="112"/>
      <c r="J285" s="112"/>
      <c r="K285" s="112"/>
    </row>
    <row r="286" spans="2:11">
      <c r="B286" s="119"/>
      <c r="C286" s="112"/>
      <c r="D286" s="126"/>
      <c r="E286" s="126"/>
      <c r="F286" s="126"/>
      <c r="G286" s="126"/>
      <c r="H286" s="126"/>
      <c r="I286" s="112"/>
      <c r="J286" s="112"/>
      <c r="K286" s="112"/>
    </row>
    <row r="287" spans="2:11">
      <c r="B287" s="119"/>
      <c r="C287" s="112"/>
      <c r="D287" s="126"/>
      <c r="E287" s="126"/>
      <c r="F287" s="126"/>
      <c r="G287" s="126"/>
      <c r="H287" s="126"/>
      <c r="I287" s="112"/>
      <c r="J287" s="112"/>
      <c r="K287" s="112"/>
    </row>
    <row r="288" spans="2:11">
      <c r="B288" s="119"/>
      <c r="C288" s="112"/>
      <c r="D288" s="126"/>
      <c r="E288" s="126"/>
      <c r="F288" s="126"/>
      <c r="G288" s="126"/>
      <c r="H288" s="126"/>
      <c r="I288" s="112"/>
      <c r="J288" s="112"/>
      <c r="K288" s="112"/>
    </row>
    <row r="289" spans="2:11">
      <c r="B289" s="119"/>
      <c r="C289" s="112"/>
      <c r="D289" s="126"/>
      <c r="E289" s="126"/>
      <c r="F289" s="126"/>
      <c r="G289" s="126"/>
      <c r="H289" s="126"/>
      <c r="I289" s="112"/>
      <c r="J289" s="112"/>
      <c r="K289" s="112"/>
    </row>
    <row r="290" spans="2:11">
      <c r="B290" s="119"/>
      <c r="C290" s="112"/>
      <c r="D290" s="126"/>
      <c r="E290" s="126"/>
      <c r="F290" s="126"/>
      <c r="G290" s="126"/>
      <c r="H290" s="126"/>
      <c r="I290" s="112"/>
      <c r="J290" s="112"/>
      <c r="K290" s="112"/>
    </row>
    <row r="291" spans="2:11">
      <c r="B291" s="119"/>
      <c r="C291" s="112"/>
      <c r="D291" s="126"/>
      <c r="E291" s="126"/>
      <c r="F291" s="126"/>
      <c r="G291" s="126"/>
      <c r="H291" s="126"/>
      <c r="I291" s="112"/>
      <c r="J291" s="112"/>
      <c r="K291" s="112"/>
    </row>
    <row r="292" spans="2:11">
      <c r="B292" s="119"/>
      <c r="C292" s="112"/>
      <c r="D292" s="126"/>
      <c r="E292" s="126"/>
      <c r="F292" s="126"/>
      <c r="G292" s="126"/>
      <c r="H292" s="126"/>
      <c r="I292" s="112"/>
      <c r="J292" s="112"/>
      <c r="K292" s="112"/>
    </row>
    <row r="293" spans="2:11">
      <c r="B293" s="119"/>
      <c r="C293" s="112"/>
      <c r="D293" s="126"/>
      <c r="E293" s="126"/>
      <c r="F293" s="126"/>
      <c r="G293" s="126"/>
      <c r="H293" s="126"/>
      <c r="I293" s="112"/>
      <c r="J293" s="112"/>
      <c r="K293" s="112"/>
    </row>
    <row r="294" spans="2:11">
      <c r="B294" s="119"/>
      <c r="C294" s="112"/>
      <c r="D294" s="126"/>
      <c r="E294" s="126"/>
      <c r="F294" s="126"/>
      <c r="G294" s="126"/>
      <c r="H294" s="126"/>
      <c r="I294" s="112"/>
      <c r="J294" s="112"/>
      <c r="K294" s="112"/>
    </row>
    <row r="295" spans="2:11">
      <c r="B295" s="119"/>
      <c r="C295" s="112"/>
      <c r="D295" s="126"/>
      <c r="E295" s="126"/>
      <c r="F295" s="126"/>
      <c r="G295" s="126"/>
      <c r="H295" s="126"/>
      <c r="I295" s="112"/>
      <c r="J295" s="112"/>
      <c r="K295" s="112"/>
    </row>
    <row r="296" spans="2:11">
      <c r="B296" s="119"/>
      <c r="C296" s="112"/>
      <c r="D296" s="126"/>
      <c r="E296" s="126"/>
      <c r="F296" s="126"/>
      <c r="G296" s="126"/>
      <c r="H296" s="126"/>
      <c r="I296" s="112"/>
      <c r="J296" s="112"/>
      <c r="K296" s="112"/>
    </row>
    <row r="297" spans="2:11">
      <c r="B297" s="119"/>
      <c r="C297" s="112"/>
      <c r="D297" s="126"/>
      <c r="E297" s="126"/>
      <c r="F297" s="126"/>
      <c r="G297" s="126"/>
      <c r="H297" s="126"/>
      <c r="I297" s="112"/>
      <c r="J297" s="112"/>
      <c r="K297" s="112"/>
    </row>
    <row r="298" spans="2:11">
      <c r="B298" s="119"/>
      <c r="C298" s="112"/>
      <c r="D298" s="126"/>
      <c r="E298" s="126"/>
      <c r="F298" s="126"/>
      <c r="G298" s="126"/>
      <c r="H298" s="126"/>
      <c r="I298" s="112"/>
      <c r="J298" s="112"/>
      <c r="K298" s="112"/>
    </row>
    <row r="299" spans="2:11">
      <c r="B299" s="119"/>
      <c r="C299" s="112"/>
      <c r="D299" s="126"/>
      <c r="E299" s="126"/>
      <c r="F299" s="126"/>
      <c r="G299" s="126"/>
      <c r="H299" s="126"/>
      <c r="I299" s="112"/>
      <c r="J299" s="112"/>
      <c r="K299" s="112"/>
    </row>
    <row r="300" spans="2:11">
      <c r="B300" s="119"/>
      <c r="C300" s="112"/>
      <c r="D300" s="126"/>
      <c r="E300" s="126"/>
      <c r="F300" s="126"/>
      <c r="G300" s="126"/>
      <c r="H300" s="126"/>
      <c r="I300" s="112"/>
      <c r="J300" s="112"/>
      <c r="K300" s="112"/>
    </row>
    <row r="301" spans="2:11">
      <c r="B301" s="119"/>
      <c r="C301" s="112"/>
      <c r="D301" s="126"/>
      <c r="E301" s="126"/>
      <c r="F301" s="126"/>
      <c r="G301" s="126"/>
      <c r="H301" s="126"/>
      <c r="I301" s="112"/>
      <c r="J301" s="112"/>
      <c r="K301" s="112"/>
    </row>
    <row r="302" spans="2:11">
      <c r="B302" s="119"/>
      <c r="C302" s="112"/>
      <c r="D302" s="126"/>
      <c r="E302" s="126"/>
      <c r="F302" s="126"/>
      <c r="G302" s="126"/>
      <c r="H302" s="126"/>
      <c r="I302" s="112"/>
      <c r="J302" s="112"/>
      <c r="K302" s="112"/>
    </row>
    <row r="303" spans="2:11">
      <c r="B303" s="119"/>
      <c r="C303" s="112"/>
      <c r="D303" s="126"/>
      <c r="E303" s="126"/>
      <c r="F303" s="126"/>
      <c r="G303" s="126"/>
      <c r="H303" s="126"/>
      <c r="I303" s="112"/>
      <c r="J303" s="112"/>
      <c r="K303" s="11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1" bestFit="1" customWidth="1"/>
    <col min="4" max="4" width="11.85546875" style="1" customWidth="1"/>
    <col min="5" max="16384" width="9.140625" style="1"/>
  </cols>
  <sheetData>
    <row r="1" spans="2:6">
      <c r="B1" s="46" t="s">
        <v>141</v>
      </c>
      <c r="C1" s="67" t="s" vm="1">
        <v>222</v>
      </c>
    </row>
    <row r="2" spans="2:6">
      <c r="B2" s="46" t="s">
        <v>140</v>
      </c>
      <c r="C2" s="67" t="s">
        <v>223</v>
      </c>
    </row>
    <row r="3" spans="2:6">
      <c r="B3" s="46" t="s">
        <v>142</v>
      </c>
      <c r="C3" s="67" t="s">
        <v>224</v>
      </c>
    </row>
    <row r="4" spans="2:6">
      <c r="B4" s="46" t="s">
        <v>143</v>
      </c>
      <c r="C4" s="67">
        <v>12152</v>
      </c>
    </row>
    <row r="6" spans="2:6" ht="26.25" customHeight="1">
      <c r="B6" s="130" t="s">
        <v>176</v>
      </c>
      <c r="C6" s="131"/>
      <c r="D6" s="132"/>
    </row>
    <row r="7" spans="2:6" s="3" customFormat="1" ht="33">
      <c r="B7" s="47" t="s">
        <v>111</v>
      </c>
      <c r="C7" s="52" t="s">
        <v>103</v>
      </c>
      <c r="D7" s="53" t="s">
        <v>102</v>
      </c>
    </row>
    <row r="8" spans="2:6" s="3" customFormat="1">
      <c r="B8" s="14"/>
      <c r="C8" s="31" t="s">
        <v>200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2127</v>
      </c>
      <c r="C10" s="80">
        <v>759.82770811159855</v>
      </c>
      <c r="D10" s="93"/>
    </row>
    <row r="11" spans="2:6">
      <c r="B11" s="70" t="s">
        <v>26</v>
      </c>
      <c r="C11" s="80">
        <v>534.02100811159858</v>
      </c>
      <c r="D11" s="103"/>
    </row>
    <row r="12" spans="2:6">
      <c r="B12" s="76" t="s">
        <v>2128</v>
      </c>
      <c r="C12" s="83">
        <v>115.17208000000001</v>
      </c>
      <c r="D12" s="99">
        <v>44926</v>
      </c>
      <c r="E12" s="3"/>
      <c r="F12" s="3"/>
    </row>
    <row r="13" spans="2:6">
      <c r="B13" s="76" t="s">
        <v>2129</v>
      </c>
      <c r="C13" s="83">
        <v>45.08249</v>
      </c>
      <c r="D13" s="99">
        <v>44196</v>
      </c>
      <c r="E13" s="3"/>
      <c r="F13" s="3"/>
    </row>
    <row r="14" spans="2:6">
      <c r="B14" s="76" t="s">
        <v>2130</v>
      </c>
      <c r="C14" s="83">
        <v>140.44223811159861</v>
      </c>
      <c r="D14" s="99">
        <v>51774</v>
      </c>
    </row>
    <row r="15" spans="2:6">
      <c r="B15" s="76" t="s">
        <v>2131</v>
      </c>
      <c r="C15" s="83">
        <v>9.5297199999999993</v>
      </c>
      <c r="D15" s="99">
        <v>44196</v>
      </c>
      <c r="E15" s="3"/>
      <c r="F15" s="3"/>
    </row>
    <row r="16" spans="2:6">
      <c r="B16" s="76" t="s">
        <v>2132</v>
      </c>
      <c r="C16" s="83">
        <v>223.79447999999996</v>
      </c>
      <c r="D16" s="99">
        <v>44545</v>
      </c>
      <c r="E16" s="3"/>
      <c r="F16" s="3"/>
    </row>
    <row r="17" spans="2:4">
      <c r="B17" s="70" t="s">
        <v>2133</v>
      </c>
      <c r="C17" s="80">
        <v>225.80669999999998</v>
      </c>
      <c r="D17" s="103"/>
    </row>
    <row r="18" spans="2:4">
      <c r="B18" s="76" t="s">
        <v>2134</v>
      </c>
      <c r="C18" s="83">
        <v>41.769680000000001</v>
      </c>
      <c r="D18" s="99">
        <v>44821</v>
      </c>
    </row>
    <row r="19" spans="2:4">
      <c r="B19" s="76" t="s">
        <v>2135</v>
      </c>
      <c r="C19" s="83">
        <v>14.637709999999998</v>
      </c>
      <c r="D19" s="99">
        <v>44611</v>
      </c>
    </row>
    <row r="20" spans="2:4">
      <c r="B20" s="76" t="s">
        <v>2136</v>
      </c>
      <c r="C20" s="83">
        <v>32.293939999999999</v>
      </c>
      <c r="D20" s="99">
        <v>45602</v>
      </c>
    </row>
    <row r="21" spans="2:4">
      <c r="B21" s="76" t="s">
        <v>2137</v>
      </c>
      <c r="C21" s="83">
        <v>137.10536999999999</v>
      </c>
      <c r="D21" s="99">
        <v>44104</v>
      </c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19"/>
      <c r="C110" s="112"/>
      <c r="D110" s="112"/>
    </row>
    <row r="111" spans="2:4">
      <c r="B111" s="119"/>
      <c r="C111" s="112"/>
      <c r="D111" s="112"/>
    </row>
    <row r="112" spans="2:4">
      <c r="B112" s="119"/>
      <c r="C112" s="112"/>
      <c r="D112" s="112"/>
    </row>
    <row r="113" spans="2:4">
      <c r="B113" s="119"/>
      <c r="C113" s="112"/>
      <c r="D113" s="112"/>
    </row>
    <row r="114" spans="2:4">
      <c r="B114" s="119"/>
      <c r="C114" s="112"/>
      <c r="D114" s="112"/>
    </row>
    <row r="115" spans="2:4">
      <c r="B115" s="119"/>
      <c r="C115" s="112"/>
      <c r="D115" s="112"/>
    </row>
    <row r="116" spans="2:4">
      <c r="B116" s="119"/>
      <c r="C116" s="112"/>
      <c r="D116" s="112"/>
    </row>
    <row r="117" spans="2:4">
      <c r="B117" s="119"/>
      <c r="C117" s="112"/>
      <c r="D117" s="112"/>
    </row>
    <row r="118" spans="2:4">
      <c r="B118" s="119"/>
      <c r="C118" s="112"/>
      <c r="D118" s="112"/>
    </row>
    <row r="119" spans="2:4">
      <c r="B119" s="119"/>
      <c r="C119" s="112"/>
      <c r="D119" s="112"/>
    </row>
    <row r="120" spans="2:4">
      <c r="B120" s="119"/>
      <c r="C120" s="112"/>
      <c r="D120" s="112"/>
    </row>
    <row r="121" spans="2:4">
      <c r="B121" s="119"/>
      <c r="C121" s="112"/>
      <c r="D121" s="112"/>
    </row>
    <row r="122" spans="2:4">
      <c r="B122" s="119"/>
      <c r="C122" s="112"/>
      <c r="D122" s="112"/>
    </row>
    <row r="123" spans="2:4">
      <c r="B123" s="119"/>
      <c r="C123" s="112"/>
      <c r="D123" s="112"/>
    </row>
    <row r="124" spans="2:4">
      <c r="B124" s="119"/>
      <c r="C124" s="112"/>
      <c r="D124" s="112"/>
    </row>
    <row r="125" spans="2:4">
      <c r="B125" s="119"/>
      <c r="C125" s="112"/>
      <c r="D125" s="112"/>
    </row>
    <row r="126" spans="2:4">
      <c r="B126" s="119"/>
      <c r="C126" s="112"/>
      <c r="D126" s="112"/>
    </row>
    <row r="127" spans="2:4">
      <c r="B127" s="119"/>
      <c r="C127" s="112"/>
      <c r="D127" s="112"/>
    </row>
    <row r="128" spans="2:4">
      <c r="B128" s="119"/>
      <c r="C128" s="112"/>
      <c r="D128" s="112"/>
    </row>
    <row r="129" spans="2:4">
      <c r="B129" s="119"/>
      <c r="C129" s="112"/>
      <c r="D129" s="112"/>
    </row>
    <row r="130" spans="2:4">
      <c r="B130" s="119"/>
      <c r="C130" s="112"/>
      <c r="D130" s="112"/>
    </row>
    <row r="131" spans="2:4">
      <c r="B131" s="119"/>
      <c r="C131" s="112"/>
      <c r="D131" s="112"/>
    </row>
    <row r="132" spans="2:4">
      <c r="B132" s="119"/>
      <c r="C132" s="112"/>
      <c r="D132" s="112"/>
    </row>
    <row r="133" spans="2:4">
      <c r="B133" s="119"/>
      <c r="C133" s="112"/>
      <c r="D133" s="112"/>
    </row>
    <row r="134" spans="2:4">
      <c r="B134" s="119"/>
      <c r="C134" s="112"/>
      <c r="D134" s="112"/>
    </row>
    <row r="135" spans="2:4">
      <c r="B135" s="119"/>
      <c r="C135" s="112"/>
      <c r="D135" s="112"/>
    </row>
    <row r="136" spans="2:4">
      <c r="B136" s="119"/>
      <c r="C136" s="112"/>
      <c r="D136" s="112"/>
    </row>
    <row r="137" spans="2:4">
      <c r="B137" s="119"/>
      <c r="C137" s="112"/>
      <c r="D137" s="112"/>
    </row>
    <row r="138" spans="2:4">
      <c r="B138" s="119"/>
      <c r="C138" s="112"/>
      <c r="D138" s="112"/>
    </row>
    <row r="139" spans="2:4">
      <c r="B139" s="119"/>
      <c r="C139" s="112"/>
      <c r="D139" s="112"/>
    </row>
    <row r="140" spans="2:4">
      <c r="B140" s="119"/>
      <c r="C140" s="112"/>
      <c r="D140" s="112"/>
    </row>
    <row r="141" spans="2:4">
      <c r="B141" s="119"/>
      <c r="C141" s="112"/>
      <c r="D141" s="112"/>
    </row>
    <row r="142" spans="2:4">
      <c r="B142" s="119"/>
      <c r="C142" s="112"/>
      <c r="D142" s="112"/>
    </row>
    <row r="143" spans="2:4">
      <c r="B143" s="119"/>
      <c r="C143" s="112"/>
      <c r="D143" s="112"/>
    </row>
    <row r="144" spans="2:4">
      <c r="B144" s="119"/>
      <c r="C144" s="112"/>
      <c r="D144" s="112"/>
    </row>
    <row r="145" spans="2:4">
      <c r="B145" s="119"/>
      <c r="C145" s="112"/>
      <c r="D145" s="112"/>
    </row>
    <row r="146" spans="2:4">
      <c r="B146" s="119"/>
      <c r="C146" s="112"/>
      <c r="D146" s="112"/>
    </row>
    <row r="147" spans="2:4">
      <c r="B147" s="119"/>
      <c r="C147" s="112"/>
      <c r="D147" s="112"/>
    </row>
    <row r="148" spans="2:4">
      <c r="B148" s="119"/>
      <c r="C148" s="112"/>
      <c r="D148" s="112"/>
    </row>
    <row r="149" spans="2:4">
      <c r="B149" s="119"/>
      <c r="C149" s="112"/>
      <c r="D149" s="112"/>
    </row>
    <row r="150" spans="2:4">
      <c r="B150" s="119"/>
      <c r="C150" s="112"/>
      <c r="D150" s="112"/>
    </row>
    <row r="151" spans="2:4">
      <c r="B151" s="119"/>
      <c r="C151" s="112"/>
      <c r="D151" s="112"/>
    </row>
    <row r="152" spans="2:4">
      <c r="B152" s="119"/>
      <c r="C152" s="112"/>
      <c r="D152" s="112"/>
    </row>
    <row r="153" spans="2:4">
      <c r="B153" s="119"/>
      <c r="C153" s="112"/>
      <c r="D153" s="112"/>
    </row>
    <row r="154" spans="2:4">
      <c r="B154" s="119"/>
      <c r="C154" s="112"/>
      <c r="D154" s="112"/>
    </row>
    <row r="155" spans="2:4">
      <c r="B155" s="119"/>
      <c r="C155" s="112"/>
      <c r="D155" s="112"/>
    </row>
    <row r="156" spans="2:4">
      <c r="B156" s="119"/>
      <c r="C156" s="112"/>
      <c r="D156" s="112"/>
    </row>
    <row r="157" spans="2:4">
      <c r="B157" s="119"/>
      <c r="C157" s="112"/>
      <c r="D157" s="112"/>
    </row>
    <row r="158" spans="2:4">
      <c r="B158" s="119"/>
      <c r="C158" s="112"/>
      <c r="D158" s="112"/>
    </row>
    <row r="159" spans="2:4">
      <c r="B159" s="119"/>
      <c r="C159" s="112"/>
      <c r="D159" s="112"/>
    </row>
    <row r="160" spans="2:4">
      <c r="B160" s="119"/>
      <c r="C160" s="112"/>
      <c r="D160" s="112"/>
    </row>
    <row r="161" spans="2:4">
      <c r="B161" s="119"/>
      <c r="C161" s="112"/>
      <c r="D161" s="112"/>
    </row>
    <row r="162" spans="2:4">
      <c r="B162" s="119"/>
      <c r="C162" s="112"/>
      <c r="D162" s="112"/>
    </row>
    <row r="163" spans="2:4">
      <c r="B163" s="119"/>
      <c r="C163" s="112"/>
      <c r="D163" s="112"/>
    </row>
    <row r="164" spans="2:4">
      <c r="B164" s="119"/>
      <c r="C164" s="112"/>
      <c r="D164" s="112"/>
    </row>
    <row r="165" spans="2:4">
      <c r="B165" s="119"/>
      <c r="C165" s="112"/>
      <c r="D165" s="112"/>
    </row>
    <row r="166" spans="2:4">
      <c r="B166" s="119"/>
      <c r="C166" s="112"/>
      <c r="D166" s="112"/>
    </row>
    <row r="167" spans="2:4">
      <c r="B167" s="119"/>
      <c r="C167" s="112"/>
      <c r="D167" s="112"/>
    </row>
    <row r="168" spans="2:4">
      <c r="B168" s="119"/>
      <c r="C168" s="112"/>
      <c r="D168" s="112"/>
    </row>
    <row r="169" spans="2:4">
      <c r="B169" s="119"/>
      <c r="C169" s="112"/>
      <c r="D169" s="112"/>
    </row>
    <row r="170" spans="2:4">
      <c r="B170" s="119"/>
      <c r="C170" s="112"/>
      <c r="D170" s="112"/>
    </row>
    <row r="171" spans="2:4">
      <c r="B171" s="119"/>
      <c r="C171" s="112"/>
      <c r="D171" s="112"/>
    </row>
    <row r="172" spans="2:4">
      <c r="B172" s="119"/>
      <c r="C172" s="112"/>
      <c r="D172" s="112"/>
    </row>
    <row r="173" spans="2:4">
      <c r="B173" s="119"/>
      <c r="C173" s="112"/>
      <c r="D173" s="112"/>
    </row>
    <row r="174" spans="2:4">
      <c r="B174" s="119"/>
      <c r="C174" s="112"/>
      <c r="D174" s="112"/>
    </row>
    <row r="175" spans="2:4">
      <c r="B175" s="119"/>
      <c r="C175" s="112"/>
      <c r="D175" s="112"/>
    </row>
    <row r="176" spans="2:4">
      <c r="B176" s="119"/>
      <c r="C176" s="112"/>
      <c r="D176" s="112"/>
    </row>
    <row r="177" spans="2:4">
      <c r="B177" s="119"/>
      <c r="C177" s="112"/>
      <c r="D177" s="112"/>
    </row>
    <row r="178" spans="2:4">
      <c r="B178" s="119"/>
      <c r="C178" s="112"/>
      <c r="D178" s="112"/>
    </row>
    <row r="179" spans="2:4">
      <c r="B179" s="119"/>
      <c r="C179" s="112"/>
      <c r="D179" s="112"/>
    </row>
    <row r="180" spans="2:4">
      <c r="B180" s="119"/>
      <c r="C180" s="112"/>
      <c r="D180" s="112"/>
    </row>
    <row r="181" spans="2:4">
      <c r="B181" s="119"/>
      <c r="C181" s="112"/>
      <c r="D181" s="112"/>
    </row>
    <row r="182" spans="2:4">
      <c r="B182" s="119"/>
      <c r="C182" s="112"/>
      <c r="D182" s="112"/>
    </row>
    <row r="183" spans="2:4">
      <c r="B183" s="119"/>
      <c r="C183" s="112"/>
      <c r="D183" s="112"/>
    </row>
    <row r="184" spans="2:4">
      <c r="B184" s="119"/>
      <c r="C184" s="112"/>
      <c r="D184" s="112"/>
    </row>
    <row r="185" spans="2:4">
      <c r="B185" s="119"/>
      <c r="C185" s="112"/>
      <c r="D185" s="112"/>
    </row>
    <row r="186" spans="2:4">
      <c r="B186" s="119"/>
      <c r="C186" s="112"/>
      <c r="D186" s="112"/>
    </row>
    <row r="187" spans="2:4">
      <c r="B187" s="119"/>
      <c r="C187" s="112"/>
      <c r="D187" s="112"/>
    </row>
    <row r="188" spans="2:4">
      <c r="B188" s="119"/>
      <c r="C188" s="112"/>
      <c r="D188" s="112"/>
    </row>
    <row r="189" spans="2:4">
      <c r="B189" s="119"/>
      <c r="C189" s="112"/>
      <c r="D189" s="112"/>
    </row>
    <row r="190" spans="2:4">
      <c r="B190" s="119"/>
      <c r="C190" s="112"/>
      <c r="D190" s="112"/>
    </row>
    <row r="191" spans="2:4">
      <c r="B191" s="119"/>
      <c r="C191" s="112"/>
      <c r="D191" s="112"/>
    </row>
    <row r="192" spans="2:4">
      <c r="B192" s="119"/>
      <c r="C192" s="112"/>
      <c r="D192" s="112"/>
    </row>
    <row r="193" spans="2:4">
      <c r="B193" s="119"/>
      <c r="C193" s="112"/>
      <c r="D193" s="112"/>
    </row>
    <row r="194" spans="2:4">
      <c r="B194" s="119"/>
      <c r="C194" s="112"/>
      <c r="D194" s="112"/>
    </row>
    <row r="195" spans="2:4">
      <c r="B195" s="119"/>
      <c r="C195" s="112"/>
      <c r="D195" s="112"/>
    </row>
    <row r="196" spans="2:4">
      <c r="B196" s="119"/>
      <c r="C196" s="112"/>
      <c r="D196" s="112"/>
    </row>
    <row r="197" spans="2:4">
      <c r="B197" s="119"/>
      <c r="C197" s="112"/>
      <c r="D197" s="112"/>
    </row>
    <row r="198" spans="2:4">
      <c r="B198" s="119"/>
      <c r="C198" s="112"/>
      <c r="D198" s="112"/>
    </row>
    <row r="199" spans="2:4">
      <c r="B199" s="119"/>
      <c r="C199" s="112"/>
      <c r="D199" s="112"/>
    </row>
    <row r="200" spans="2:4">
      <c r="B200" s="119"/>
      <c r="C200" s="112"/>
      <c r="D200" s="112"/>
    </row>
    <row r="201" spans="2:4">
      <c r="B201" s="119"/>
      <c r="C201" s="112"/>
      <c r="D201" s="112"/>
    </row>
    <row r="202" spans="2:4">
      <c r="B202" s="119"/>
      <c r="C202" s="112"/>
      <c r="D202" s="112"/>
    </row>
    <row r="203" spans="2:4">
      <c r="B203" s="119"/>
      <c r="C203" s="112"/>
      <c r="D203" s="112"/>
    </row>
    <row r="204" spans="2:4">
      <c r="B204" s="119"/>
      <c r="C204" s="112"/>
      <c r="D204" s="112"/>
    </row>
    <row r="205" spans="2:4">
      <c r="B205" s="119"/>
      <c r="C205" s="112"/>
      <c r="D205" s="112"/>
    </row>
    <row r="206" spans="2:4">
      <c r="B206" s="119"/>
      <c r="C206" s="112"/>
      <c r="D206" s="112"/>
    </row>
    <row r="207" spans="2:4">
      <c r="B207" s="119"/>
      <c r="C207" s="112"/>
      <c r="D207" s="112"/>
    </row>
    <row r="208" spans="2:4">
      <c r="B208" s="119"/>
      <c r="C208" s="112"/>
      <c r="D208" s="112"/>
    </row>
    <row r="209" spans="2:4">
      <c r="B209" s="119"/>
      <c r="C209" s="112"/>
      <c r="D209" s="112"/>
    </row>
    <row r="210" spans="2:4">
      <c r="B210" s="119"/>
      <c r="C210" s="112"/>
      <c r="D210" s="112"/>
    </row>
    <row r="211" spans="2:4">
      <c r="B211" s="119"/>
      <c r="C211" s="112"/>
      <c r="D211" s="112"/>
    </row>
    <row r="212" spans="2:4">
      <c r="B212" s="119"/>
      <c r="C212" s="112"/>
      <c r="D212" s="112"/>
    </row>
    <row r="213" spans="2:4">
      <c r="B213" s="119"/>
      <c r="C213" s="112"/>
      <c r="D213" s="112"/>
    </row>
    <row r="214" spans="2:4">
      <c r="B214" s="119"/>
      <c r="C214" s="112"/>
      <c r="D214" s="112"/>
    </row>
    <row r="215" spans="2:4">
      <c r="B215" s="119"/>
      <c r="C215" s="112"/>
      <c r="D215" s="112"/>
    </row>
    <row r="216" spans="2:4">
      <c r="B216" s="119"/>
      <c r="C216" s="112"/>
      <c r="D216" s="112"/>
    </row>
    <row r="217" spans="2:4">
      <c r="B217" s="119"/>
      <c r="C217" s="112"/>
      <c r="D217" s="112"/>
    </row>
    <row r="218" spans="2:4">
      <c r="B218" s="119"/>
      <c r="C218" s="112"/>
      <c r="D218" s="112"/>
    </row>
    <row r="219" spans="2:4">
      <c r="B219" s="119"/>
      <c r="C219" s="112"/>
      <c r="D219" s="112"/>
    </row>
    <row r="220" spans="2:4">
      <c r="B220" s="119"/>
      <c r="C220" s="112"/>
      <c r="D220" s="112"/>
    </row>
    <row r="221" spans="2:4">
      <c r="B221" s="119"/>
      <c r="C221" s="112"/>
      <c r="D221" s="112"/>
    </row>
    <row r="222" spans="2:4">
      <c r="B222" s="119"/>
      <c r="C222" s="112"/>
      <c r="D222" s="112"/>
    </row>
    <row r="223" spans="2:4">
      <c r="B223" s="119"/>
      <c r="C223" s="112"/>
      <c r="D223" s="112"/>
    </row>
    <row r="224" spans="2:4">
      <c r="B224" s="119"/>
      <c r="C224" s="112"/>
      <c r="D224" s="112"/>
    </row>
    <row r="225" spans="2:4">
      <c r="B225" s="119"/>
      <c r="C225" s="112"/>
      <c r="D225" s="112"/>
    </row>
    <row r="226" spans="2:4">
      <c r="B226" s="119"/>
      <c r="C226" s="112"/>
      <c r="D226" s="112"/>
    </row>
    <row r="227" spans="2:4">
      <c r="B227" s="119"/>
      <c r="C227" s="112"/>
      <c r="D227" s="112"/>
    </row>
    <row r="228" spans="2:4">
      <c r="B228" s="119"/>
      <c r="C228" s="112"/>
      <c r="D228" s="112"/>
    </row>
    <row r="229" spans="2:4">
      <c r="B229" s="119"/>
      <c r="C229" s="112"/>
      <c r="D229" s="112"/>
    </row>
    <row r="230" spans="2:4">
      <c r="B230" s="119"/>
      <c r="C230" s="112"/>
      <c r="D230" s="112"/>
    </row>
    <row r="231" spans="2:4">
      <c r="B231" s="119"/>
      <c r="C231" s="112"/>
      <c r="D231" s="112"/>
    </row>
    <row r="232" spans="2:4">
      <c r="B232" s="119"/>
      <c r="C232" s="112"/>
      <c r="D232" s="112"/>
    </row>
    <row r="233" spans="2:4">
      <c r="B233" s="119"/>
      <c r="C233" s="112"/>
      <c r="D233" s="112"/>
    </row>
    <row r="234" spans="2:4">
      <c r="B234" s="119"/>
      <c r="C234" s="112"/>
      <c r="D234" s="112"/>
    </row>
    <row r="235" spans="2:4">
      <c r="B235" s="119"/>
      <c r="C235" s="112"/>
      <c r="D235" s="112"/>
    </row>
    <row r="236" spans="2:4">
      <c r="B236" s="119"/>
      <c r="C236" s="112"/>
      <c r="D236" s="112"/>
    </row>
    <row r="237" spans="2:4">
      <c r="B237" s="119"/>
      <c r="C237" s="112"/>
      <c r="D237" s="112"/>
    </row>
    <row r="238" spans="2:4">
      <c r="B238" s="119"/>
      <c r="C238" s="112"/>
      <c r="D238" s="112"/>
    </row>
    <row r="239" spans="2:4">
      <c r="B239" s="119"/>
      <c r="C239" s="112"/>
      <c r="D239" s="112"/>
    </row>
    <row r="240" spans="2:4">
      <c r="B240" s="119"/>
      <c r="C240" s="112"/>
      <c r="D240" s="112"/>
    </row>
    <row r="241" spans="2:4">
      <c r="B241" s="119"/>
      <c r="C241" s="112"/>
      <c r="D241" s="112"/>
    </row>
    <row r="242" spans="2:4">
      <c r="B242" s="119"/>
      <c r="C242" s="112"/>
      <c r="D242" s="112"/>
    </row>
    <row r="243" spans="2:4">
      <c r="B243" s="119"/>
      <c r="C243" s="112"/>
      <c r="D243" s="112"/>
    </row>
    <row r="244" spans="2:4">
      <c r="B244" s="119"/>
      <c r="C244" s="112"/>
      <c r="D244" s="112"/>
    </row>
    <row r="245" spans="2:4">
      <c r="B245" s="119"/>
      <c r="C245" s="112"/>
      <c r="D245" s="112"/>
    </row>
    <row r="246" spans="2:4">
      <c r="B246" s="119"/>
      <c r="C246" s="112"/>
      <c r="D246" s="112"/>
    </row>
    <row r="247" spans="2:4">
      <c r="B247" s="119"/>
      <c r="C247" s="112"/>
      <c r="D247" s="112"/>
    </row>
    <row r="248" spans="2:4">
      <c r="B248" s="119"/>
      <c r="C248" s="112"/>
      <c r="D248" s="112"/>
    </row>
    <row r="249" spans="2:4">
      <c r="B249" s="119"/>
      <c r="C249" s="112"/>
      <c r="D249" s="112"/>
    </row>
    <row r="250" spans="2:4">
      <c r="B250" s="119"/>
      <c r="C250" s="112"/>
      <c r="D250" s="112"/>
    </row>
    <row r="251" spans="2:4">
      <c r="B251" s="119"/>
      <c r="C251" s="112"/>
      <c r="D251" s="112"/>
    </row>
    <row r="252" spans="2:4">
      <c r="B252" s="119"/>
      <c r="C252" s="112"/>
      <c r="D252" s="112"/>
    </row>
    <row r="253" spans="2:4">
      <c r="B253" s="119"/>
      <c r="C253" s="112"/>
      <c r="D253" s="112"/>
    </row>
    <row r="254" spans="2:4">
      <c r="B254" s="119"/>
      <c r="C254" s="112"/>
      <c r="D254" s="112"/>
    </row>
    <row r="255" spans="2:4">
      <c r="B255" s="119"/>
      <c r="C255" s="112"/>
      <c r="D255" s="112"/>
    </row>
    <row r="256" spans="2:4">
      <c r="B256" s="119"/>
      <c r="C256" s="112"/>
      <c r="D256" s="112"/>
    </row>
    <row r="257" spans="2:4">
      <c r="B257" s="119"/>
      <c r="C257" s="112"/>
      <c r="D257" s="112"/>
    </row>
    <row r="258" spans="2:4">
      <c r="B258" s="119"/>
      <c r="C258" s="112"/>
      <c r="D258" s="112"/>
    </row>
    <row r="259" spans="2:4">
      <c r="B259" s="119"/>
      <c r="C259" s="112"/>
      <c r="D259" s="112"/>
    </row>
    <row r="260" spans="2:4">
      <c r="B260" s="119"/>
      <c r="C260" s="112"/>
      <c r="D260" s="112"/>
    </row>
    <row r="261" spans="2:4">
      <c r="B261" s="119"/>
      <c r="C261" s="112"/>
      <c r="D261" s="112"/>
    </row>
    <row r="262" spans="2:4">
      <c r="B262" s="119"/>
      <c r="C262" s="112"/>
      <c r="D262" s="112"/>
    </row>
    <row r="263" spans="2:4">
      <c r="B263" s="119"/>
      <c r="C263" s="112"/>
      <c r="D263" s="112"/>
    </row>
    <row r="264" spans="2:4">
      <c r="B264" s="119"/>
      <c r="C264" s="112"/>
      <c r="D264" s="112"/>
    </row>
    <row r="265" spans="2:4">
      <c r="B265" s="119"/>
      <c r="C265" s="112"/>
      <c r="D265" s="112"/>
    </row>
    <row r="266" spans="2:4">
      <c r="B266" s="119"/>
      <c r="C266" s="112"/>
      <c r="D266" s="112"/>
    </row>
    <row r="267" spans="2:4">
      <c r="B267" s="119"/>
      <c r="C267" s="112"/>
      <c r="D267" s="112"/>
    </row>
    <row r="268" spans="2:4">
      <c r="B268" s="119"/>
      <c r="C268" s="112"/>
      <c r="D268" s="112"/>
    </row>
    <row r="269" spans="2:4">
      <c r="B269" s="119"/>
      <c r="C269" s="112"/>
      <c r="D269" s="112"/>
    </row>
    <row r="270" spans="2:4">
      <c r="B270" s="119"/>
      <c r="C270" s="112"/>
      <c r="D270" s="112"/>
    </row>
    <row r="271" spans="2:4">
      <c r="B271" s="119"/>
      <c r="C271" s="112"/>
      <c r="D271" s="112"/>
    </row>
    <row r="272" spans="2:4">
      <c r="B272" s="119"/>
      <c r="C272" s="112"/>
      <c r="D272" s="112"/>
    </row>
    <row r="273" spans="2:4">
      <c r="B273" s="119"/>
      <c r="C273" s="112"/>
      <c r="D273" s="112"/>
    </row>
    <row r="274" spans="2:4">
      <c r="B274" s="119"/>
      <c r="C274" s="112"/>
      <c r="D274" s="112"/>
    </row>
    <row r="275" spans="2:4">
      <c r="B275" s="119"/>
      <c r="C275" s="112"/>
      <c r="D275" s="112"/>
    </row>
    <row r="276" spans="2:4">
      <c r="B276" s="119"/>
      <c r="C276" s="112"/>
      <c r="D276" s="112"/>
    </row>
    <row r="277" spans="2:4">
      <c r="B277" s="119"/>
      <c r="C277" s="112"/>
      <c r="D277" s="112"/>
    </row>
    <row r="278" spans="2:4">
      <c r="B278" s="119"/>
      <c r="C278" s="112"/>
      <c r="D278" s="112"/>
    </row>
    <row r="279" spans="2:4">
      <c r="B279" s="119"/>
      <c r="C279" s="112"/>
      <c r="D279" s="112"/>
    </row>
    <row r="280" spans="2:4">
      <c r="B280" s="119"/>
      <c r="C280" s="112"/>
      <c r="D280" s="112"/>
    </row>
    <row r="281" spans="2:4">
      <c r="B281" s="119"/>
      <c r="C281" s="112"/>
      <c r="D281" s="112"/>
    </row>
    <row r="282" spans="2:4">
      <c r="B282" s="119"/>
      <c r="C282" s="112"/>
      <c r="D282" s="112"/>
    </row>
    <row r="283" spans="2:4">
      <c r="B283" s="119"/>
      <c r="C283" s="112"/>
      <c r="D283" s="112"/>
    </row>
    <row r="284" spans="2:4">
      <c r="B284" s="119"/>
      <c r="C284" s="112"/>
      <c r="D284" s="112"/>
    </row>
    <row r="285" spans="2:4">
      <c r="B285" s="119"/>
      <c r="C285" s="112"/>
      <c r="D285" s="112"/>
    </row>
    <row r="286" spans="2:4">
      <c r="B286" s="119"/>
      <c r="C286" s="112"/>
      <c r="D286" s="112"/>
    </row>
    <row r="287" spans="2:4">
      <c r="B287" s="119"/>
      <c r="C287" s="112"/>
      <c r="D287" s="112"/>
    </row>
    <row r="288" spans="2:4">
      <c r="B288" s="119"/>
      <c r="C288" s="112"/>
      <c r="D288" s="112"/>
    </row>
    <row r="289" spans="2:4">
      <c r="B289" s="119"/>
      <c r="C289" s="112"/>
      <c r="D289" s="112"/>
    </row>
    <row r="290" spans="2:4">
      <c r="B290" s="119"/>
      <c r="C290" s="112"/>
      <c r="D290" s="112"/>
    </row>
    <row r="291" spans="2:4">
      <c r="B291" s="119"/>
      <c r="C291" s="112"/>
      <c r="D291" s="112"/>
    </row>
    <row r="292" spans="2:4">
      <c r="B292" s="119"/>
      <c r="C292" s="112"/>
      <c r="D292" s="112"/>
    </row>
    <row r="293" spans="2:4">
      <c r="B293" s="119"/>
      <c r="C293" s="112"/>
      <c r="D293" s="112"/>
    </row>
    <row r="294" spans="2:4">
      <c r="B294" s="119"/>
      <c r="C294" s="112"/>
      <c r="D294" s="112"/>
    </row>
    <row r="295" spans="2:4">
      <c r="B295" s="119"/>
      <c r="C295" s="112"/>
      <c r="D295" s="112"/>
    </row>
    <row r="296" spans="2:4">
      <c r="B296" s="119"/>
      <c r="C296" s="112"/>
      <c r="D296" s="112"/>
    </row>
    <row r="297" spans="2:4">
      <c r="B297" s="119"/>
      <c r="C297" s="112"/>
      <c r="D297" s="112"/>
    </row>
    <row r="298" spans="2:4">
      <c r="B298" s="119"/>
      <c r="C298" s="112"/>
      <c r="D298" s="112"/>
    </row>
    <row r="299" spans="2:4">
      <c r="B299" s="119"/>
      <c r="C299" s="112"/>
      <c r="D299" s="112"/>
    </row>
    <row r="300" spans="2:4">
      <c r="B300" s="119"/>
      <c r="C300" s="112"/>
      <c r="D300" s="112"/>
    </row>
    <row r="301" spans="2:4">
      <c r="B301" s="119"/>
      <c r="C301" s="112"/>
      <c r="D301" s="112"/>
    </row>
    <row r="302" spans="2:4">
      <c r="B302" s="119"/>
      <c r="C302" s="112"/>
      <c r="D302" s="112"/>
    </row>
    <row r="303" spans="2:4">
      <c r="B303" s="119"/>
      <c r="C303" s="112"/>
      <c r="D303" s="112"/>
    </row>
    <row r="304" spans="2:4">
      <c r="B304" s="119"/>
      <c r="C304" s="112"/>
      <c r="D304" s="112"/>
    </row>
    <row r="305" spans="2:4">
      <c r="B305" s="119"/>
      <c r="C305" s="112"/>
      <c r="D305" s="112"/>
    </row>
    <row r="306" spans="2:4">
      <c r="B306" s="119"/>
      <c r="C306" s="112"/>
      <c r="D306" s="112"/>
    </row>
    <row r="307" spans="2:4">
      <c r="B307" s="119"/>
      <c r="C307" s="112"/>
      <c r="D307" s="112"/>
    </row>
    <row r="308" spans="2:4">
      <c r="B308" s="119"/>
      <c r="C308" s="112"/>
      <c r="D308" s="112"/>
    </row>
    <row r="309" spans="2:4">
      <c r="B309" s="119"/>
      <c r="C309" s="112"/>
      <c r="D309" s="112"/>
    </row>
    <row r="310" spans="2:4">
      <c r="B310" s="119"/>
      <c r="C310" s="112"/>
      <c r="D310" s="112"/>
    </row>
    <row r="311" spans="2:4">
      <c r="B311" s="119"/>
      <c r="C311" s="112"/>
      <c r="D311" s="112"/>
    </row>
    <row r="312" spans="2:4">
      <c r="B312" s="119"/>
      <c r="C312" s="112"/>
      <c r="D312" s="112"/>
    </row>
    <row r="313" spans="2:4">
      <c r="B313" s="119"/>
      <c r="C313" s="112"/>
      <c r="D313" s="112"/>
    </row>
    <row r="314" spans="2:4">
      <c r="B314" s="119"/>
      <c r="C314" s="112"/>
      <c r="D314" s="112"/>
    </row>
    <row r="315" spans="2:4">
      <c r="B315" s="119"/>
      <c r="C315" s="112"/>
      <c r="D315" s="112"/>
    </row>
    <row r="316" spans="2:4">
      <c r="B316" s="119"/>
      <c r="C316" s="112"/>
      <c r="D316" s="112"/>
    </row>
    <row r="317" spans="2:4">
      <c r="B317" s="119"/>
      <c r="C317" s="112"/>
      <c r="D317" s="112"/>
    </row>
    <row r="318" spans="2:4">
      <c r="B318" s="119"/>
      <c r="C318" s="112"/>
      <c r="D318" s="112"/>
    </row>
    <row r="319" spans="2:4">
      <c r="B319" s="119"/>
      <c r="C319" s="112"/>
      <c r="D319" s="112"/>
    </row>
    <row r="320" spans="2:4">
      <c r="B320" s="119"/>
      <c r="C320" s="112"/>
      <c r="D320" s="112"/>
    </row>
    <row r="321" spans="2:4">
      <c r="B321" s="119"/>
      <c r="C321" s="112"/>
      <c r="D321" s="112"/>
    </row>
    <row r="322" spans="2:4">
      <c r="B322" s="119"/>
      <c r="C322" s="112"/>
      <c r="D322" s="112"/>
    </row>
    <row r="323" spans="2:4">
      <c r="B323" s="119"/>
      <c r="C323" s="112"/>
      <c r="D323" s="112"/>
    </row>
    <row r="324" spans="2:4">
      <c r="B324" s="119"/>
      <c r="C324" s="112"/>
      <c r="D324" s="112"/>
    </row>
    <row r="325" spans="2:4">
      <c r="B325" s="119"/>
      <c r="C325" s="112"/>
      <c r="D325" s="112"/>
    </row>
    <row r="326" spans="2:4">
      <c r="B326" s="119"/>
      <c r="C326" s="112"/>
      <c r="D326" s="112"/>
    </row>
    <row r="327" spans="2:4">
      <c r="B327" s="119"/>
      <c r="C327" s="112"/>
      <c r="D327" s="112"/>
    </row>
    <row r="328" spans="2:4">
      <c r="B328" s="119"/>
      <c r="C328" s="112"/>
      <c r="D328" s="112"/>
    </row>
    <row r="329" spans="2:4">
      <c r="B329" s="119"/>
      <c r="C329" s="112"/>
      <c r="D329" s="112"/>
    </row>
    <row r="330" spans="2:4">
      <c r="B330" s="119"/>
      <c r="C330" s="112"/>
      <c r="D330" s="112"/>
    </row>
    <row r="331" spans="2:4">
      <c r="B331" s="119"/>
      <c r="C331" s="112"/>
      <c r="D331" s="112"/>
    </row>
    <row r="332" spans="2:4">
      <c r="B332" s="119"/>
      <c r="C332" s="112"/>
      <c r="D332" s="112"/>
    </row>
    <row r="333" spans="2:4">
      <c r="B333" s="119"/>
      <c r="C333" s="112"/>
      <c r="D333" s="112"/>
    </row>
    <row r="334" spans="2:4">
      <c r="B334" s="119"/>
      <c r="C334" s="112"/>
      <c r="D334" s="112"/>
    </row>
    <row r="335" spans="2:4">
      <c r="B335" s="119"/>
      <c r="C335" s="112"/>
      <c r="D335" s="112"/>
    </row>
    <row r="336" spans="2:4">
      <c r="B336" s="119"/>
      <c r="C336" s="112"/>
      <c r="D336" s="112"/>
    </row>
    <row r="337" spans="2:4">
      <c r="B337" s="119"/>
      <c r="C337" s="112"/>
      <c r="D337" s="112"/>
    </row>
    <row r="338" spans="2:4">
      <c r="B338" s="119"/>
      <c r="C338" s="112"/>
      <c r="D338" s="112"/>
    </row>
    <row r="339" spans="2:4">
      <c r="B339" s="119"/>
      <c r="C339" s="112"/>
      <c r="D339" s="112"/>
    </row>
    <row r="340" spans="2:4">
      <c r="B340" s="119"/>
      <c r="C340" s="112"/>
      <c r="D340" s="112"/>
    </row>
    <row r="341" spans="2:4">
      <c r="B341" s="119"/>
      <c r="C341" s="112"/>
      <c r="D341" s="112"/>
    </row>
    <row r="342" spans="2:4">
      <c r="B342" s="119"/>
      <c r="C342" s="112"/>
      <c r="D342" s="112"/>
    </row>
    <row r="343" spans="2:4">
      <c r="B343" s="119"/>
      <c r="C343" s="112"/>
      <c r="D343" s="112"/>
    </row>
    <row r="344" spans="2:4">
      <c r="B344" s="119"/>
      <c r="C344" s="112"/>
      <c r="D344" s="112"/>
    </row>
    <row r="345" spans="2:4">
      <c r="B345" s="119"/>
      <c r="C345" s="112"/>
      <c r="D345" s="112"/>
    </row>
    <row r="346" spans="2:4">
      <c r="B346" s="119"/>
      <c r="C346" s="112"/>
      <c r="D346" s="112"/>
    </row>
    <row r="347" spans="2:4">
      <c r="B347" s="119"/>
      <c r="C347" s="112"/>
      <c r="D347" s="112"/>
    </row>
    <row r="348" spans="2:4">
      <c r="B348" s="119"/>
      <c r="C348" s="112"/>
      <c r="D348" s="112"/>
    </row>
    <row r="349" spans="2:4">
      <c r="B349" s="119"/>
      <c r="C349" s="112"/>
      <c r="D349" s="112"/>
    </row>
    <row r="350" spans="2:4">
      <c r="B350" s="119"/>
      <c r="C350" s="112"/>
      <c r="D350" s="112"/>
    </row>
    <row r="351" spans="2:4">
      <c r="B351" s="119"/>
      <c r="C351" s="112"/>
      <c r="D351" s="112"/>
    </row>
    <row r="352" spans="2:4">
      <c r="B352" s="119"/>
      <c r="C352" s="112"/>
      <c r="D352" s="112"/>
    </row>
    <row r="353" spans="2:4">
      <c r="B353" s="119"/>
      <c r="C353" s="112"/>
      <c r="D353" s="112"/>
    </row>
    <row r="354" spans="2:4">
      <c r="B354" s="119"/>
      <c r="C354" s="112"/>
      <c r="D354" s="112"/>
    </row>
    <row r="355" spans="2:4">
      <c r="B355" s="119"/>
      <c r="C355" s="112"/>
      <c r="D355" s="112"/>
    </row>
    <row r="356" spans="2:4">
      <c r="B356" s="119"/>
      <c r="C356" s="112"/>
      <c r="D356" s="112"/>
    </row>
    <row r="357" spans="2:4">
      <c r="B357" s="119"/>
      <c r="C357" s="112"/>
      <c r="D357" s="112"/>
    </row>
    <row r="358" spans="2:4">
      <c r="B358" s="119"/>
      <c r="C358" s="112"/>
      <c r="D358" s="112"/>
    </row>
    <row r="359" spans="2:4">
      <c r="B359" s="119"/>
      <c r="C359" s="112"/>
      <c r="D359" s="112"/>
    </row>
    <row r="360" spans="2:4">
      <c r="B360" s="119"/>
      <c r="C360" s="112"/>
      <c r="D360" s="112"/>
    </row>
    <row r="361" spans="2:4">
      <c r="B361" s="119"/>
      <c r="C361" s="112"/>
      <c r="D361" s="112"/>
    </row>
    <row r="362" spans="2:4">
      <c r="B362" s="119"/>
      <c r="C362" s="112"/>
      <c r="D362" s="112"/>
    </row>
    <row r="363" spans="2:4">
      <c r="B363" s="119"/>
      <c r="C363" s="112"/>
      <c r="D363" s="112"/>
    </row>
    <row r="364" spans="2:4">
      <c r="B364" s="119"/>
      <c r="C364" s="112"/>
      <c r="D364" s="112"/>
    </row>
    <row r="365" spans="2:4">
      <c r="B365" s="119"/>
      <c r="C365" s="112"/>
      <c r="D365" s="112"/>
    </row>
    <row r="366" spans="2:4">
      <c r="B366" s="119"/>
      <c r="C366" s="112"/>
      <c r="D366" s="112"/>
    </row>
    <row r="367" spans="2:4">
      <c r="B367" s="119"/>
      <c r="C367" s="112"/>
      <c r="D367" s="112"/>
    </row>
    <row r="368" spans="2:4">
      <c r="B368" s="119"/>
      <c r="C368" s="112"/>
      <c r="D368" s="112"/>
    </row>
    <row r="369" spans="2:4">
      <c r="B369" s="119"/>
      <c r="C369" s="112"/>
      <c r="D369" s="112"/>
    </row>
    <row r="370" spans="2:4">
      <c r="B370" s="119"/>
      <c r="C370" s="112"/>
      <c r="D370" s="112"/>
    </row>
    <row r="371" spans="2:4">
      <c r="B371" s="119"/>
      <c r="C371" s="112"/>
      <c r="D371" s="112"/>
    </row>
    <row r="372" spans="2:4">
      <c r="B372" s="119"/>
      <c r="C372" s="112"/>
      <c r="D372" s="112"/>
    </row>
    <row r="373" spans="2:4">
      <c r="B373" s="119"/>
      <c r="C373" s="112"/>
      <c r="D373" s="112"/>
    </row>
    <row r="374" spans="2:4">
      <c r="B374" s="119"/>
      <c r="C374" s="112"/>
      <c r="D374" s="112"/>
    </row>
    <row r="375" spans="2:4">
      <c r="B375" s="119"/>
      <c r="C375" s="112"/>
      <c r="D375" s="112"/>
    </row>
    <row r="376" spans="2:4">
      <c r="B376" s="119"/>
      <c r="C376" s="112"/>
      <c r="D376" s="112"/>
    </row>
    <row r="377" spans="2:4">
      <c r="B377" s="119"/>
      <c r="C377" s="112"/>
      <c r="D377" s="112"/>
    </row>
    <row r="378" spans="2:4">
      <c r="B378" s="119"/>
      <c r="C378" s="112"/>
      <c r="D378" s="112"/>
    </row>
    <row r="379" spans="2:4">
      <c r="B379" s="119"/>
      <c r="C379" s="112"/>
      <c r="D379" s="112"/>
    </row>
    <row r="380" spans="2:4">
      <c r="B380" s="119"/>
      <c r="C380" s="112"/>
      <c r="D380" s="112"/>
    </row>
    <row r="381" spans="2:4">
      <c r="B381" s="119"/>
      <c r="C381" s="112"/>
      <c r="D381" s="112"/>
    </row>
    <row r="382" spans="2:4">
      <c r="B382" s="119"/>
      <c r="C382" s="112"/>
      <c r="D382" s="112"/>
    </row>
    <row r="383" spans="2:4">
      <c r="B383" s="119"/>
      <c r="C383" s="112"/>
      <c r="D383" s="112"/>
    </row>
    <row r="384" spans="2:4">
      <c r="B384" s="119"/>
      <c r="C384" s="112"/>
      <c r="D384" s="112"/>
    </row>
    <row r="385" spans="2:4">
      <c r="B385" s="119"/>
      <c r="C385" s="112"/>
      <c r="D385" s="112"/>
    </row>
    <row r="386" spans="2:4">
      <c r="B386" s="119"/>
      <c r="C386" s="112"/>
      <c r="D386" s="112"/>
    </row>
    <row r="387" spans="2:4">
      <c r="B387" s="119"/>
      <c r="C387" s="112"/>
      <c r="D387" s="112"/>
    </row>
    <row r="388" spans="2:4">
      <c r="B388" s="119"/>
      <c r="C388" s="112"/>
      <c r="D388" s="112"/>
    </row>
    <row r="389" spans="2:4">
      <c r="B389" s="119"/>
      <c r="C389" s="112"/>
      <c r="D389" s="112"/>
    </row>
    <row r="390" spans="2:4">
      <c r="B390" s="119"/>
      <c r="C390" s="112"/>
      <c r="D390" s="112"/>
    </row>
    <row r="391" spans="2:4">
      <c r="B391" s="119"/>
      <c r="C391" s="112"/>
      <c r="D391" s="112"/>
    </row>
    <row r="392" spans="2:4">
      <c r="B392" s="119"/>
      <c r="C392" s="112"/>
      <c r="D392" s="112"/>
    </row>
    <row r="393" spans="2:4">
      <c r="B393" s="119"/>
      <c r="C393" s="112"/>
      <c r="D393" s="112"/>
    </row>
    <row r="394" spans="2:4">
      <c r="B394" s="119"/>
      <c r="C394" s="112"/>
      <c r="D394" s="112"/>
    </row>
    <row r="395" spans="2:4">
      <c r="B395" s="119"/>
      <c r="C395" s="112"/>
      <c r="D395" s="112"/>
    </row>
    <row r="396" spans="2:4">
      <c r="B396" s="119"/>
      <c r="C396" s="112"/>
      <c r="D396" s="112"/>
    </row>
    <row r="397" spans="2:4">
      <c r="B397" s="119"/>
      <c r="C397" s="112"/>
      <c r="D397" s="112"/>
    </row>
    <row r="398" spans="2:4">
      <c r="B398" s="119"/>
      <c r="C398" s="112"/>
      <c r="D398" s="112"/>
    </row>
    <row r="399" spans="2:4">
      <c r="B399" s="119"/>
      <c r="C399" s="112"/>
      <c r="D399" s="112"/>
    </row>
    <row r="400" spans="2:4">
      <c r="B400" s="119"/>
      <c r="C400" s="112"/>
      <c r="D400" s="112"/>
    </row>
    <row r="401" spans="2:4">
      <c r="B401" s="119"/>
      <c r="C401" s="112"/>
      <c r="D401" s="112"/>
    </row>
    <row r="402" spans="2:4">
      <c r="B402" s="119"/>
      <c r="C402" s="112"/>
      <c r="D402" s="112"/>
    </row>
    <row r="403" spans="2:4">
      <c r="B403" s="119"/>
      <c r="C403" s="112"/>
      <c r="D403" s="112"/>
    </row>
    <row r="404" spans="2:4">
      <c r="B404" s="119"/>
      <c r="C404" s="112"/>
      <c r="D404" s="112"/>
    </row>
    <row r="405" spans="2:4">
      <c r="B405" s="119"/>
      <c r="C405" s="112"/>
      <c r="D405" s="112"/>
    </row>
    <row r="406" spans="2:4">
      <c r="B406" s="119"/>
      <c r="C406" s="112"/>
      <c r="D406" s="112"/>
    </row>
    <row r="407" spans="2:4">
      <c r="B407" s="119"/>
      <c r="C407" s="112"/>
      <c r="D407" s="112"/>
    </row>
    <row r="408" spans="2:4">
      <c r="B408" s="119"/>
      <c r="C408" s="112"/>
      <c r="D408" s="112"/>
    </row>
    <row r="409" spans="2:4">
      <c r="B409" s="119"/>
      <c r="C409" s="112"/>
      <c r="D409" s="112"/>
    </row>
    <row r="410" spans="2:4">
      <c r="B410" s="119"/>
      <c r="C410" s="112"/>
      <c r="D410" s="112"/>
    </row>
    <row r="411" spans="2:4">
      <c r="B411" s="119"/>
      <c r="C411" s="112"/>
      <c r="D411" s="112"/>
    </row>
    <row r="412" spans="2:4">
      <c r="B412" s="119"/>
      <c r="C412" s="112"/>
      <c r="D412" s="112"/>
    </row>
    <row r="413" spans="2:4">
      <c r="B413" s="119"/>
      <c r="C413" s="112"/>
      <c r="D413" s="112"/>
    </row>
    <row r="414" spans="2:4">
      <c r="B414" s="119"/>
      <c r="C414" s="112"/>
      <c r="D414" s="112"/>
    </row>
    <row r="415" spans="2:4">
      <c r="B415" s="119"/>
      <c r="C415" s="112"/>
      <c r="D415" s="112"/>
    </row>
    <row r="416" spans="2:4">
      <c r="B416" s="119"/>
      <c r="C416" s="112"/>
      <c r="D416" s="112"/>
    </row>
    <row r="417" spans="2:4">
      <c r="B417" s="119"/>
      <c r="C417" s="112"/>
      <c r="D417" s="112"/>
    </row>
    <row r="418" spans="2:4">
      <c r="B418" s="119"/>
      <c r="C418" s="112"/>
      <c r="D418" s="112"/>
    </row>
    <row r="419" spans="2:4">
      <c r="B419" s="119"/>
      <c r="C419" s="112"/>
      <c r="D419" s="112"/>
    </row>
    <row r="420" spans="2:4">
      <c r="B420" s="119"/>
      <c r="C420" s="112"/>
      <c r="D420" s="112"/>
    </row>
    <row r="421" spans="2:4">
      <c r="B421" s="119"/>
      <c r="C421" s="112"/>
      <c r="D421" s="112"/>
    </row>
    <row r="422" spans="2:4">
      <c r="B422" s="119"/>
      <c r="C422" s="112"/>
      <c r="D422" s="112"/>
    </row>
    <row r="423" spans="2:4">
      <c r="B423" s="119"/>
      <c r="C423" s="112"/>
      <c r="D423" s="112"/>
    </row>
    <row r="424" spans="2:4">
      <c r="B424" s="119"/>
      <c r="C424" s="112"/>
      <c r="D424" s="112"/>
    </row>
    <row r="425" spans="2:4">
      <c r="B425" s="119"/>
      <c r="C425" s="112"/>
      <c r="D425" s="112"/>
    </row>
    <row r="426" spans="2:4">
      <c r="B426" s="119"/>
      <c r="C426" s="112"/>
      <c r="D426" s="112"/>
    </row>
    <row r="427" spans="2:4">
      <c r="B427" s="119"/>
      <c r="C427" s="112"/>
      <c r="D427" s="112"/>
    </row>
    <row r="428" spans="2:4">
      <c r="B428" s="119"/>
      <c r="C428" s="112"/>
      <c r="D428" s="112"/>
    </row>
    <row r="429" spans="2:4">
      <c r="B429" s="119"/>
      <c r="C429" s="112"/>
      <c r="D429" s="112"/>
    </row>
    <row r="430" spans="2:4">
      <c r="B430" s="119"/>
      <c r="C430" s="112"/>
      <c r="D430" s="112"/>
    </row>
    <row r="431" spans="2:4">
      <c r="B431" s="119"/>
      <c r="C431" s="112"/>
      <c r="D431" s="112"/>
    </row>
    <row r="432" spans="2:4">
      <c r="B432" s="119"/>
      <c r="C432" s="112"/>
      <c r="D432" s="112"/>
    </row>
    <row r="433" spans="2:4">
      <c r="B433" s="119"/>
      <c r="C433" s="112"/>
      <c r="D433" s="112"/>
    </row>
    <row r="434" spans="2:4">
      <c r="B434" s="119"/>
      <c r="C434" s="112"/>
      <c r="D434" s="112"/>
    </row>
    <row r="435" spans="2:4">
      <c r="B435" s="119"/>
      <c r="C435" s="112"/>
      <c r="D435" s="112"/>
    </row>
    <row r="436" spans="2:4">
      <c r="B436" s="119"/>
      <c r="C436" s="112"/>
      <c r="D436" s="112"/>
    </row>
    <row r="437" spans="2:4">
      <c r="B437" s="119"/>
      <c r="C437" s="112"/>
      <c r="D437" s="112"/>
    </row>
    <row r="438" spans="2:4">
      <c r="B438" s="119"/>
      <c r="C438" s="112"/>
      <c r="D438" s="112"/>
    </row>
    <row r="439" spans="2:4">
      <c r="B439" s="119"/>
      <c r="C439" s="112"/>
      <c r="D439" s="112"/>
    </row>
    <row r="440" spans="2:4">
      <c r="B440" s="119"/>
      <c r="C440" s="112"/>
      <c r="D440" s="112"/>
    </row>
    <row r="441" spans="2:4">
      <c r="B441" s="119"/>
      <c r="C441" s="112"/>
      <c r="D441" s="112"/>
    </row>
    <row r="442" spans="2:4">
      <c r="B442" s="119"/>
      <c r="C442" s="112"/>
      <c r="D442" s="112"/>
    </row>
    <row r="443" spans="2:4">
      <c r="B443" s="119"/>
      <c r="C443" s="112"/>
      <c r="D443" s="112"/>
    </row>
    <row r="444" spans="2:4">
      <c r="B444" s="119"/>
      <c r="C444" s="112"/>
      <c r="D444" s="112"/>
    </row>
    <row r="445" spans="2:4">
      <c r="B445" s="119"/>
      <c r="C445" s="112"/>
      <c r="D445" s="112"/>
    </row>
    <row r="446" spans="2:4">
      <c r="B446" s="119"/>
      <c r="C446" s="112"/>
      <c r="D446" s="112"/>
    </row>
    <row r="447" spans="2:4">
      <c r="B447" s="119"/>
      <c r="C447" s="112"/>
      <c r="D447" s="112"/>
    </row>
    <row r="448" spans="2:4">
      <c r="B448" s="119"/>
      <c r="C448" s="112"/>
      <c r="D448" s="112"/>
    </row>
    <row r="449" spans="2:4">
      <c r="B449" s="119"/>
      <c r="C449" s="112"/>
      <c r="D449" s="112"/>
    </row>
    <row r="450" spans="2:4">
      <c r="B450" s="119"/>
      <c r="C450" s="112"/>
      <c r="D450" s="112"/>
    </row>
    <row r="451" spans="2:4">
      <c r="B451" s="119"/>
      <c r="C451" s="112"/>
      <c r="D451" s="112"/>
    </row>
    <row r="452" spans="2:4">
      <c r="B452" s="119"/>
      <c r="C452" s="112"/>
      <c r="D452" s="112"/>
    </row>
    <row r="453" spans="2:4">
      <c r="B453" s="119"/>
      <c r="C453" s="112"/>
      <c r="D453" s="112"/>
    </row>
    <row r="454" spans="2:4">
      <c r="B454" s="119"/>
      <c r="C454" s="112"/>
      <c r="D454" s="112"/>
    </row>
    <row r="455" spans="2:4">
      <c r="B455" s="119"/>
      <c r="C455" s="112"/>
      <c r="D455" s="112"/>
    </row>
    <row r="456" spans="2:4">
      <c r="B456" s="119"/>
      <c r="C456" s="112"/>
      <c r="D456" s="112"/>
    </row>
    <row r="457" spans="2:4">
      <c r="B457" s="119"/>
      <c r="C457" s="112"/>
      <c r="D457" s="112"/>
    </row>
    <row r="458" spans="2:4">
      <c r="B458" s="119"/>
      <c r="C458" s="112"/>
      <c r="D458" s="112"/>
    </row>
    <row r="459" spans="2:4">
      <c r="B459" s="119"/>
      <c r="C459" s="112"/>
      <c r="D459" s="112"/>
    </row>
    <row r="460" spans="2:4">
      <c r="B460" s="119"/>
      <c r="C460" s="112"/>
      <c r="D460" s="112"/>
    </row>
    <row r="461" spans="2:4">
      <c r="B461" s="119"/>
      <c r="C461" s="112"/>
      <c r="D461" s="112"/>
    </row>
    <row r="462" spans="2:4">
      <c r="B462" s="119"/>
      <c r="C462" s="112"/>
      <c r="D462" s="112"/>
    </row>
    <row r="463" spans="2:4">
      <c r="B463" s="119"/>
      <c r="C463" s="112"/>
      <c r="D463" s="112"/>
    </row>
    <row r="464" spans="2:4">
      <c r="B464" s="119"/>
      <c r="C464" s="112"/>
      <c r="D464" s="112"/>
    </row>
    <row r="465" spans="2:4">
      <c r="B465" s="119"/>
      <c r="C465" s="112"/>
      <c r="D465" s="112"/>
    </row>
    <row r="466" spans="2:4">
      <c r="B466" s="119"/>
      <c r="C466" s="112"/>
      <c r="D466" s="112"/>
    </row>
    <row r="467" spans="2:4">
      <c r="B467" s="119"/>
      <c r="C467" s="112"/>
      <c r="D467" s="112"/>
    </row>
    <row r="468" spans="2:4">
      <c r="B468" s="119"/>
      <c r="C468" s="112"/>
      <c r="D468" s="112"/>
    </row>
    <row r="469" spans="2:4">
      <c r="B469" s="119"/>
      <c r="C469" s="112"/>
      <c r="D469" s="112"/>
    </row>
    <row r="470" spans="2:4">
      <c r="B470" s="119"/>
      <c r="C470" s="112"/>
      <c r="D470" s="112"/>
    </row>
    <row r="471" spans="2:4">
      <c r="B471" s="119"/>
      <c r="C471" s="112"/>
      <c r="D471" s="112"/>
    </row>
    <row r="472" spans="2:4">
      <c r="B472" s="119"/>
      <c r="C472" s="112"/>
      <c r="D472" s="112"/>
    </row>
    <row r="473" spans="2:4">
      <c r="B473" s="119"/>
      <c r="C473" s="112"/>
      <c r="D473" s="112"/>
    </row>
    <row r="474" spans="2:4">
      <c r="B474" s="119"/>
      <c r="C474" s="112"/>
      <c r="D474" s="112"/>
    </row>
    <row r="475" spans="2:4">
      <c r="B475" s="119"/>
      <c r="C475" s="112"/>
      <c r="D475" s="112"/>
    </row>
    <row r="476" spans="2:4">
      <c r="B476" s="119"/>
      <c r="C476" s="112"/>
      <c r="D476" s="112"/>
    </row>
    <row r="477" spans="2:4">
      <c r="B477" s="119"/>
      <c r="C477" s="112"/>
      <c r="D477" s="112"/>
    </row>
    <row r="478" spans="2:4">
      <c r="B478" s="119"/>
      <c r="C478" s="112"/>
      <c r="D478" s="112"/>
    </row>
    <row r="479" spans="2:4">
      <c r="B479" s="119"/>
      <c r="C479" s="112"/>
      <c r="D479" s="112"/>
    </row>
    <row r="480" spans="2:4">
      <c r="B480" s="119"/>
      <c r="C480" s="112"/>
      <c r="D480" s="112"/>
    </row>
    <row r="481" spans="2:4">
      <c r="B481" s="119"/>
      <c r="C481" s="112"/>
      <c r="D481" s="112"/>
    </row>
    <row r="482" spans="2:4">
      <c r="B482" s="119"/>
      <c r="C482" s="112"/>
      <c r="D482" s="112"/>
    </row>
    <row r="483" spans="2:4">
      <c r="B483" s="119"/>
      <c r="C483" s="112"/>
      <c r="D483" s="112"/>
    </row>
    <row r="484" spans="2:4">
      <c r="B484" s="119"/>
      <c r="C484" s="112"/>
      <c r="D484" s="112"/>
    </row>
    <row r="485" spans="2:4">
      <c r="B485" s="119"/>
      <c r="C485" s="112"/>
      <c r="D485" s="112"/>
    </row>
    <row r="486" spans="2:4">
      <c r="B486" s="119"/>
      <c r="C486" s="112"/>
      <c r="D486" s="112"/>
    </row>
    <row r="487" spans="2:4">
      <c r="B487" s="119"/>
      <c r="C487" s="112"/>
      <c r="D487" s="112"/>
    </row>
    <row r="488" spans="2:4">
      <c r="B488" s="119"/>
      <c r="C488" s="112"/>
      <c r="D488" s="112"/>
    </row>
    <row r="489" spans="2:4">
      <c r="B489" s="119"/>
      <c r="C489" s="112"/>
      <c r="D489" s="112"/>
    </row>
    <row r="490" spans="2:4">
      <c r="B490" s="119"/>
      <c r="C490" s="112"/>
      <c r="D490" s="112"/>
    </row>
    <row r="491" spans="2:4">
      <c r="B491" s="119"/>
      <c r="C491" s="112"/>
      <c r="D491" s="112"/>
    </row>
    <row r="492" spans="2:4">
      <c r="B492" s="119"/>
      <c r="C492" s="112"/>
      <c r="D492" s="112"/>
    </row>
    <row r="493" spans="2:4">
      <c r="B493" s="119"/>
      <c r="C493" s="112"/>
      <c r="D493" s="112"/>
    </row>
    <row r="494" spans="2:4">
      <c r="B494" s="119"/>
      <c r="C494" s="112"/>
      <c r="D494" s="112"/>
    </row>
    <row r="495" spans="2:4">
      <c r="B495" s="119"/>
      <c r="C495" s="112"/>
      <c r="D495" s="112"/>
    </row>
    <row r="496" spans="2:4">
      <c r="B496" s="119"/>
      <c r="C496" s="112"/>
      <c r="D496" s="112"/>
    </row>
    <row r="497" spans="2:4">
      <c r="B497" s="119"/>
      <c r="C497" s="112"/>
      <c r="D497" s="112"/>
    </row>
    <row r="498" spans="2:4">
      <c r="B498" s="119"/>
      <c r="C498" s="112"/>
      <c r="D498" s="112"/>
    </row>
    <row r="499" spans="2:4">
      <c r="B499" s="119"/>
      <c r="C499" s="112"/>
      <c r="D499" s="112"/>
    </row>
    <row r="500" spans="2:4">
      <c r="B500" s="119"/>
      <c r="C500" s="112"/>
      <c r="D500" s="112"/>
    </row>
    <row r="501" spans="2:4">
      <c r="B501" s="119"/>
      <c r="C501" s="112"/>
      <c r="D501" s="112"/>
    </row>
    <row r="502" spans="2:4">
      <c r="B502" s="119"/>
      <c r="C502" s="112"/>
      <c r="D502" s="112"/>
    </row>
    <row r="503" spans="2:4">
      <c r="B503" s="119"/>
      <c r="C503" s="112"/>
      <c r="D503" s="112"/>
    </row>
    <row r="504" spans="2:4">
      <c r="B504" s="119"/>
      <c r="C504" s="112"/>
      <c r="D504" s="112"/>
    </row>
    <row r="505" spans="2:4">
      <c r="B505" s="119"/>
      <c r="C505" s="112"/>
      <c r="D505" s="112"/>
    </row>
    <row r="506" spans="2:4">
      <c r="B506" s="119"/>
      <c r="C506" s="112"/>
      <c r="D506" s="112"/>
    </row>
    <row r="507" spans="2:4">
      <c r="B507" s="119"/>
      <c r="C507" s="112"/>
      <c r="D507" s="112"/>
    </row>
    <row r="508" spans="2:4">
      <c r="B508" s="119"/>
      <c r="C508" s="112"/>
      <c r="D508" s="112"/>
    </row>
    <row r="509" spans="2:4">
      <c r="B509" s="119"/>
      <c r="C509" s="112"/>
      <c r="D509" s="112"/>
    </row>
    <row r="510" spans="2:4">
      <c r="B510" s="119"/>
      <c r="C510" s="112"/>
      <c r="D510" s="112"/>
    </row>
    <row r="511" spans="2:4">
      <c r="B511" s="119"/>
      <c r="C511" s="112"/>
      <c r="D511" s="112"/>
    </row>
    <row r="512" spans="2:4">
      <c r="B512" s="119"/>
      <c r="C512" s="112"/>
      <c r="D512" s="112"/>
    </row>
    <row r="513" spans="2:4">
      <c r="B513" s="119"/>
      <c r="C513" s="112"/>
      <c r="D513" s="112"/>
    </row>
    <row r="514" spans="2:4">
      <c r="B514" s="119"/>
      <c r="C514" s="112"/>
      <c r="D514" s="112"/>
    </row>
    <row r="515" spans="2:4">
      <c r="B515" s="119"/>
      <c r="C515" s="112"/>
      <c r="D515" s="112"/>
    </row>
    <row r="516" spans="2:4">
      <c r="B516" s="119"/>
      <c r="C516" s="112"/>
      <c r="D516" s="112"/>
    </row>
    <row r="517" spans="2:4">
      <c r="B517" s="119"/>
      <c r="C517" s="112"/>
      <c r="D517" s="112"/>
    </row>
    <row r="518" spans="2:4">
      <c r="B518" s="119"/>
      <c r="C518" s="112"/>
      <c r="D518" s="112"/>
    </row>
    <row r="519" spans="2:4">
      <c r="B519" s="119"/>
      <c r="C519" s="112"/>
      <c r="D519" s="112"/>
    </row>
    <row r="520" spans="2:4">
      <c r="B520" s="119"/>
      <c r="C520" s="112"/>
      <c r="D520" s="112"/>
    </row>
    <row r="521" spans="2:4">
      <c r="B521" s="119"/>
      <c r="C521" s="112"/>
      <c r="D521" s="112"/>
    </row>
    <row r="522" spans="2:4">
      <c r="B522" s="119"/>
      <c r="C522" s="112"/>
      <c r="D522" s="112"/>
    </row>
    <row r="523" spans="2:4">
      <c r="B523" s="119"/>
      <c r="C523" s="112"/>
      <c r="D523" s="112"/>
    </row>
    <row r="524" spans="2:4">
      <c r="B524" s="119"/>
      <c r="C524" s="112"/>
      <c r="D524" s="112"/>
    </row>
    <row r="525" spans="2:4">
      <c r="B525" s="119"/>
      <c r="C525" s="112"/>
      <c r="D525" s="112"/>
    </row>
    <row r="526" spans="2:4">
      <c r="B526" s="119"/>
      <c r="C526" s="112"/>
      <c r="D526" s="112"/>
    </row>
    <row r="527" spans="2:4">
      <c r="B527" s="119"/>
      <c r="C527" s="112"/>
      <c r="D527" s="112"/>
    </row>
    <row r="528" spans="2:4">
      <c r="B528" s="119"/>
      <c r="C528" s="112"/>
      <c r="D528" s="112"/>
    </row>
    <row r="529" spans="2:4">
      <c r="B529" s="119"/>
      <c r="C529" s="112"/>
      <c r="D529" s="112"/>
    </row>
    <row r="530" spans="2:4">
      <c r="B530" s="119"/>
      <c r="C530" s="112"/>
      <c r="D530" s="112"/>
    </row>
    <row r="531" spans="2:4">
      <c r="B531" s="119"/>
      <c r="C531" s="112"/>
      <c r="D531" s="112"/>
    </row>
    <row r="532" spans="2:4">
      <c r="B532" s="119"/>
      <c r="C532" s="112"/>
      <c r="D532" s="112"/>
    </row>
    <row r="533" spans="2:4">
      <c r="B533" s="119"/>
      <c r="C533" s="112"/>
      <c r="D533" s="112"/>
    </row>
    <row r="534" spans="2:4">
      <c r="B534" s="119"/>
      <c r="C534" s="112"/>
      <c r="D534" s="112"/>
    </row>
    <row r="535" spans="2:4">
      <c r="B535" s="119"/>
      <c r="C535" s="112"/>
      <c r="D535" s="112"/>
    </row>
    <row r="536" spans="2:4">
      <c r="B536" s="119"/>
      <c r="C536" s="112"/>
      <c r="D536" s="112"/>
    </row>
    <row r="537" spans="2:4">
      <c r="B537" s="119"/>
      <c r="C537" s="112"/>
      <c r="D537" s="112"/>
    </row>
    <row r="538" spans="2:4">
      <c r="B538" s="119"/>
      <c r="C538" s="112"/>
      <c r="D538" s="112"/>
    </row>
    <row r="539" spans="2:4">
      <c r="B539" s="119"/>
      <c r="C539" s="112"/>
      <c r="D539" s="112"/>
    </row>
    <row r="540" spans="2:4">
      <c r="B540" s="119"/>
      <c r="C540" s="112"/>
      <c r="D540" s="112"/>
    </row>
    <row r="541" spans="2:4">
      <c r="B541" s="119"/>
      <c r="C541" s="112"/>
      <c r="D541" s="112"/>
    </row>
    <row r="542" spans="2:4">
      <c r="B542" s="119"/>
      <c r="C542" s="112"/>
      <c r="D542" s="112"/>
    </row>
    <row r="543" spans="2:4">
      <c r="B543" s="119"/>
      <c r="C543" s="112"/>
      <c r="D543" s="112"/>
    </row>
    <row r="544" spans="2:4">
      <c r="B544" s="119"/>
      <c r="C544" s="112"/>
      <c r="D544" s="112"/>
    </row>
    <row r="545" spans="2:4">
      <c r="B545" s="119"/>
      <c r="C545" s="112"/>
      <c r="D545" s="112"/>
    </row>
    <row r="546" spans="2:4">
      <c r="B546" s="119"/>
      <c r="C546" s="112"/>
      <c r="D546" s="112"/>
    </row>
    <row r="547" spans="2:4">
      <c r="B547" s="119"/>
      <c r="C547" s="112"/>
      <c r="D547" s="112"/>
    </row>
    <row r="548" spans="2:4">
      <c r="B548" s="119"/>
      <c r="C548" s="112"/>
      <c r="D548" s="112"/>
    </row>
    <row r="549" spans="2:4">
      <c r="B549" s="119"/>
      <c r="C549" s="112"/>
      <c r="D549" s="112"/>
    </row>
    <row r="550" spans="2:4">
      <c r="B550" s="119"/>
      <c r="C550" s="112"/>
      <c r="D550" s="112"/>
    </row>
    <row r="551" spans="2:4">
      <c r="B551" s="119"/>
      <c r="C551" s="112"/>
      <c r="D551" s="112"/>
    </row>
    <row r="552" spans="2:4">
      <c r="B552" s="119"/>
      <c r="C552" s="112"/>
      <c r="D552" s="112"/>
    </row>
    <row r="553" spans="2:4">
      <c r="B553" s="119"/>
      <c r="C553" s="112"/>
      <c r="D553" s="112"/>
    </row>
    <row r="554" spans="2:4">
      <c r="B554" s="119"/>
      <c r="C554" s="112"/>
      <c r="D554" s="112"/>
    </row>
    <row r="555" spans="2:4">
      <c r="B555" s="119"/>
      <c r="C555" s="112"/>
      <c r="D555" s="112"/>
    </row>
    <row r="556" spans="2:4">
      <c r="B556" s="119"/>
      <c r="C556" s="112"/>
      <c r="D556" s="112"/>
    </row>
    <row r="557" spans="2:4">
      <c r="B557" s="119"/>
      <c r="C557" s="112"/>
      <c r="D557" s="112"/>
    </row>
    <row r="558" spans="2:4">
      <c r="B558" s="119"/>
      <c r="C558" s="112"/>
      <c r="D558" s="112"/>
    </row>
    <row r="559" spans="2:4">
      <c r="B559" s="119"/>
      <c r="C559" s="112"/>
      <c r="D559" s="112"/>
    </row>
    <row r="560" spans="2:4">
      <c r="B560" s="119"/>
      <c r="C560" s="112"/>
      <c r="D560" s="112"/>
    </row>
    <row r="561" spans="2:4">
      <c r="B561" s="119"/>
      <c r="C561" s="112"/>
      <c r="D561" s="112"/>
    </row>
    <row r="562" spans="2:4">
      <c r="B562" s="119"/>
      <c r="C562" s="112"/>
      <c r="D562" s="112"/>
    </row>
    <row r="563" spans="2:4">
      <c r="B563" s="119"/>
      <c r="C563" s="112"/>
      <c r="D563" s="112"/>
    </row>
    <row r="564" spans="2:4">
      <c r="B564" s="119"/>
      <c r="C564" s="112"/>
      <c r="D564" s="112"/>
    </row>
    <row r="565" spans="2:4">
      <c r="B565" s="119"/>
      <c r="C565" s="112"/>
      <c r="D565" s="112"/>
    </row>
    <row r="566" spans="2:4">
      <c r="B566" s="119"/>
      <c r="C566" s="112"/>
      <c r="D566" s="112"/>
    </row>
    <row r="567" spans="2:4">
      <c r="B567" s="119"/>
      <c r="C567" s="112"/>
      <c r="D567" s="112"/>
    </row>
    <row r="568" spans="2:4">
      <c r="B568" s="119"/>
      <c r="C568" s="112"/>
      <c r="D568" s="112"/>
    </row>
    <row r="569" spans="2:4">
      <c r="B569" s="119"/>
      <c r="C569" s="112"/>
      <c r="D569" s="112"/>
    </row>
    <row r="570" spans="2:4">
      <c r="B570" s="119"/>
      <c r="C570" s="112"/>
      <c r="D570" s="112"/>
    </row>
    <row r="571" spans="2:4">
      <c r="B571" s="119"/>
      <c r="C571" s="112"/>
      <c r="D571" s="112"/>
    </row>
    <row r="572" spans="2:4">
      <c r="B572" s="119"/>
      <c r="C572" s="112"/>
      <c r="D572" s="112"/>
    </row>
    <row r="573" spans="2:4">
      <c r="B573" s="119"/>
      <c r="C573" s="112"/>
      <c r="D573" s="112"/>
    </row>
    <row r="574" spans="2:4">
      <c r="B574" s="119"/>
      <c r="C574" s="112"/>
      <c r="D574" s="112"/>
    </row>
    <row r="575" spans="2:4">
      <c r="B575" s="119"/>
      <c r="C575" s="112"/>
      <c r="D575" s="112"/>
    </row>
    <row r="576" spans="2:4">
      <c r="B576" s="119"/>
      <c r="C576" s="112"/>
      <c r="D576" s="112"/>
    </row>
    <row r="577" spans="2:4">
      <c r="B577" s="119"/>
      <c r="C577" s="112"/>
      <c r="D577" s="112"/>
    </row>
    <row r="578" spans="2:4">
      <c r="B578" s="119"/>
      <c r="C578" s="112"/>
      <c r="D578" s="112"/>
    </row>
    <row r="579" spans="2:4">
      <c r="B579" s="119"/>
      <c r="C579" s="112"/>
      <c r="D579" s="112"/>
    </row>
    <row r="580" spans="2:4">
      <c r="B580" s="119"/>
      <c r="C580" s="112"/>
      <c r="D580" s="112"/>
    </row>
    <row r="581" spans="2:4">
      <c r="B581" s="119"/>
      <c r="C581" s="112"/>
      <c r="D581" s="112"/>
    </row>
    <row r="582" spans="2:4">
      <c r="B582" s="119"/>
      <c r="C582" s="112"/>
      <c r="D582" s="112"/>
    </row>
    <row r="583" spans="2:4">
      <c r="B583" s="119"/>
      <c r="C583" s="112"/>
      <c r="D583" s="112"/>
    </row>
    <row r="584" spans="2:4">
      <c r="B584" s="119"/>
      <c r="C584" s="112"/>
      <c r="D584" s="112"/>
    </row>
    <row r="585" spans="2:4">
      <c r="B585" s="119"/>
      <c r="C585" s="112"/>
      <c r="D585" s="112"/>
    </row>
    <row r="586" spans="2:4">
      <c r="B586" s="119"/>
      <c r="C586" s="112"/>
      <c r="D586" s="112"/>
    </row>
    <row r="587" spans="2:4">
      <c r="B587" s="119"/>
      <c r="C587" s="112"/>
      <c r="D587" s="112"/>
    </row>
    <row r="588" spans="2:4">
      <c r="B588" s="119"/>
      <c r="C588" s="112"/>
      <c r="D588" s="112"/>
    </row>
    <row r="589" spans="2:4">
      <c r="B589" s="119"/>
      <c r="C589" s="112"/>
      <c r="D589" s="112"/>
    </row>
    <row r="590" spans="2:4">
      <c r="B590" s="119"/>
      <c r="C590" s="112"/>
      <c r="D590" s="112"/>
    </row>
    <row r="591" spans="2:4">
      <c r="B591" s="119"/>
      <c r="C591" s="112"/>
      <c r="D591" s="112"/>
    </row>
    <row r="592" spans="2:4">
      <c r="B592" s="119"/>
      <c r="C592" s="112"/>
      <c r="D592" s="112"/>
    </row>
    <row r="593" spans="2:4">
      <c r="B593" s="119"/>
      <c r="C593" s="112"/>
      <c r="D593" s="112"/>
    </row>
    <row r="594" spans="2:4">
      <c r="B594" s="119"/>
      <c r="C594" s="112"/>
      <c r="D594" s="112"/>
    </row>
    <row r="595" spans="2:4">
      <c r="B595" s="119"/>
      <c r="C595" s="112"/>
      <c r="D595" s="112"/>
    </row>
    <row r="596" spans="2:4">
      <c r="B596" s="119"/>
      <c r="C596" s="112"/>
      <c r="D596" s="112"/>
    </row>
    <row r="597" spans="2:4">
      <c r="B597" s="119"/>
      <c r="C597" s="112"/>
      <c r="D597" s="112"/>
    </row>
    <row r="598" spans="2:4">
      <c r="B598" s="119"/>
      <c r="C598" s="112"/>
      <c r="D598" s="112"/>
    </row>
    <row r="599" spans="2:4">
      <c r="B599" s="119"/>
      <c r="C599" s="112"/>
      <c r="D599" s="112"/>
    </row>
    <row r="600" spans="2:4">
      <c r="B600" s="119"/>
      <c r="C600" s="112"/>
      <c r="D600" s="112"/>
    </row>
    <row r="601" spans="2:4">
      <c r="B601" s="119"/>
      <c r="C601" s="112"/>
      <c r="D601" s="112"/>
    </row>
    <row r="602" spans="2:4">
      <c r="B602" s="119"/>
      <c r="C602" s="112"/>
      <c r="D602" s="112"/>
    </row>
    <row r="603" spans="2:4">
      <c r="B603" s="119"/>
      <c r="C603" s="112"/>
      <c r="D603" s="112"/>
    </row>
    <row r="604" spans="2:4">
      <c r="B604" s="119"/>
      <c r="C604" s="112"/>
      <c r="D604" s="112"/>
    </row>
    <row r="605" spans="2:4">
      <c r="B605" s="119"/>
      <c r="C605" s="112"/>
      <c r="D605" s="112"/>
    </row>
    <row r="606" spans="2:4">
      <c r="B606" s="119"/>
      <c r="C606" s="112"/>
      <c r="D606" s="112"/>
    </row>
    <row r="607" spans="2:4">
      <c r="B607" s="119"/>
      <c r="C607" s="112"/>
      <c r="D607" s="112"/>
    </row>
    <row r="608" spans="2:4">
      <c r="B608" s="119"/>
      <c r="C608" s="112"/>
      <c r="D608" s="112"/>
    </row>
    <row r="609" spans="2:4">
      <c r="B609" s="119"/>
      <c r="C609" s="112"/>
      <c r="D609" s="112"/>
    </row>
    <row r="610" spans="2:4">
      <c r="B610" s="119"/>
      <c r="C610" s="112"/>
      <c r="D610" s="112"/>
    </row>
    <row r="611" spans="2:4">
      <c r="B611" s="119"/>
      <c r="C611" s="112"/>
      <c r="D611" s="112"/>
    </row>
    <row r="612" spans="2:4">
      <c r="B612" s="119"/>
      <c r="C612" s="112"/>
      <c r="D612" s="112"/>
    </row>
    <row r="613" spans="2:4">
      <c r="B613" s="119"/>
      <c r="C613" s="112"/>
      <c r="D613" s="112"/>
    </row>
    <row r="614" spans="2:4">
      <c r="B614" s="119"/>
      <c r="C614" s="112"/>
      <c r="D614" s="112"/>
    </row>
    <row r="615" spans="2:4">
      <c r="B615" s="119"/>
      <c r="C615" s="112"/>
      <c r="D615" s="112"/>
    </row>
    <row r="616" spans="2:4">
      <c r="B616" s="119"/>
      <c r="C616" s="112"/>
      <c r="D616" s="112"/>
    </row>
    <row r="617" spans="2:4">
      <c r="B617" s="119"/>
      <c r="C617" s="112"/>
      <c r="D617" s="112"/>
    </row>
    <row r="618" spans="2:4">
      <c r="B618" s="119"/>
      <c r="C618" s="112"/>
      <c r="D618" s="112"/>
    </row>
    <row r="619" spans="2:4">
      <c r="B619" s="119"/>
      <c r="C619" s="112"/>
      <c r="D619" s="112"/>
    </row>
    <row r="620" spans="2:4">
      <c r="B620" s="119"/>
      <c r="C620" s="112"/>
      <c r="D620" s="112"/>
    </row>
    <row r="621" spans="2:4">
      <c r="B621" s="119"/>
      <c r="C621" s="112"/>
      <c r="D621" s="112"/>
    </row>
    <row r="622" spans="2:4">
      <c r="B622" s="119"/>
      <c r="C622" s="112"/>
      <c r="D622" s="112"/>
    </row>
    <row r="623" spans="2:4">
      <c r="B623" s="119"/>
      <c r="C623" s="112"/>
      <c r="D623" s="112"/>
    </row>
    <row r="624" spans="2:4">
      <c r="B624" s="119"/>
      <c r="C624" s="112"/>
      <c r="D624" s="112"/>
    </row>
    <row r="625" spans="2:4">
      <c r="B625" s="119"/>
      <c r="C625" s="112"/>
      <c r="D625" s="112"/>
    </row>
    <row r="626" spans="2:4">
      <c r="B626" s="119"/>
      <c r="C626" s="112"/>
      <c r="D626" s="112"/>
    </row>
    <row r="627" spans="2:4">
      <c r="B627" s="119"/>
      <c r="C627" s="112"/>
      <c r="D627" s="112"/>
    </row>
    <row r="628" spans="2:4">
      <c r="B628" s="119"/>
      <c r="C628" s="112"/>
      <c r="D628" s="112"/>
    </row>
    <row r="629" spans="2:4">
      <c r="B629" s="119"/>
      <c r="C629" s="112"/>
      <c r="D629" s="112"/>
    </row>
    <row r="630" spans="2:4">
      <c r="B630" s="119"/>
      <c r="C630" s="112"/>
      <c r="D630" s="112"/>
    </row>
    <row r="631" spans="2:4">
      <c r="B631" s="119"/>
      <c r="C631" s="112"/>
      <c r="D631" s="112"/>
    </row>
    <row r="632" spans="2:4">
      <c r="B632" s="119"/>
      <c r="C632" s="112"/>
      <c r="D632" s="112"/>
    </row>
    <row r="633" spans="2:4">
      <c r="B633" s="119"/>
      <c r="C633" s="112"/>
      <c r="D633" s="112"/>
    </row>
    <row r="634" spans="2:4">
      <c r="B634" s="119"/>
      <c r="C634" s="112"/>
      <c r="D634" s="112"/>
    </row>
    <row r="635" spans="2:4">
      <c r="B635" s="119"/>
      <c r="C635" s="112"/>
      <c r="D635" s="112"/>
    </row>
    <row r="636" spans="2:4">
      <c r="B636" s="119"/>
      <c r="C636" s="112"/>
      <c r="D636" s="112"/>
    </row>
    <row r="637" spans="2:4">
      <c r="B637" s="119"/>
      <c r="C637" s="112"/>
      <c r="D637" s="112"/>
    </row>
    <row r="638" spans="2:4">
      <c r="B638" s="119"/>
      <c r="C638" s="112"/>
      <c r="D638" s="112"/>
    </row>
    <row r="639" spans="2:4">
      <c r="B639" s="119"/>
      <c r="C639" s="112"/>
      <c r="D639" s="112"/>
    </row>
    <row r="640" spans="2:4">
      <c r="B640" s="119"/>
      <c r="C640" s="112"/>
      <c r="D640" s="112"/>
    </row>
    <row r="641" spans="2:4">
      <c r="B641" s="119"/>
      <c r="C641" s="112"/>
      <c r="D641" s="112"/>
    </row>
    <row r="642" spans="2:4">
      <c r="B642" s="119"/>
      <c r="C642" s="112"/>
      <c r="D642" s="112"/>
    </row>
    <row r="643" spans="2:4">
      <c r="B643" s="119"/>
      <c r="C643" s="112"/>
      <c r="D643" s="112"/>
    </row>
    <row r="644" spans="2:4">
      <c r="B644" s="119"/>
      <c r="C644" s="112"/>
      <c r="D644" s="112"/>
    </row>
    <row r="645" spans="2:4">
      <c r="B645" s="119"/>
      <c r="C645" s="112"/>
      <c r="D645" s="112"/>
    </row>
    <row r="646" spans="2:4">
      <c r="B646" s="119"/>
      <c r="C646" s="112"/>
      <c r="D646" s="112"/>
    </row>
    <row r="647" spans="2:4">
      <c r="B647" s="119"/>
      <c r="C647" s="112"/>
      <c r="D647" s="112"/>
    </row>
    <row r="648" spans="2:4">
      <c r="B648" s="119"/>
      <c r="C648" s="112"/>
      <c r="D648" s="112"/>
    </row>
    <row r="649" spans="2:4">
      <c r="B649" s="119"/>
      <c r="C649" s="112"/>
      <c r="D649" s="112"/>
    </row>
    <row r="650" spans="2:4">
      <c r="B650" s="119"/>
      <c r="C650" s="112"/>
      <c r="D650" s="112"/>
    </row>
    <row r="651" spans="2:4">
      <c r="B651" s="119"/>
      <c r="C651" s="112"/>
      <c r="D651" s="112"/>
    </row>
    <row r="652" spans="2:4">
      <c r="B652" s="119"/>
      <c r="C652" s="112"/>
      <c r="D652" s="112"/>
    </row>
    <row r="653" spans="2:4">
      <c r="B653" s="119"/>
      <c r="C653" s="112"/>
      <c r="D653" s="112"/>
    </row>
    <row r="654" spans="2:4">
      <c r="B654" s="119"/>
      <c r="C654" s="112"/>
      <c r="D654" s="112"/>
    </row>
    <row r="655" spans="2:4">
      <c r="B655" s="119"/>
      <c r="C655" s="112"/>
      <c r="D655" s="112"/>
    </row>
    <row r="656" spans="2:4">
      <c r="B656" s="119"/>
      <c r="C656" s="112"/>
      <c r="D656" s="112"/>
    </row>
    <row r="657" spans="2:4">
      <c r="B657" s="119"/>
      <c r="C657" s="112"/>
      <c r="D657" s="112"/>
    </row>
    <row r="658" spans="2:4">
      <c r="B658" s="119"/>
      <c r="C658" s="112"/>
      <c r="D658" s="112"/>
    </row>
    <row r="659" spans="2:4">
      <c r="B659" s="119"/>
      <c r="C659" s="112"/>
      <c r="D659" s="112"/>
    </row>
    <row r="660" spans="2:4">
      <c r="B660" s="119"/>
      <c r="C660" s="112"/>
      <c r="D660" s="112"/>
    </row>
    <row r="661" spans="2:4">
      <c r="B661" s="119"/>
      <c r="C661" s="112"/>
      <c r="D661" s="112"/>
    </row>
    <row r="662" spans="2:4">
      <c r="B662" s="119"/>
      <c r="C662" s="112"/>
      <c r="D662" s="112"/>
    </row>
    <row r="663" spans="2:4">
      <c r="B663" s="119"/>
      <c r="C663" s="112"/>
      <c r="D663" s="112"/>
    </row>
    <row r="664" spans="2:4">
      <c r="B664" s="119"/>
      <c r="C664" s="112"/>
      <c r="D664" s="112"/>
    </row>
    <row r="665" spans="2:4">
      <c r="B665" s="119"/>
      <c r="C665" s="112"/>
      <c r="D665" s="112"/>
    </row>
    <row r="666" spans="2:4">
      <c r="B666" s="119"/>
      <c r="C666" s="112"/>
      <c r="D666" s="112"/>
    </row>
    <row r="667" spans="2:4">
      <c r="B667" s="119"/>
      <c r="C667" s="112"/>
      <c r="D667" s="112"/>
    </row>
    <row r="668" spans="2:4">
      <c r="B668" s="119"/>
      <c r="C668" s="112"/>
      <c r="D668" s="112"/>
    </row>
    <row r="669" spans="2:4">
      <c r="B669" s="119"/>
      <c r="C669" s="112"/>
      <c r="D669" s="112"/>
    </row>
    <row r="670" spans="2:4">
      <c r="B670" s="119"/>
      <c r="C670" s="112"/>
      <c r="D670" s="112"/>
    </row>
    <row r="671" spans="2:4">
      <c r="B671" s="119"/>
      <c r="C671" s="112"/>
      <c r="D671" s="112"/>
    </row>
    <row r="672" spans="2:4">
      <c r="B672" s="119"/>
      <c r="C672" s="112"/>
      <c r="D672" s="112"/>
    </row>
    <row r="673" spans="2:4">
      <c r="B673" s="119"/>
      <c r="C673" s="112"/>
      <c r="D673" s="112"/>
    </row>
    <row r="674" spans="2:4">
      <c r="B674" s="119"/>
      <c r="C674" s="112"/>
      <c r="D674" s="112"/>
    </row>
    <row r="675" spans="2:4">
      <c r="B675" s="119"/>
      <c r="C675" s="112"/>
      <c r="D675" s="112"/>
    </row>
    <row r="676" spans="2:4">
      <c r="B676" s="119"/>
      <c r="C676" s="112"/>
      <c r="D676" s="112"/>
    </row>
    <row r="677" spans="2:4">
      <c r="B677" s="119"/>
      <c r="C677" s="112"/>
      <c r="D677" s="112"/>
    </row>
    <row r="678" spans="2:4">
      <c r="B678" s="119"/>
      <c r="C678" s="112"/>
      <c r="D678" s="112"/>
    </row>
    <row r="679" spans="2:4">
      <c r="B679" s="119"/>
      <c r="C679" s="112"/>
      <c r="D679" s="112"/>
    </row>
    <row r="680" spans="2:4">
      <c r="B680" s="119"/>
      <c r="C680" s="112"/>
      <c r="D680" s="112"/>
    </row>
    <row r="681" spans="2:4">
      <c r="B681" s="119"/>
      <c r="C681" s="112"/>
      <c r="D681" s="112"/>
    </row>
    <row r="682" spans="2:4">
      <c r="B682" s="119"/>
      <c r="C682" s="112"/>
      <c r="D682" s="112"/>
    </row>
    <row r="683" spans="2:4">
      <c r="B683" s="119"/>
      <c r="C683" s="112"/>
      <c r="D683" s="112"/>
    </row>
    <row r="684" spans="2:4">
      <c r="B684" s="119"/>
      <c r="C684" s="112"/>
      <c r="D684" s="112"/>
    </row>
    <row r="685" spans="2:4">
      <c r="B685" s="119"/>
      <c r="C685" s="112"/>
      <c r="D685" s="112"/>
    </row>
    <row r="686" spans="2:4">
      <c r="B686" s="119"/>
      <c r="C686" s="112"/>
      <c r="D686" s="112"/>
    </row>
    <row r="687" spans="2:4">
      <c r="B687" s="119"/>
      <c r="C687" s="112"/>
      <c r="D687" s="112"/>
    </row>
    <row r="688" spans="2:4">
      <c r="B688" s="119"/>
      <c r="C688" s="112"/>
      <c r="D688" s="112"/>
    </row>
    <row r="689" spans="2:4">
      <c r="B689" s="119"/>
      <c r="C689" s="112"/>
      <c r="D689" s="112"/>
    </row>
    <row r="690" spans="2:4">
      <c r="B690" s="119"/>
      <c r="C690" s="112"/>
      <c r="D690" s="112"/>
    </row>
    <row r="691" spans="2:4">
      <c r="B691" s="119"/>
      <c r="C691" s="112"/>
      <c r="D691" s="112"/>
    </row>
    <row r="692" spans="2:4">
      <c r="B692" s="119"/>
      <c r="C692" s="112"/>
      <c r="D692" s="112"/>
    </row>
    <row r="693" spans="2:4">
      <c r="B693" s="119"/>
      <c r="C693" s="112"/>
      <c r="D693" s="112"/>
    </row>
    <row r="694" spans="2:4">
      <c r="B694" s="119"/>
      <c r="C694" s="112"/>
      <c r="D694" s="112"/>
    </row>
    <row r="695" spans="2:4">
      <c r="B695" s="119"/>
      <c r="C695" s="112"/>
      <c r="D695" s="112"/>
    </row>
    <row r="696" spans="2:4">
      <c r="B696" s="119"/>
      <c r="C696" s="112"/>
      <c r="D696" s="112"/>
    </row>
    <row r="697" spans="2:4">
      <c r="B697" s="119"/>
      <c r="C697" s="112"/>
      <c r="D697" s="112"/>
    </row>
    <row r="698" spans="2:4">
      <c r="B698" s="119"/>
      <c r="C698" s="112"/>
      <c r="D698" s="112"/>
    </row>
    <row r="699" spans="2:4">
      <c r="B699" s="119"/>
      <c r="C699" s="112"/>
      <c r="D699" s="112"/>
    </row>
    <row r="700" spans="2:4">
      <c r="B700" s="119"/>
      <c r="C700" s="112"/>
      <c r="D700" s="112"/>
    </row>
    <row r="701" spans="2:4">
      <c r="B701" s="119"/>
      <c r="C701" s="112"/>
      <c r="D701" s="112"/>
    </row>
    <row r="702" spans="2:4">
      <c r="B702" s="119"/>
      <c r="C702" s="112"/>
      <c r="D702" s="112"/>
    </row>
    <row r="703" spans="2:4">
      <c r="B703" s="119"/>
      <c r="C703" s="112"/>
      <c r="D703" s="112"/>
    </row>
    <row r="704" spans="2:4">
      <c r="B704" s="119"/>
      <c r="C704" s="112"/>
      <c r="D704" s="112"/>
    </row>
    <row r="705" spans="2:4">
      <c r="B705" s="119"/>
      <c r="C705" s="112"/>
      <c r="D705" s="112"/>
    </row>
    <row r="706" spans="2:4">
      <c r="B706" s="119"/>
      <c r="C706" s="112"/>
      <c r="D706" s="112"/>
    </row>
    <row r="707" spans="2:4">
      <c r="B707" s="119"/>
      <c r="C707" s="112"/>
      <c r="D707" s="112"/>
    </row>
    <row r="708" spans="2:4">
      <c r="B708" s="119"/>
      <c r="C708" s="112"/>
      <c r="D708" s="112"/>
    </row>
    <row r="709" spans="2:4">
      <c r="B709" s="119"/>
      <c r="C709" s="112"/>
      <c r="D709" s="112"/>
    </row>
    <row r="710" spans="2:4">
      <c r="B710" s="119"/>
      <c r="C710" s="112"/>
      <c r="D710" s="112"/>
    </row>
    <row r="711" spans="2:4">
      <c r="B711" s="119"/>
      <c r="C711" s="112"/>
      <c r="D711" s="112"/>
    </row>
    <row r="712" spans="2:4">
      <c r="B712" s="119"/>
      <c r="C712" s="112"/>
      <c r="D712" s="112"/>
    </row>
    <row r="713" spans="2:4">
      <c r="B713" s="119"/>
      <c r="C713" s="112"/>
      <c r="D713" s="112"/>
    </row>
    <row r="714" spans="2:4">
      <c r="B714" s="119"/>
      <c r="C714" s="112"/>
      <c r="D714" s="112"/>
    </row>
    <row r="715" spans="2:4">
      <c r="B715" s="119"/>
      <c r="C715" s="112"/>
      <c r="D715" s="112"/>
    </row>
    <row r="716" spans="2:4">
      <c r="B716" s="119"/>
      <c r="C716" s="112"/>
      <c r="D716" s="112"/>
    </row>
    <row r="717" spans="2:4">
      <c r="B717" s="119"/>
      <c r="C717" s="112"/>
      <c r="D717" s="112"/>
    </row>
    <row r="718" spans="2:4">
      <c r="B718" s="119"/>
      <c r="C718" s="112"/>
      <c r="D718" s="112"/>
    </row>
    <row r="719" spans="2:4">
      <c r="B719" s="119"/>
      <c r="C719" s="112"/>
      <c r="D719" s="112"/>
    </row>
    <row r="720" spans="2:4">
      <c r="B720" s="119"/>
      <c r="C720" s="112"/>
      <c r="D720" s="112"/>
    </row>
    <row r="721" spans="2:4">
      <c r="B721" s="119"/>
      <c r="C721" s="112"/>
      <c r="D721" s="112"/>
    </row>
    <row r="722" spans="2:4">
      <c r="B722" s="119"/>
      <c r="C722" s="112"/>
      <c r="D722" s="112"/>
    </row>
    <row r="723" spans="2:4">
      <c r="B723" s="119"/>
      <c r="C723" s="112"/>
      <c r="D723" s="112"/>
    </row>
    <row r="724" spans="2:4">
      <c r="B724" s="119"/>
      <c r="C724" s="112"/>
      <c r="D724" s="112"/>
    </row>
    <row r="725" spans="2:4">
      <c r="B725" s="119"/>
      <c r="C725" s="112"/>
      <c r="D725" s="112"/>
    </row>
    <row r="726" spans="2:4">
      <c r="B726" s="119"/>
      <c r="C726" s="112"/>
      <c r="D726" s="112"/>
    </row>
    <row r="727" spans="2:4">
      <c r="B727" s="119"/>
      <c r="C727" s="112"/>
      <c r="D727" s="112"/>
    </row>
    <row r="728" spans="2:4">
      <c r="B728" s="119"/>
      <c r="C728" s="112"/>
      <c r="D728" s="112"/>
    </row>
    <row r="729" spans="2:4">
      <c r="B729" s="119"/>
      <c r="C729" s="112"/>
      <c r="D729" s="112"/>
    </row>
    <row r="730" spans="2:4">
      <c r="B730" s="119"/>
      <c r="C730" s="112"/>
      <c r="D730" s="112"/>
    </row>
    <row r="731" spans="2:4">
      <c r="B731" s="119"/>
      <c r="C731" s="112"/>
      <c r="D731" s="112"/>
    </row>
    <row r="732" spans="2:4">
      <c r="B732" s="119"/>
      <c r="C732" s="112"/>
      <c r="D732" s="112"/>
    </row>
    <row r="733" spans="2:4">
      <c r="B733" s="119"/>
      <c r="C733" s="112"/>
      <c r="D733" s="112"/>
    </row>
    <row r="734" spans="2:4">
      <c r="B734" s="119"/>
      <c r="C734" s="112"/>
      <c r="D734" s="112"/>
    </row>
    <row r="735" spans="2:4">
      <c r="B735" s="119"/>
      <c r="C735" s="112"/>
      <c r="D735" s="112"/>
    </row>
    <row r="736" spans="2:4">
      <c r="B736" s="119"/>
      <c r="C736" s="112"/>
      <c r="D736" s="112"/>
    </row>
    <row r="737" spans="2:4">
      <c r="B737" s="119"/>
      <c r="C737" s="112"/>
      <c r="D737" s="112"/>
    </row>
    <row r="738" spans="2:4">
      <c r="B738" s="119"/>
      <c r="C738" s="112"/>
      <c r="D738" s="112"/>
    </row>
    <row r="739" spans="2:4">
      <c r="B739" s="119"/>
      <c r="C739" s="112"/>
      <c r="D739" s="112"/>
    </row>
    <row r="740" spans="2:4">
      <c r="B740" s="119"/>
      <c r="C740" s="112"/>
      <c r="D740" s="112"/>
    </row>
    <row r="741" spans="2:4">
      <c r="B741" s="119"/>
      <c r="C741" s="112"/>
      <c r="D741" s="112"/>
    </row>
    <row r="742" spans="2:4">
      <c r="B742" s="119"/>
      <c r="C742" s="112"/>
      <c r="D742" s="112"/>
    </row>
    <row r="743" spans="2:4">
      <c r="B743" s="119"/>
      <c r="C743" s="112"/>
      <c r="D743" s="112"/>
    </row>
    <row r="744" spans="2:4">
      <c r="B744" s="119"/>
      <c r="C744" s="112"/>
      <c r="D744" s="112"/>
    </row>
    <row r="745" spans="2:4">
      <c r="B745" s="119"/>
      <c r="C745" s="112"/>
      <c r="D745" s="112"/>
    </row>
    <row r="746" spans="2:4">
      <c r="B746" s="119"/>
      <c r="C746" s="112"/>
      <c r="D746" s="112"/>
    </row>
    <row r="747" spans="2:4">
      <c r="B747" s="119"/>
      <c r="C747" s="112"/>
      <c r="D747" s="112"/>
    </row>
    <row r="748" spans="2:4">
      <c r="B748" s="119"/>
      <c r="C748" s="112"/>
      <c r="D748" s="112"/>
    </row>
    <row r="749" spans="2:4">
      <c r="B749" s="119"/>
      <c r="C749" s="112"/>
      <c r="D749" s="112"/>
    </row>
    <row r="750" spans="2:4">
      <c r="B750" s="119"/>
      <c r="C750" s="112"/>
      <c r="D750" s="112"/>
    </row>
    <row r="751" spans="2:4">
      <c r="B751" s="119"/>
      <c r="C751" s="112"/>
      <c r="D751" s="112"/>
    </row>
    <row r="752" spans="2:4">
      <c r="B752" s="119"/>
      <c r="C752" s="112"/>
      <c r="D752" s="112"/>
    </row>
    <row r="753" spans="2:4">
      <c r="B753" s="119"/>
      <c r="C753" s="112"/>
      <c r="D753" s="112"/>
    </row>
    <row r="754" spans="2:4">
      <c r="B754" s="119"/>
      <c r="C754" s="112"/>
      <c r="D754" s="112"/>
    </row>
    <row r="755" spans="2:4">
      <c r="B755" s="119"/>
      <c r="C755" s="112"/>
      <c r="D755" s="112"/>
    </row>
    <row r="756" spans="2:4">
      <c r="B756" s="119"/>
      <c r="C756" s="112"/>
      <c r="D756" s="112"/>
    </row>
    <row r="757" spans="2:4">
      <c r="B757" s="119"/>
      <c r="C757" s="112"/>
      <c r="D757" s="112"/>
    </row>
    <row r="758" spans="2:4">
      <c r="B758" s="119"/>
      <c r="C758" s="112"/>
      <c r="D758" s="112"/>
    </row>
    <row r="759" spans="2:4">
      <c r="B759" s="119"/>
      <c r="C759" s="112"/>
      <c r="D759" s="112"/>
    </row>
    <row r="760" spans="2:4">
      <c r="B760" s="119"/>
      <c r="C760" s="112"/>
      <c r="D760" s="112"/>
    </row>
    <row r="761" spans="2:4">
      <c r="B761" s="119"/>
      <c r="C761" s="112"/>
      <c r="D761" s="112"/>
    </row>
    <row r="762" spans="2:4">
      <c r="B762" s="119"/>
      <c r="C762" s="112"/>
      <c r="D762" s="112"/>
    </row>
    <row r="763" spans="2:4">
      <c r="B763" s="119"/>
      <c r="C763" s="112"/>
      <c r="D763" s="112"/>
    </row>
    <row r="764" spans="2:4">
      <c r="B764" s="119"/>
      <c r="C764" s="112"/>
      <c r="D764" s="112"/>
    </row>
    <row r="765" spans="2:4">
      <c r="B765" s="119"/>
      <c r="C765" s="112"/>
      <c r="D765" s="112"/>
    </row>
    <row r="766" spans="2:4">
      <c r="B766" s="119"/>
      <c r="C766" s="112"/>
      <c r="D766" s="112"/>
    </row>
    <row r="767" spans="2:4">
      <c r="B767" s="119"/>
      <c r="C767" s="112"/>
      <c r="D767" s="112"/>
    </row>
    <row r="768" spans="2:4">
      <c r="B768" s="119"/>
      <c r="C768" s="112"/>
      <c r="D768" s="112"/>
    </row>
    <row r="769" spans="2:4">
      <c r="B769" s="119"/>
      <c r="C769" s="112"/>
      <c r="D769" s="112"/>
    </row>
    <row r="770" spans="2:4">
      <c r="B770" s="119"/>
      <c r="C770" s="112"/>
      <c r="D770" s="112"/>
    </row>
    <row r="771" spans="2:4">
      <c r="B771" s="119"/>
      <c r="C771" s="112"/>
      <c r="D771" s="112"/>
    </row>
    <row r="772" spans="2:4">
      <c r="B772" s="119"/>
      <c r="C772" s="112"/>
      <c r="D772" s="112"/>
    </row>
    <row r="773" spans="2:4">
      <c r="B773" s="119"/>
      <c r="C773" s="112"/>
      <c r="D773" s="112"/>
    </row>
    <row r="774" spans="2:4">
      <c r="B774" s="119"/>
      <c r="C774" s="112"/>
      <c r="D774" s="112"/>
    </row>
    <row r="775" spans="2:4">
      <c r="B775" s="119"/>
      <c r="C775" s="112"/>
      <c r="D775" s="112"/>
    </row>
    <row r="776" spans="2:4">
      <c r="B776" s="119"/>
      <c r="C776" s="112"/>
      <c r="D776" s="112"/>
    </row>
    <row r="777" spans="2:4">
      <c r="B777" s="119"/>
      <c r="C777" s="112"/>
      <c r="D777" s="112"/>
    </row>
    <row r="778" spans="2:4">
      <c r="B778" s="119"/>
      <c r="C778" s="112"/>
      <c r="D778" s="112"/>
    </row>
    <row r="779" spans="2:4">
      <c r="B779" s="119"/>
      <c r="C779" s="112"/>
      <c r="D779" s="112"/>
    </row>
    <row r="780" spans="2:4">
      <c r="B780" s="119"/>
      <c r="C780" s="112"/>
      <c r="D780" s="112"/>
    </row>
    <row r="781" spans="2:4">
      <c r="B781" s="119"/>
      <c r="C781" s="112"/>
      <c r="D781" s="112"/>
    </row>
    <row r="782" spans="2:4">
      <c r="B782" s="119"/>
      <c r="C782" s="112"/>
      <c r="D782" s="112"/>
    </row>
    <row r="783" spans="2:4">
      <c r="B783" s="119"/>
      <c r="C783" s="112"/>
      <c r="D783" s="112"/>
    </row>
    <row r="784" spans="2:4">
      <c r="B784" s="119"/>
      <c r="C784" s="112"/>
      <c r="D784" s="112"/>
    </row>
    <row r="785" spans="2:4">
      <c r="B785" s="119"/>
      <c r="C785" s="112"/>
      <c r="D785" s="112"/>
    </row>
    <row r="786" spans="2:4">
      <c r="B786" s="119"/>
      <c r="C786" s="112"/>
      <c r="D786" s="112"/>
    </row>
    <row r="787" spans="2:4">
      <c r="B787" s="119"/>
      <c r="C787" s="112"/>
      <c r="D787" s="112"/>
    </row>
    <row r="788" spans="2:4">
      <c r="B788" s="119"/>
      <c r="C788" s="112"/>
      <c r="D788" s="112"/>
    </row>
    <row r="789" spans="2:4">
      <c r="B789" s="119"/>
      <c r="C789" s="112"/>
      <c r="D789" s="112"/>
    </row>
    <row r="790" spans="2:4">
      <c r="B790" s="119"/>
      <c r="C790" s="112"/>
      <c r="D790" s="112"/>
    </row>
    <row r="791" spans="2:4">
      <c r="B791" s="119"/>
      <c r="C791" s="112"/>
      <c r="D791" s="112"/>
    </row>
    <row r="792" spans="2:4">
      <c r="B792" s="119"/>
      <c r="C792" s="112"/>
      <c r="D792" s="112"/>
    </row>
    <row r="793" spans="2:4">
      <c r="B793" s="119"/>
      <c r="C793" s="112"/>
      <c r="D793" s="112"/>
    </row>
    <row r="794" spans="2:4">
      <c r="B794" s="119"/>
      <c r="C794" s="112"/>
      <c r="D794" s="112"/>
    </row>
    <row r="795" spans="2:4">
      <c r="B795" s="119"/>
      <c r="C795" s="112"/>
      <c r="D795" s="112"/>
    </row>
    <row r="796" spans="2:4">
      <c r="B796" s="119"/>
      <c r="C796" s="112"/>
      <c r="D796" s="112"/>
    </row>
    <row r="797" spans="2:4">
      <c r="B797" s="119"/>
      <c r="C797" s="112"/>
      <c r="D797" s="112"/>
    </row>
    <row r="798" spans="2:4">
      <c r="B798" s="119"/>
      <c r="C798" s="112"/>
      <c r="D798" s="112"/>
    </row>
    <row r="799" spans="2:4">
      <c r="B799" s="119"/>
      <c r="C799" s="112"/>
      <c r="D799" s="112"/>
    </row>
    <row r="800" spans="2:4">
      <c r="B800" s="119"/>
      <c r="C800" s="112"/>
      <c r="D800" s="112"/>
    </row>
    <row r="801" spans="2:4">
      <c r="B801" s="119"/>
      <c r="C801" s="112"/>
      <c r="D801" s="112"/>
    </row>
    <row r="802" spans="2:4">
      <c r="B802" s="119"/>
      <c r="C802" s="112"/>
      <c r="D802" s="112"/>
    </row>
    <row r="803" spans="2:4">
      <c r="B803" s="119"/>
      <c r="C803" s="112"/>
      <c r="D803" s="112"/>
    </row>
    <row r="804" spans="2:4">
      <c r="B804" s="119"/>
      <c r="C804" s="112"/>
      <c r="D804" s="112"/>
    </row>
    <row r="805" spans="2:4">
      <c r="B805" s="119"/>
      <c r="C805" s="112"/>
      <c r="D805" s="112"/>
    </row>
    <row r="806" spans="2:4">
      <c r="B806" s="119"/>
      <c r="C806" s="112"/>
      <c r="D806" s="112"/>
    </row>
    <row r="807" spans="2:4">
      <c r="B807" s="119"/>
      <c r="C807" s="112"/>
      <c r="D807" s="112"/>
    </row>
    <row r="808" spans="2:4">
      <c r="B808" s="119"/>
      <c r="C808" s="112"/>
      <c r="D808" s="112"/>
    </row>
    <row r="809" spans="2:4">
      <c r="B809" s="119"/>
      <c r="C809" s="112"/>
      <c r="D809" s="112"/>
    </row>
    <row r="810" spans="2:4">
      <c r="B810" s="119"/>
      <c r="C810" s="112"/>
      <c r="D810" s="112"/>
    </row>
    <row r="811" spans="2:4">
      <c r="B811" s="119"/>
      <c r="C811" s="112"/>
      <c r="D811" s="112"/>
    </row>
    <row r="812" spans="2:4">
      <c r="B812" s="119"/>
      <c r="C812" s="112"/>
      <c r="D812" s="112"/>
    </row>
    <row r="813" spans="2:4">
      <c r="B813" s="119"/>
      <c r="C813" s="112"/>
      <c r="D813" s="112"/>
    </row>
    <row r="814" spans="2:4">
      <c r="B814" s="119"/>
      <c r="C814" s="112"/>
      <c r="D814" s="112"/>
    </row>
    <row r="815" spans="2:4">
      <c r="B815" s="119"/>
      <c r="C815" s="112"/>
      <c r="D815" s="112"/>
    </row>
    <row r="816" spans="2:4">
      <c r="B816" s="119"/>
      <c r="C816" s="112"/>
      <c r="D816" s="112"/>
    </row>
    <row r="817" spans="2:4">
      <c r="B817" s="119"/>
      <c r="C817" s="112"/>
      <c r="D817" s="112"/>
    </row>
    <row r="818" spans="2:4">
      <c r="B818" s="119"/>
      <c r="C818" s="112"/>
      <c r="D818" s="112"/>
    </row>
    <row r="819" spans="2:4">
      <c r="B819" s="119"/>
      <c r="C819" s="112"/>
      <c r="D819" s="112"/>
    </row>
    <row r="820" spans="2:4">
      <c r="B820" s="119"/>
      <c r="C820" s="112"/>
      <c r="D820" s="112"/>
    </row>
    <row r="821" spans="2:4">
      <c r="B821" s="119"/>
      <c r="C821" s="112"/>
      <c r="D821" s="112"/>
    </row>
    <row r="822" spans="2:4">
      <c r="B822" s="119"/>
      <c r="C822" s="112"/>
      <c r="D822" s="112"/>
    </row>
    <row r="823" spans="2:4">
      <c r="B823" s="119"/>
      <c r="C823" s="112"/>
      <c r="D823" s="112"/>
    </row>
    <row r="824" spans="2:4">
      <c r="B824" s="119"/>
      <c r="C824" s="112"/>
      <c r="D824" s="112"/>
    </row>
    <row r="825" spans="2:4">
      <c r="B825" s="119"/>
      <c r="C825" s="112"/>
      <c r="D825" s="112"/>
    </row>
    <row r="826" spans="2:4">
      <c r="B826" s="119"/>
      <c r="C826" s="112"/>
      <c r="D826" s="112"/>
    </row>
    <row r="827" spans="2:4">
      <c r="B827" s="119"/>
      <c r="C827" s="112"/>
      <c r="D827" s="112"/>
    </row>
    <row r="828" spans="2:4">
      <c r="B828" s="119"/>
      <c r="C828" s="112"/>
      <c r="D828" s="112"/>
    </row>
    <row r="829" spans="2:4">
      <c r="B829" s="119"/>
      <c r="C829" s="112"/>
      <c r="D829" s="112"/>
    </row>
    <row r="830" spans="2:4">
      <c r="B830" s="119"/>
      <c r="C830" s="112"/>
      <c r="D830" s="112"/>
    </row>
    <row r="831" spans="2:4">
      <c r="B831" s="119"/>
      <c r="C831" s="112"/>
      <c r="D831" s="112"/>
    </row>
    <row r="832" spans="2:4">
      <c r="B832" s="119"/>
      <c r="C832" s="112"/>
      <c r="D832" s="112"/>
    </row>
    <row r="833" spans="2:4">
      <c r="B833" s="119"/>
      <c r="C833" s="112"/>
      <c r="D833" s="112"/>
    </row>
    <row r="834" spans="2:4">
      <c r="B834" s="119"/>
      <c r="C834" s="112"/>
      <c r="D834" s="112"/>
    </row>
    <row r="835" spans="2:4">
      <c r="B835" s="119"/>
      <c r="C835" s="112"/>
      <c r="D835" s="112"/>
    </row>
    <row r="836" spans="2:4">
      <c r="B836" s="119"/>
      <c r="C836" s="112"/>
      <c r="D836" s="112"/>
    </row>
    <row r="837" spans="2:4">
      <c r="B837" s="119"/>
      <c r="C837" s="112"/>
      <c r="D837" s="112"/>
    </row>
    <row r="838" spans="2:4">
      <c r="B838" s="119"/>
      <c r="C838" s="112"/>
      <c r="D838" s="112"/>
    </row>
    <row r="839" spans="2:4">
      <c r="B839" s="119"/>
      <c r="C839" s="112"/>
      <c r="D839" s="112"/>
    </row>
    <row r="840" spans="2:4">
      <c r="B840" s="119"/>
      <c r="C840" s="112"/>
      <c r="D840" s="112"/>
    </row>
    <row r="841" spans="2:4">
      <c r="B841" s="119"/>
      <c r="C841" s="112"/>
      <c r="D841" s="112"/>
    </row>
    <row r="842" spans="2:4">
      <c r="B842" s="119"/>
      <c r="C842" s="112"/>
      <c r="D842" s="112"/>
    </row>
    <row r="843" spans="2:4">
      <c r="B843" s="119"/>
      <c r="C843" s="112"/>
      <c r="D843" s="112"/>
    </row>
    <row r="844" spans="2:4">
      <c r="B844" s="119"/>
      <c r="C844" s="112"/>
      <c r="D844" s="112"/>
    </row>
    <row r="845" spans="2:4">
      <c r="B845" s="119"/>
      <c r="C845" s="112"/>
      <c r="D845" s="112"/>
    </row>
    <row r="846" spans="2:4">
      <c r="B846" s="119"/>
      <c r="C846" s="112"/>
      <c r="D846" s="112"/>
    </row>
    <row r="847" spans="2:4">
      <c r="B847" s="119"/>
      <c r="C847" s="112"/>
      <c r="D847" s="112"/>
    </row>
    <row r="848" spans="2:4">
      <c r="B848" s="119"/>
      <c r="C848" s="112"/>
      <c r="D848" s="112"/>
    </row>
    <row r="849" spans="2:4">
      <c r="B849" s="119"/>
      <c r="C849" s="112"/>
      <c r="D849" s="112"/>
    </row>
    <row r="850" spans="2:4">
      <c r="B850" s="119"/>
      <c r="C850" s="112"/>
      <c r="D850" s="112"/>
    </row>
    <row r="851" spans="2:4">
      <c r="B851" s="119"/>
      <c r="C851" s="112"/>
      <c r="D851" s="112"/>
    </row>
    <row r="852" spans="2:4">
      <c r="B852" s="119"/>
      <c r="C852" s="112"/>
      <c r="D852" s="112"/>
    </row>
    <row r="853" spans="2:4">
      <c r="B853" s="119"/>
      <c r="C853" s="112"/>
      <c r="D853" s="112"/>
    </row>
    <row r="854" spans="2:4">
      <c r="B854" s="119"/>
      <c r="C854" s="112"/>
      <c r="D854" s="112"/>
    </row>
    <row r="855" spans="2:4">
      <c r="B855" s="119"/>
      <c r="C855" s="112"/>
      <c r="D855" s="112"/>
    </row>
    <row r="856" spans="2:4">
      <c r="B856" s="119"/>
      <c r="C856" s="112"/>
      <c r="D856" s="112"/>
    </row>
    <row r="857" spans="2:4">
      <c r="B857" s="119"/>
      <c r="C857" s="112"/>
      <c r="D857" s="112"/>
    </row>
    <row r="858" spans="2:4">
      <c r="B858" s="119"/>
      <c r="C858" s="112"/>
      <c r="D858" s="112"/>
    </row>
    <row r="859" spans="2:4">
      <c r="B859" s="119"/>
      <c r="C859" s="112"/>
      <c r="D859" s="112"/>
    </row>
    <row r="860" spans="2:4">
      <c r="B860" s="119"/>
      <c r="C860" s="112"/>
      <c r="D860" s="112"/>
    </row>
    <row r="861" spans="2:4">
      <c r="B861" s="119"/>
      <c r="C861" s="112"/>
      <c r="D861" s="112"/>
    </row>
    <row r="862" spans="2:4">
      <c r="B862" s="119"/>
      <c r="C862" s="112"/>
      <c r="D862" s="112"/>
    </row>
    <row r="863" spans="2:4">
      <c r="B863" s="119"/>
      <c r="C863" s="112"/>
      <c r="D863" s="112"/>
    </row>
    <row r="864" spans="2:4">
      <c r="B864" s="119"/>
      <c r="C864" s="112"/>
      <c r="D864" s="112"/>
    </row>
    <row r="865" spans="2:4">
      <c r="B865" s="119"/>
      <c r="C865" s="112"/>
      <c r="D865" s="112"/>
    </row>
    <row r="866" spans="2:4">
      <c r="B866" s="119"/>
      <c r="C866" s="112"/>
      <c r="D866" s="112"/>
    </row>
    <row r="867" spans="2:4">
      <c r="B867" s="119"/>
      <c r="C867" s="112"/>
      <c r="D867" s="112"/>
    </row>
    <row r="868" spans="2:4">
      <c r="B868" s="119"/>
      <c r="C868" s="112"/>
      <c r="D868" s="112"/>
    </row>
    <row r="869" spans="2:4">
      <c r="B869" s="119"/>
      <c r="C869" s="112"/>
      <c r="D869" s="112"/>
    </row>
    <row r="870" spans="2:4">
      <c r="B870" s="119"/>
      <c r="C870" s="112"/>
      <c r="D870" s="112"/>
    </row>
    <row r="871" spans="2:4">
      <c r="B871" s="119"/>
      <c r="C871" s="112"/>
      <c r="D871" s="112"/>
    </row>
    <row r="872" spans="2:4">
      <c r="B872" s="119"/>
      <c r="C872" s="112"/>
      <c r="D872" s="112"/>
    </row>
    <row r="873" spans="2:4">
      <c r="B873" s="119"/>
      <c r="C873" s="112"/>
      <c r="D873" s="112"/>
    </row>
    <row r="874" spans="2:4">
      <c r="B874" s="119"/>
      <c r="C874" s="112"/>
      <c r="D874" s="112"/>
    </row>
    <row r="875" spans="2:4">
      <c r="B875" s="119"/>
      <c r="C875" s="112"/>
      <c r="D875" s="112"/>
    </row>
    <row r="876" spans="2:4">
      <c r="B876" s="119"/>
      <c r="C876" s="112"/>
      <c r="D876" s="112"/>
    </row>
    <row r="877" spans="2:4">
      <c r="B877" s="119"/>
      <c r="C877" s="112"/>
      <c r="D877" s="112"/>
    </row>
    <row r="878" spans="2:4">
      <c r="B878" s="119"/>
      <c r="C878" s="112"/>
      <c r="D878" s="112"/>
    </row>
    <row r="879" spans="2:4">
      <c r="B879" s="119"/>
      <c r="C879" s="112"/>
      <c r="D879" s="112"/>
    </row>
    <row r="880" spans="2:4">
      <c r="B880" s="119"/>
      <c r="C880" s="112"/>
      <c r="D880" s="112"/>
    </row>
    <row r="881" spans="2:4">
      <c r="B881" s="119"/>
      <c r="C881" s="112"/>
      <c r="D881" s="112"/>
    </row>
    <row r="882" spans="2:4">
      <c r="B882" s="119"/>
      <c r="C882" s="112"/>
      <c r="D882" s="112"/>
    </row>
    <row r="883" spans="2:4">
      <c r="B883" s="119"/>
      <c r="C883" s="112"/>
      <c r="D883" s="112"/>
    </row>
    <row r="884" spans="2:4">
      <c r="B884" s="119"/>
      <c r="C884" s="112"/>
      <c r="D884" s="112"/>
    </row>
    <row r="885" spans="2:4">
      <c r="B885" s="119"/>
      <c r="C885" s="112"/>
      <c r="D885" s="112"/>
    </row>
    <row r="886" spans="2:4">
      <c r="B886" s="119"/>
      <c r="C886" s="112"/>
      <c r="D886" s="112"/>
    </row>
    <row r="887" spans="2:4">
      <c r="B887" s="119"/>
      <c r="C887" s="112"/>
      <c r="D887" s="112"/>
    </row>
    <row r="888" spans="2:4">
      <c r="B888" s="119"/>
      <c r="C888" s="112"/>
      <c r="D888" s="112"/>
    </row>
    <row r="889" spans="2:4">
      <c r="B889" s="119"/>
      <c r="C889" s="112"/>
      <c r="D889" s="112"/>
    </row>
    <row r="890" spans="2:4">
      <c r="B890" s="119"/>
      <c r="C890" s="112"/>
      <c r="D890" s="112"/>
    </row>
    <row r="891" spans="2:4">
      <c r="B891" s="119"/>
      <c r="C891" s="112"/>
      <c r="D891" s="112"/>
    </row>
    <row r="892" spans="2:4">
      <c r="B892" s="119"/>
      <c r="C892" s="112"/>
      <c r="D892" s="112"/>
    </row>
    <row r="893" spans="2:4">
      <c r="B893" s="119"/>
      <c r="C893" s="112"/>
      <c r="D893" s="112"/>
    </row>
    <row r="894" spans="2:4">
      <c r="B894" s="119"/>
      <c r="C894" s="112"/>
      <c r="D894" s="112"/>
    </row>
    <row r="895" spans="2:4">
      <c r="B895" s="119"/>
      <c r="C895" s="112"/>
      <c r="D895" s="112"/>
    </row>
    <row r="896" spans="2:4">
      <c r="B896" s="119"/>
      <c r="C896" s="112"/>
      <c r="D896" s="112"/>
    </row>
    <row r="897" spans="2:4">
      <c r="B897" s="119"/>
      <c r="C897" s="112"/>
      <c r="D897" s="112"/>
    </row>
    <row r="898" spans="2:4">
      <c r="B898" s="119"/>
      <c r="C898" s="112"/>
      <c r="D898" s="112"/>
    </row>
    <row r="899" spans="2:4">
      <c r="B899" s="119"/>
      <c r="C899" s="112"/>
      <c r="D899" s="112"/>
    </row>
    <row r="900" spans="2:4">
      <c r="B900" s="119"/>
      <c r="C900" s="112"/>
      <c r="D900" s="112"/>
    </row>
    <row r="901" spans="2:4">
      <c r="B901" s="119"/>
      <c r="C901" s="112"/>
      <c r="D901" s="112"/>
    </row>
    <row r="902" spans="2:4">
      <c r="B902" s="119"/>
      <c r="C902" s="112"/>
      <c r="D902" s="112"/>
    </row>
    <row r="903" spans="2:4">
      <c r="B903" s="119"/>
      <c r="C903" s="112"/>
      <c r="D903" s="112"/>
    </row>
    <row r="904" spans="2:4">
      <c r="B904" s="119"/>
      <c r="C904" s="112"/>
      <c r="D904" s="112"/>
    </row>
    <row r="905" spans="2:4">
      <c r="B905" s="119"/>
      <c r="C905" s="112"/>
      <c r="D905" s="112"/>
    </row>
    <row r="906" spans="2:4">
      <c r="B906" s="119"/>
      <c r="C906" s="112"/>
      <c r="D906" s="112"/>
    </row>
    <row r="907" spans="2:4">
      <c r="B907" s="119"/>
      <c r="C907" s="112"/>
      <c r="D907" s="112"/>
    </row>
    <row r="908" spans="2:4">
      <c r="B908" s="119"/>
      <c r="C908" s="112"/>
      <c r="D908" s="112"/>
    </row>
    <row r="909" spans="2:4">
      <c r="B909" s="119"/>
      <c r="C909" s="112"/>
      <c r="D909" s="112"/>
    </row>
    <row r="910" spans="2:4">
      <c r="B910" s="119"/>
      <c r="C910" s="112"/>
      <c r="D910" s="112"/>
    </row>
    <row r="911" spans="2:4">
      <c r="B911" s="119"/>
      <c r="C911" s="112"/>
      <c r="D911" s="112"/>
    </row>
    <row r="912" spans="2:4">
      <c r="B912" s="119"/>
      <c r="C912" s="112"/>
      <c r="D912" s="112"/>
    </row>
    <row r="913" spans="2:4">
      <c r="B913" s="119"/>
      <c r="C913" s="112"/>
      <c r="D913" s="112"/>
    </row>
    <row r="914" spans="2:4">
      <c r="B914" s="119"/>
      <c r="C914" s="112"/>
      <c r="D914" s="112"/>
    </row>
    <row r="915" spans="2:4">
      <c r="B915" s="119"/>
      <c r="C915" s="112"/>
      <c r="D915" s="112"/>
    </row>
    <row r="916" spans="2:4">
      <c r="B916" s="119"/>
      <c r="C916" s="112"/>
      <c r="D916" s="112"/>
    </row>
    <row r="917" spans="2:4">
      <c r="B917" s="119"/>
      <c r="C917" s="112"/>
      <c r="D917" s="112"/>
    </row>
    <row r="918" spans="2:4">
      <c r="B918" s="119"/>
      <c r="C918" s="112"/>
      <c r="D918" s="112"/>
    </row>
    <row r="919" spans="2:4">
      <c r="B919" s="119"/>
      <c r="C919" s="112"/>
      <c r="D919" s="112"/>
    </row>
    <row r="920" spans="2:4">
      <c r="B920" s="119"/>
      <c r="C920" s="112"/>
      <c r="D920" s="112"/>
    </row>
    <row r="921" spans="2:4">
      <c r="B921" s="119"/>
      <c r="C921" s="112"/>
      <c r="D921" s="112"/>
    </row>
    <row r="922" spans="2:4">
      <c r="B922" s="119"/>
      <c r="C922" s="112"/>
      <c r="D922" s="112"/>
    </row>
    <row r="923" spans="2:4">
      <c r="B923" s="119"/>
      <c r="C923" s="112"/>
      <c r="D923" s="112"/>
    </row>
    <row r="924" spans="2:4">
      <c r="B924" s="119"/>
      <c r="C924" s="112"/>
      <c r="D924" s="112"/>
    </row>
    <row r="925" spans="2:4">
      <c r="B925" s="119"/>
      <c r="C925" s="112"/>
      <c r="D925" s="112"/>
    </row>
    <row r="926" spans="2:4">
      <c r="B926" s="119"/>
      <c r="C926" s="112"/>
      <c r="D926" s="112"/>
    </row>
    <row r="927" spans="2:4">
      <c r="B927" s="119"/>
      <c r="C927" s="112"/>
      <c r="D927" s="112"/>
    </row>
    <row r="928" spans="2:4">
      <c r="B928" s="119"/>
      <c r="C928" s="112"/>
      <c r="D928" s="112"/>
    </row>
    <row r="929" spans="2:4">
      <c r="B929" s="119"/>
      <c r="C929" s="112"/>
      <c r="D929" s="112"/>
    </row>
    <row r="930" spans="2:4">
      <c r="B930" s="119"/>
      <c r="C930" s="112"/>
      <c r="D930" s="112"/>
    </row>
    <row r="931" spans="2:4">
      <c r="B931" s="119"/>
      <c r="C931" s="112"/>
      <c r="D931" s="112"/>
    </row>
    <row r="932" spans="2:4">
      <c r="B932" s="119"/>
      <c r="C932" s="112"/>
      <c r="D932" s="112"/>
    </row>
    <row r="933" spans="2:4">
      <c r="B933" s="119"/>
      <c r="C933" s="112"/>
      <c r="D933" s="112"/>
    </row>
    <row r="934" spans="2:4">
      <c r="B934" s="119"/>
      <c r="C934" s="112"/>
      <c r="D934" s="112"/>
    </row>
    <row r="935" spans="2:4">
      <c r="B935" s="119"/>
      <c r="C935" s="112"/>
      <c r="D935" s="112"/>
    </row>
    <row r="936" spans="2:4">
      <c r="B936" s="119"/>
      <c r="C936" s="112"/>
      <c r="D936" s="112"/>
    </row>
    <row r="937" spans="2:4">
      <c r="B937" s="119"/>
      <c r="C937" s="112"/>
      <c r="D937" s="112"/>
    </row>
    <row r="938" spans="2:4">
      <c r="B938" s="119"/>
      <c r="C938" s="112"/>
      <c r="D938" s="112"/>
    </row>
    <row r="939" spans="2:4">
      <c r="B939" s="119"/>
      <c r="C939" s="112"/>
      <c r="D939" s="112"/>
    </row>
    <row r="940" spans="2:4">
      <c r="B940" s="119"/>
      <c r="C940" s="112"/>
      <c r="D940" s="112"/>
    </row>
    <row r="941" spans="2:4">
      <c r="B941" s="119"/>
      <c r="C941" s="112"/>
      <c r="D941" s="112"/>
    </row>
    <row r="942" spans="2:4">
      <c r="B942" s="119"/>
      <c r="C942" s="112"/>
      <c r="D942" s="112"/>
    </row>
    <row r="943" spans="2:4">
      <c r="B943" s="119"/>
      <c r="C943" s="112"/>
      <c r="D943" s="112"/>
    </row>
    <row r="944" spans="2:4">
      <c r="B944" s="119"/>
      <c r="C944" s="112"/>
      <c r="D944" s="112"/>
    </row>
    <row r="945" spans="2:4">
      <c r="B945" s="119"/>
      <c r="C945" s="112"/>
      <c r="D945" s="112"/>
    </row>
    <row r="946" spans="2:4">
      <c r="B946" s="119"/>
      <c r="C946" s="112"/>
      <c r="D946" s="112"/>
    </row>
    <row r="947" spans="2:4">
      <c r="B947" s="119"/>
      <c r="C947" s="112"/>
      <c r="D947" s="112"/>
    </row>
    <row r="948" spans="2:4">
      <c r="B948" s="119"/>
      <c r="C948" s="112"/>
      <c r="D948" s="112"/>
    </row>
    <row r="949" spans="2:4">
      <c r="B949" s="119"/>
      <c r="C949" s="112"/>
      <c r="D949" s="112"/>
    </row>
    <row r="950" spans="2:4">
      <c r="B950" s="119"/>
      <c r="C950" s="112"/>
      <c r="D950" s="112"/>
    </row>
    <row r="951" spans="2:4">
      <c r="B951" s="119"/>
      <c r="C951" s="112"/>
      <c r="D951" s="112"/>
    </row>
    <row r="952" spans="2:4">
      <c r="B952" s="119"/>
      <c r="C952" s="112"/>
      <c r="D952" s="112"/>
    </row>
    <row r="953" spans="2:4">
      <c r="B953" s="119"/>
      <c r="C953" s="112"/>
      <c r="D953" s="112"/>
    </row>
    <row r="954" spans="2:4">
      <c r="B954" s="119"/>
      <c r="C954" s="112"/>
      <c r="D954" s="112"/>
    </row>
    <row r="955" spans="2:4">
      <c r="B955" s="119"/>
      <c r="C955" s="112"/>
      <c r="D955" s="112"/>
    </row>
    <row r="956" spans="2:4">
      <c r="B956" s="119"/>
      <c r="C956" s="112"/>
      <c r="D956" s="112"/>
    </row>
    <row r="957" spans="2:4">
      <c r="B957" s="119"/>
      <c r="C957" s="112"/>
      <c r="D957" s="112"/>
    </row>
    <row r="958" spans="2:4">
      <c r="B958" s="119"/>
      <c r="C958" s="112"/>
      <c r="D958" s="112"/>
    </row>
    <row r="959" spans="2:4">
      <c r="B959" s="119"/>
      <c r="C959" s="112"/>
      <c r="D959" s="112"/>
    </row>
    <row r="960" spans="2:4">
      <c r="B960" s="119"/>
      <c r="C960" s="112"/>
      <c r="D960" s="112"/>
    </row>
    <row r="961" spans="2:4">
      <c r="B961" s="119"/>
      <c r="C961" s="112"/>
      <c r="D961" s="112"/>
    </row>
    <row r="962" spans="2:4">
      <c r="B962" s="119"/>
      <c r="C962" s="112"/>
      <c r="D962" s="112"/>
    </row>
    <row r="963" spans="2:4">
      <c r="B963" s="119"/>
      <c r="C963" s="112"/>
      <c r="D963" s="112"/>
    </row>
    <row r="964" spans="2:4">
      <c r="B964" s="119"/>
      <c r="C964" s="112"/>
      <c r="D964" s="112"/>
    </row>
    <row r="965" spans="2:4">
      <c r="B965" s="119"/>
      <c r="C965" s="112"/>
      <c r="D965" s="112"/>
    </row>
    <row r="966" spans="2:4">
      <c r="B966" s="119"/>
      <c r="C966" s="112"/>
      <c r="D966" s="112"/>
    </row>
    <row r="967" spans="2:4">
      <c r="B967" s="119"/>
      <c r="C967" s="112"/>
      <c r="D967" s="11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141</v>
      </c>
      <c r="C1" s="67" t="s" vm="1">
        <v>222</v>
      </c>
    </row>
    <row r="2" spans="2:16">
      <c r="B2" s="46" t="s">
        <v>140</v>
      </c>
      <c r="C2" s="67" t="s">
        <v>223</v>
      </c>
    </row>
    <row r="3" spans="2:16">
      <c r="B3" s="46" t="s">
        <v>142</v>
      </c>
      <c r="C3" s="67" t="s">
        <v>224</v>
      </c>
    </row>
    <row r="4" spans="2:16">
      <c r="B4" s="46" t="s">
        <v>143</v>
      </c>
      <c r="C4" s="67">
        <v>12152</v>
      </c>
    </row>
    <row r="6" spans="2:16" ht="26.25" customHeight="1">
      <c r="B6" s="130" t="s">
        <v>179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202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20" t="s">
        <v>213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0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0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9"/>
      <c r="C110" s="119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9"/>
      <c r="C111" s="11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9"/>
      <c r="C112" s="11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9"/>
      <c r="C113" s="11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9"/>
      <c r="C114" s="11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9"/>
      <c r="C115" s="11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9"/>
      <c r="C116" s="11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9"/>
      <c r="C117" s="11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9"/>
      <c r="C118" s="11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9"/>
      <c r="C119" s="11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9"/>
      <c r="C120" s="11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9"/>
      <c r="C121" s="11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9"/>
      <c r="C122" s="11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9"/>
      <c r="C123" s="11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9"/>
      <c r="C124" s="11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9"/>
      <c r="C125" s="11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9"/>
      <c r="C126" s="11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9"/>
      <c r="C127" s="11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9"/>
      <c r="C128" s="11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9"/>
      <c r="C129" s="11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9"/>
      <c r="C130" s="11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9"/>
      <c r="C131" s="11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9"/>
      <c r="C132" s="11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9"/>
      <c r="C133" s="11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9"/>
      <c r="C134" s="11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9"/>
      <c r="C135" s="11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9"/>
      <c r="C136" s="11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9"/>
      <c r="C137" s="11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9"/>
      <c r="C138" s="11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9"/>
      <c r="C139" s="11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9"/>
      <c r="C140" s="11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9"/>
      <c r="C141" s="11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9"/>
      <c r="C142" s="11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9"/>
      <c r="C143" s="11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9"/>
      <c r="C144" s="11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9"/>
      <c r="C145" s="11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9"/>
      <c r="C146" s="11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9"/>
      <c r="C147" s="11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9"/>
      <c r="C148" s="11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9"/>
      <c r="C149" s="11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9"/>
      <c r="C150" s="11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9"/>
      <c r="C151" s="11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9"/>
      <c r="C152" s="11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9"/>
      <c r="C153" s="11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9"/>
      <c r="C154" s="11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9"/>
      <c r="C155" s="11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9"/>
      <c r="C156" s="11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9"/>
      <c r="C157" s="11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9"/>
      <c r="C158" s="11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9"/>
      <c r="C159" s="11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9"/>
      <c r="C160" s="11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9"/>
      <c r="C161" s="11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9"/>
      <c r="C162" s="11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9"/>
      <c r="C163" s="11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9"/>
      <c r="C164" s="11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9"/>
      <c r="C165" s="11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9"/>
      <c r="C166" s="11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9"/>
      <c r="C167" s="11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9"/>
      <c r="C168" s="11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9"/>
      <c r="C169" s="11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9"/>
      <c r="C170" s="11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9"/>
      <c r="C171" s="11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9"/>
      <c r="C172" s="11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9"/>
      <c r="C173" s="11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9"/>
      <c r="C174" s="11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9"/>
      <c r="C175" s="11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9"/>
      <c r="C176" s="11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9"/>
      <c r="C177" s="11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9"/>
      <c r="C178" s="11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9"/>
      <c r="C179" s="11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9"/>
      <c r="C180" s="11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9"/>
      <c r="C181" s="11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9"/>
      <c r="C182" s="11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9"/>
      <c r="C183" s="11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9"/>
      <c r="C184" s="11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9"/>
      <c r="C185" s="11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9"/>
      <c r="C186" s="11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9"/>
      <c r="C187" s="11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9"/>
      <c r="C188" s="11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9"/>
      <c r="C189" s="11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9"/>
      <c r="C190" s="11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9"/>
      <c r="C191" s="11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9"/>
      <c r="C192" s="11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9"/>
      <c r="C193" s="11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9"/>
      <c r="C194" s="11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9"/>
      <c r="C195" s="11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9"/>
      <c r="C196" s="11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9"/>
      <c r="C197" s="11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9"/>
      <c r="C198" s="11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9"/>
      <c r="C199" s="11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9"/>
      <c r="C200" s="11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9"/>
      <c r="C201" s="119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9"/>
      <c r="C202" s="119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9"/>
      <c r="C203" s="11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9"/>
      <c r="C204" s="119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9"/>
      <c r="C205" s="11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9"/>
      <c r="C206" s="119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9"/>
      <c r="C207" s="11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9"/>
      <c r="C208" s="119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9"/>
      <c r="C209" s="119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9"/>
      <c r="C210" s="11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9"/>
      <c r="C211" s="119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9"/>
      <c r="C212" s="119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9"/>
      <c r="C213" s="11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9"/>
      <c r="C214" s="119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9"/>
      <c r="C215" s="119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9"/>
      <c r="C216" s="11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9"/>
      <c r="C217" s="119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141</v>
      </c>
      <c r="C1" s="67" t="s" vm="1">
        <v>222</v>
      </c>
    </row>
    <row r="2" spans="2:16">
      <c r="B2" s="46" t="s">
        <v>140</v>
      </c>
      <c r="C2" s="67" t="s">
        <v>223</v>
      </c>
    </row>
    <row r="3" spans="2:16">
      <c r="B3" s="46" t="s">
        <v>142</v>
      </c>
      <c r="C3" s="67" t="s">
        <v>224</v>
      </c>
    </row>
    <row r="4" spans="2:16">
      <c r="B4" s="46" t="s">
        <v>143</v>
      </c>
      <c r="C4" s="67">
        <v>12152</v>
      </c>
    </row>
    <row r="6" spans="2:16" ht="26.25" customHeight="1">
      <c r="B6" s="130" t="s">
        <v>180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197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20" t="s">
        <v>213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0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0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9"/>
      <c r="C110" s="119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9"/>
      <c r="C111" s="11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9"/>
      <c r="C112" s="11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9"/>
      <c r="C113" s="11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9"/>
      <c r="C114" s="11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9"/>
      <c r="C115" s="11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9"/>
      <c r="C116" s="11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9"/>
      <c r="C117" s="11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9"/>
      <c r="C118" s="11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9"/>
      <c r="C119" s="11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9"/>
      <c r="C120" s="11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9"/>
      <c r="C121" s="11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9"/>
      <c r="C122" s="11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9"/>
      <c r="C123" s="11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9"/>
      <c r="C124" s="11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9"/>
      <c r="C125" s="11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9"/>
      <c r="C126" s="11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9"/>
      <c r="C127" s="11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9"/>
      <c r="C128" s="11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9"/>
      <c r="C129" s="11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9"/>
      <c r="C130" s="11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9"/>
      <c r="C131" s="11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9"/>
      <c r="C132" s="11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9"/>
      <c r="C133" s="11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9"/>
      <c r="C134" s="11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9"/>
      <c r="C135" s="11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9"/>
      <c r="C136" s="11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9"/>
      <c r="C137" s="11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9"/>
      <c r="C138" s="11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9"/>
      <c r="C139" s="11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9"/>
      <c r="C140" s="11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9"/>
      <c r="C141" s="11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9"/>
      <c r="C142" s="11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9"/>
      <c r="C143" s="11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9"/>
      <c r="C144" s="11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9"/>
      <c r="C145" s="11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9"/>
      <c r="C146" s="11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9"/>
      <c r="C147" s="11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9"/>
      <c r="C148" s="11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9"/>
      <c r="C149" s="11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9"/>
      <c r="C150" s="11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9"/>
      <c r="C151" s="11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9"/>
      <c r="C152" s="11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9"/>
      <c r="C153" s="11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9"/>
      <c r="C154" s="11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9"/>
      <c r="C155" s="11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9"/>
      <c r="C156" s="11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9"/>
      <c r="C157" s="11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9"/>
      <c r="C158" s="11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9"/>
      <c r="C159" s="11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9"/>
      <c r="C160" s="11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9"/>
      <c r="C161" s="11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9"/>
      <c r="C162" s="11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9"/>
      <c r="C163" s="11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9"/>
      <c r="C164" s="11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9"/>
      <c r="C165" s="11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9"/>
      <c r="C166" s="11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9"/>
      <c r="C167" s="11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9"/>
      <c r="C168" s="11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9"/>
      <c r="C169" s="11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9"/>
      <c r="C170" s="11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9"/>
      <c r="C171" s="11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9"/>
      <c r="C172" s="11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9"/>
      <c r="C173" s="11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9"/>
      <c r="C174" s="11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9"/>
      <c r="C175" s="11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9"/>
      <c r="C176" s="11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9"/>
      <c r="C177" s="11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9"/>
      <c r="C178" s="11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9"/>
      <c r="C179" s="11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9"/>
      <c r="C180" s="11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9"/>
      <c r="C181" s="11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9"/>
      <c r="C182" s="11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9"/>
      <c r="C183" s="11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9"/>
      <c r="C184" s="11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9"/>
      <c r="C185" s="11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9"/>
      <c r="C186" s="11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9"/>
      <c r="C187" s="11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9"/>
      <c r="C188" s="11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9"/>
      <c r="C189" s="11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9"/>
      <c r="C190" s="11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9"/>
      <c r="C191" s="11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9"/>
      <c r="C192" s="11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9"/>
      <c r="C193" s="11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9"/>
      <c r="C194" s="11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9"/>
      <c r="C195" s="11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9"/>
      <c r="C196" s="11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9"/>
      <c r="C197" s="11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9"/>
      <c r="C198" s="11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9"/>
      <c r="C199" s="11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9"/>
      <c r="C200" s="11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9"/>
      <c r="C201" s="119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9"/>
      <c r="C202" s="119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9"/>
      <c r="C203" s="11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9"/>
      <c r="C204" s="119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9"/>
      <c r="C205" s="11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9"/>
      <c r="C206" s="119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9"/>
      <c r="C207" s="11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9"/>
      <c r="C208" s="119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9"/>
      <c r="C209" s="119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9"/>
      <c r="C210" s="11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9"/>
      <c r="C211" s="119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9"/>
      <c r="C212" s="119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9"/>
      <c r="C213" s="11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9"/>
      <c r="C214" s="119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9"/>
      <c r="C215" s="119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9"/>
      <c r="C216" s="11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9"/>
      <c r="C217" s="119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9"/>
      <c r="C218" s="11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9"/>
      <c r="C219" s="119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9"/>
      <c r="C220" s="119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9"/>
      <c r="C221" s="119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9"/>
      <c r="C222" s="11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9"/>
      <c r="C223" s="119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9"/>
      <c r="C224" s="119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9"/>
      <c r="C225" s="11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9"/>
      <c r="C226" s="119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9"/>
      <c r="C227" s="119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9"/>
      <c r="C228" s="119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9"/>
      <c r="C229" s="11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9"/>
      <c r="C230" s="119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9"/>
      <c r="C231" s="119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9"/>
      <c r="C232" s="119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9"/>
      <c r="C233" s="11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9"/>
      <c r="C234" s="119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9"/>
      <c r="C235" s="11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9"/>
      <c r="C236" s="119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9"/>
      <c r="C237" s="119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9"/>
      <c r="C238" s="119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9"/>
      <c r="C239" s="11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9"/>
      <c r="C240" s="119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9"/>
      <c r="C241" s="119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9"/>
      <c r="C242" s="11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9"/>
      <c r="C243" s="119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9"/>
      <c r="C244" s="11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9"/>
      <c r="C245" s="119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9"/>
      <c r="C246" s="119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9"/>
      <c r="C247" s="119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9"/>
      <c r="C248" s="119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9"/>
      <c r="C249" s="119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9"/>
      <c r="C250" s="119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9"/>
      <c r="C251" s="119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9"/>
      <c r="C252" s="119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9"/>
      <c r="C253" s="119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9"/>
      <c r="C254" s="119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9"/>
      <c r="C255" s="119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9"/>
      <c r="C256" s="119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9"/>
      <c r="C257" s="119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9"/>
      <c r="C258" s="119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9"/>
      <c r="C259" s="119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9"/>
      <c r="C260" s="119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9"/>
      <c r="C261" s="119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9"/>
      <c r="C262" s="119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9"/>
      <c r="C263" s="119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9"/>
      <c r="C264" s="119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9"/>
      <c r="C265" s="119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9"/>
      <c r="C266" s="119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9"/>
      <c r="C267" s="119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9"/>
      <c r="C268" s="119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9"/>
      <c r="C269" s="119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9"/>
      <c r="C270" s="119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9"/>
      <c r="C271" s="119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9"/>
      <c r="C272" s="119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9"/>
      <c r="C273" s="119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9"/>
      <c r="C274" s="119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9"/>
      <c r="C275" s="119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9"/>
      <c r="C276" s="119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9"/>
      <c r="C277" s="119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9"/>
      <c r="C278" s="119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9"/>
      <c r="C279" s="119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9"/>
      <c r="C280" s="119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9"/>
      <c r="C281" s="119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9"/>
      <c r="C282" s="119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9"/>
      <c r="C283" s="119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9"/>
      <c r="C284" s="119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9"/>
      <c r="C285" s="119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9"/>
      <c r="C286" s="119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9"/>
      <c r="C287" s="119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9"/>
      <c r="C288" s="119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9"/>
      <c r="C289" s="119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9"/>
      <c r="C290" s="119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9"/>
      <c r="C291" s="119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9"/>
      <c r="C292" s="119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9"/>
      <c r="C293" s="119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9"/>
      <c r="C294" s="119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9"/>
      <c r="C295" s="119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9"/>
      <c r="C296" s="119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9"/>
      <c r="C297" s="119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9"/>
      <c r="C298" s="119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9"/>
      <c r="C299" s="119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9"/>
      <c r="C300" s="119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9"/>
      <c r="C301" s="119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9"/>
      <c r="C302" s="119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9"/>
      <c r="C303" s="119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9"/>
      <c r="C304" s="119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9"/>
      <c r="C305" s="119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9"/>
      <c r="C306" s="119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9"/>
      <c r="C307" s="119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9"/>
      <c r="C308" s="119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9"/>
      <c r="C309" s="119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9"/>
      <c r="C310" s="119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9"/>
      <c r="C311" s="119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9"/>
      <c r="C312" s="119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9"/>
      <c r="C313" s="119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9"/>
      <c r="C314" s="119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9"/>
      <c r="C315" s="119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9"/>
      <c r="C316" s="119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9"/>
      <c r="C317" s="119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9"/>
      <c r="C318" s="119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9"/>
      <c r="C319" s="119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9"/>
      <c r="C320" s="119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9"/>
      <c r="C321" s="119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9"/>
      <c r="C322" s="119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9"/>
      <c r="C323" s="119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9"/>
      <c r="C324" s="119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9"/>
      <c r="C325" s="119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9"/>
      <c r="C326" s="119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9"/>
      <c r="C327" s="119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9"/>
      <c r="C328" s="119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9"/>
      <c r="C329" s="119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9"/>
      <c r="C330" s="119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9"/>
      <c r="C331" s="119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9"/>
      <c r="C332" s="119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9"/>
      <c r="C333" s="119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9"/>
      <c r="C334" s="119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9"/>
      <c r="C335" s="119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9"/>
      <c r="C336" s="119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9"/>
      <c r="C337" s="119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9"/>
      <c r="C338" s="119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9"/>
      <c r="C339" s="119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9"/>
      <c r="C340" s="119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9"/>
      <c r="C341" s="119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9"/>
      <c r="C342" s="119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9"/>
      <c r="C343" s="119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9"/>
      <c r="C344" s="119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9"/>
      <c r="C345" s="119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9"/>
      <c r="C346" s="119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9"/>
      <c r="C347" s="119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9"/>
      <c r="C348" s="119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9"/>
      <c r="C349" s="119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9"/>
      <c r="C350" s="119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9"/>
      <c r="C351" s="119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9"/>
      <c r="C352" s="119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9"/>
      <c r="C353" s="119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9"/>
      <c r="C354" s="119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9"/>
      <c r="C355" s="119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9"/>
      <c r="C356" s="119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9"/>
      <c r="C357" s="119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9"/>
      <c r="C358" s="119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9"/>
      <c r="C359" s="119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9"/>
      <c r="C360" s="119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9"/>
      <c r="C361" s="119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9"/>
      <c r="C362" s="119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9"/>
      <c r="C363" s="119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9"/>
      <c r="C364" s="119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9"/>
      <c r="C365" s="119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9"/>
      <c r="C366" s="119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9"/>
      <c r="C367" s="119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9"/>
      <c r="C368" s="119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9"/>
      <c r="C369" s="119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9"/>
      <c r="C370" s="119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9"/>
      <c r="C371" s="119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9"/>
      <c r="C372" s="119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9"/>
      <c r="C373" s="119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9"/>
      <c r="C374" s="119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9"/>
      <c r="C375" s="119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9"/>
      <c r="C376" s="119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9"/>
      <c r="C377" s="119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9"/>
      <c r="C378" s="119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9"/>
      <c r="C379" s="119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9"/>
      <c r="C380" s="119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9"/>
      <c r="C381" s="119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9"/>
      <c r="C382" s="119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9"/>
      <c r="C383" s="119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9"/>
      <c r="C384" s="119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9"/>
      <c r="C385" s="119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9"/>
      <c r="C386" s="119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9"/>
      <c r="C387" s="119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9"/>
      <c r="C388" s="119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9"/>
      <c r="C389" s="119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9"/>
      <c r="C390" s="119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9"/>
      <c r="C391" s="119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9"/>
      <c r="C392" s="119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9"/>
      <c r="C393" s="119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9"/>
      <c r="C394" s="119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9"/>
      <c r="C395" s="119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9"/>
      <c r="C396" s="119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25"/>
      <c r="C397" s="119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25"/>
      <c r="C398" s="119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26"/>
      <c r="C399" s="119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9"/>
      <c r="C400" s="119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9"/>
      <c r="C401" s="119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9"/>
      <c r="C402" s="119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9"/>
      <c r="C403" s="119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9"/>
      <c r="C404" s="119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9"/>
      <c r="C405" s="119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9"/>
      <c r="C406" s="119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9"/>
      <c r="C407" s="119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9"/>
      <c r="C408" s="119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9"/>
      <c r="C409" s="119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9"/>
      <c r="C410" s="119"/>
      <c r="D410" s="119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9"/>
      <c r="C411" s="119"/>
      <c r="D411" s="119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64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141</v>
      </c>
      <c r="C1" s="67" t="s" vm="1">
        <v>222</v>
      </c>
    </row>
    <row r="2" spans="2:18">
      <c r="B2" s="46" t="s">
        <v>140</v>
      </c>
      <c r="C2" s="67" t="s">
        <v>223</v>
      </c>
    </row>
    <row r="3" spans="2:18">
      <c r="B3" s="46" t="s">
        <v>142</v>
      </c>
      <c r="C3" s="67" t="s">
        <v>224</v>
      </c>
    </row>
    <row r="4" spans="2:18">
      <c r="B4" s="46" t="s">
        <v>143</v>
      </c>
      <c r="C4" s="67">
        <v>12152</v>
      </c>
    </row>
    <row r="6" spans="2:18" ht="21.75" customHeight="1">
      <c r="B6" s="133" t="s">
        <v>169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18" ht="27.75" customHeight="1">
      <c r="B7" s="136" t="s">
        <v>84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</row>
    <row r="8" spans="2:18" s="3" customFormat="1" ht="66" customHeight="1">
      <c r="B8" s="21" t="s">
        <v>110</v>
      </c>
      <c r="C8" s="29" t="s">
        <v>44</v>
      </c>
      <c r="D8" s="29" t="s">
        <v>114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212</v>
      </c>
      <c r="O8" s="29" t="s">
        <v>61</v>
      </c>
      <c r="P8" s="29" t="s">
        <v>199</v>
      </c>
      <c r="Q8" s="29" t="s">
        <v>144</v>
      </c>
      <c r="R8" s="59" t="s">
        <v>146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15" t="s">
        <v>200</v>
      </c>
      <c r="O9" s="31" t="s">
        <v>205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9" t="s">
        <v>109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7.7505449935296449</v>
      </c>
      <c r="I11" s="69"/>
      <c r="J11" s="69"/>
      <c r="K11" s="78">
        <v>7.2950698406981478E-3</v>
      </c>
      <c r="L11" s="77"/>
      <c r="M11" s="79"/>
      <c r="N11" s="69"/>
      <c r="O11" s="77">
        <v>9880.433468141</v>
      </c>
      <c r="P11" s="69"/>
      <c r="Q11" s="78">
        <v>1</v>
      </c>
      <c r="R11" s="78">
        <f>O11/'סכום נכסי הקרן'!$C$42</f>
        <v>0.2990211038031888</v>
      </c>
    </row>
    <row r="12" spans="2:18" ht="22.5" customHeight="1">
      <c r="B12" s="70" t="s">
        <v>191</v>
      </c>
      <c r="C12" s="71"/>
      <c r="D12" s="71"/>
      <c r="E12" s="71"/>
      <c r="F12" s="71"/>
      <c r="G12" s="71"/>
      <c r="H12" s="80">
        <v>7.7246220118726168</v>
      </c>
      <c r="I12" s="71"/>
      <c r="J12" s="71"/>
      <c r="K12" s="81">
        <v>7.2300118812132245E-3</v>
      </c>
      <c r="L12" s="80"/>
      <c r="M12" s="82"/>
      <c r="N12" s="71"/>
      <c r="O12" s="80">
        <v>9857.2024917669987</v>
      </c>
      <c r="P12" s="71"/>
      <c r="Q12" s="81">
        <v>0.99764878975715909</v>
      </c>
      <c r="R12" s="81">
        <f>O12/'סכום נכסי הקרן'!$C$42</f>
        <v>0.29831804232110115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6.7247845305989324</v>
      </c>
      <c r="I13" s="73"/>
      <c r="J13" s="73"/>
      <c r="K13" s="84">
        <v>2.0508348582887995E-3</v>
      </c>
      <c r="L13" s="83"/>
      <c r="M13" s="85"/>
      <c r="N13" s="73"/>
      <c r="O13" s="83">
        <v>3983.9790344930007</v>
      </c>
      <c r="P13" s="73"/>
      <c r="Q13" s="84">
        <v>0.40321905383393919</v>
      </c>
      <c r="R13" s="84">
        <f>O13/'סכום נכסי הקרן'!$C$42</f>
        <v>0.12057100655190192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6.7247845305989324</v>
      </c>
      <c r="I14" s="71"/>
      <c r="J14" s="71"/>
      <c r="K14" s="81">
        <v>2.0508348582887995E-3</v>
      </c>
      <c r="L14" s="80"/>
      <c r="M14" s="82"/>
      <c r="N14" s="71"/>
      <c r="O14" s="80">
        <v>3983.9790344930007</v>
      </c>
      <c r="P14" s="71"/>
      <c r="Q14" s="81">
        <v>0.40321905383393919</v>
      </c>
      <c r="R14" s="81">
        <f>O14/'סכום נכסי הקרן'!$C$42</f>
        <v>0.12057100655190192</v>
      </c>
    </row>
    <row r="15" spans="2:18">
      <c r="B15" s="75" t="s">
        <v>225</v>
      </c>
      <c r="C15" s="73" t="s">
        <v>226</v>
      </c>
      <c r="D15" s="86" t="s">
        <v>115</v>
      </c>
      <c r="E15" s="73" t="s">
        <v>227</v>
      </c>
      <c r="F15" s="73"/>
      <c r="G15" s="73"/>
      <c r="H15" s="83">
        <v>1.2900000000004797</v>
      </c>
      <c r="I15" s="86" t="s">
        <v>128</v>
      </c>
      <c r="J15" s="87">
        <v>0.04</v>
      </c>
      <c r="K15" s="84">
        <v>9.3000000000077482E-3</v>
      </c>
      <c r="L15" s="83">
        <v>388758.70536800002</v>
      </c>
      <c r="M15" s="85">
        <v>139.44999999999999</v>
      </c>
      <c r="N15" s="73"/>
      <c r="O15" s="83">
        <v>542.12403400599999</v>
      </c>
      <c r="P15" s="84">
        <v>2.5004086130474866E-5</v>
      </c>
      <c r="Q15" s="84">
        <v>5.4868446384873072E-2</v>
      </c>
      <c r="R15" s="84">
        <f>O15/'סכום נכסי הקרן'!$C$42</f>
        <v>1.6406823401970833E-2</v>
      </c>
    </row>
    <row r="16" spans="2:18">
      <c r="B16" s="75" t="s">
        <v>228</v>
      </c>
      <c r="C16" s="73" t="s">
        <v>229</v>
      </c>
      <c r="D16" s="86" t="s">
        <v>115</v>
      </c>
      <c r="E16" s="73" t="s">
        <v>227</v>
      </c>
      <c r="F16" s="73"/>
      <c r="G16" s="73"/>
      <c r="H16" s="83">
        <v>3.9999999999980775</v>
      </c>
      <c r="I16" s="86" t="s">
        <v>128</v>
      </c>
      <c r="J16" s="87">
        <v>0.04</v>
      </c>
      <c r="K16" s="84">
        <v>-9.000000000001922E-4</v>
      </c>
      <c r="L16" s="83">
        <v>349204.549268</v>
      </c>
      <c r="M16" s="85">
        <v>149</v>
      </c>
      <c r="N16" s="73"/>
      <c r="O16" s="83">
        <v>520.31479561100002</v>
      </c>
      <c r="P16" s="84">
        <v>3.0057474209008965E-5</v>
      </c>
      <c r="Q16" s="84">
        <v>5.2661130434077712E-2</v>
      </c>
      <c r="R16" s="84">
        <f>O16/'סכום נכסי הקרן'!$C$42</f>
        <v>1.5746789349921617E-2</v>
      </c>
    </row>
    <row r="17" spans="2:18">
      <c r="B17" s="75" t="s">
        <v>230</v>
      </c>
      <c r="C17" s="73" t="s">
        <v>231</v>
      </c>
      <c r="D17" s="86" t="s">
        <v>115</v>
      </c>
      <c r="E17" s="73" t="s">
        <v>227</v>
      </c>
      <c r="F17" s="73"/>
      <c r="G17" s="73"/>
      <c r="H17" s="83">
        <v>6.969999999986964</v>
      </c>
      <c r="I17" s="86" t="s">
        <v>128</v>
      </c>
      <c r="J17" s="87">
        <v>7.4999999999999997E-3</v>
      </c>
      <c r="K17" s="84">
        <v>-5.9999999998800043E-4</v>
      </c>
      <c r="L17" s="83">
        <v>170232.212207</v>
      </c>
      <c r="M17" s="85">
        <v>107.7</v>
      </c>
      <c r="N17" s="73"/>
      <c r="O17" s="83">
        <v>183.34008048699999</v>
      </c>
      <c r="P17" s="84">
        <v>1.2008439650478855E-5</v>
      </c>
      <c r="Q17" s="84">
        <v>1.8555874201083546E-2</v>
      </c>
      <c r="R17" s="84">
        <f>O17/'סכום נכסי הקרן'!$C$42</f>
        <v>5.5485979856411162E-3</v>
      </c>
    </row>
    <row r="18" spans="2:18">
      <c r="B18" s="75" t="s">
        <v>232</v>
      </c>
      <c r="C18" s="73" t="s">
        <v>233</v>
      </c>
      <c r="D18" s="86" t="s">
        <v>115</v>
      </c>
      <c r="E18" s="73" t="s">
        <v>227</v>
      </c>
      <c r="F18" s="73"/>
      <c r="G18" s="73"/>
      <c r="H18" s="83">
        <v>12.899999999979697</v>
      </c>
      <c r="I18" s="86" t="s">
        <v>128</v>
      </c>
      <c r="J18" s="87">
        <v>0.04</v>
      </c>
      <c r="K18" s="84">
        <v>1.3999999999941989E-3</v>
      </c>
      <c r="L18" s="83">
        <v>140357.28885899999</v>
      </c>
      <c r="M18" s="85">
        <v>196.5</v>
      </c>
      <c r="N18" s="73"/>
      <c r="O18" s="83">
        <v>275.80207234400001</v>
      </c>
      <c r="P18" s="84">
        <v>8.6524919182771266E-6</v>
      </c>
      <c r="Q18" s="84">
        <v>2.7913964830926803E-2</v>
      </c>
      <c r="R18" s="84">
        <f>O18/'סכום נכסי הקרן'!$C$42</f>
        <v>8.3468645752671246E-3</v>
      </c>
    </row>
    <row r="19" spans="2:18">
      <c r="B19" s="75" t="s">
        <v>234</v>
      </c>
      <c r="C19" s="73" t="s">
        <v>235</v>
      </c>
      <c r="D19" s="86" t="s">
        <v>115</v>
      </c>
      <c r="E19" s="73" t="s">
        <v>227</v>
      </c>
      <c r="F19" s="73"/>
      <c r="G19" s="73"/>
      <c r="H19" s="83">
        <v>17.340000000000416</v>
      </c>
      <c r="I19" s="86" t="s">
        <v>128</v>
      </c>
      <c r="J19" s="87">
        <v>2.75E-2</v>
      </c>
      <c r="K19" s="84">
        <v>3.0000000000088628E-3</v>
      </c>
      <c r="L19" s="83">
        <v>207305.88071</v>
      </c>
      <c r="M19" s="85">
        <v>163.28</v>
      </c>
      <c r="N19" s="73"/>
      <c r="O19" s="83">
        <v>338.489054979</v>
      </c>
      <c r="P19" s="84">
        <v>1.1728718239653631E-5</v>
      </c>
      <c r="Q19" s="84">
        <v>3.4258522773362353E-2</v>
      </c>
      <c r="R19" s="84">
        <f>O19/'סכום נכסי הקרן'!$C$42</f>
        <v>1.0244021294357492E-2</v>
      </c>
    </row>
    <row r="20" spans="2:18">
      <c r="B20" s="75" t="s">
        <v>236</v>
      </c>
      <c r="C20" s="73" t="s">
        <v>237</v>
      </c>
      <c r="D20" s="86" t="s">
        <v>115</v>
      </c>
      <c r="E20" s="73" t="s">
        <v>227</v>
      </c>
      <c r="F20" s="73"/>
      <c r="G20" s="73"/>
      <c r="H20" s="83">
        <v>3.3999999999987165</v>
      </c>
      <c r="I20" s="86" t="s">
        <v>128</v>
      </c>
      <c r="J20" s="87">
        <v>1.7500000000000002E-2</v>
      </c>
      <c r="K20" s="84">
        <v>5.999999999980756E-4</v>
      </c>
      <c r="L20" s="83">
        <v>573137.06727100001</v>
      </c>
      <c r="M20" s="85">
        <v>108.8</v>
      </c>
      <c r="N20" s="73"/>
      <c r="O20" s="83">
        <v>623.57308195200005</v>
      </c>
      <c r="P20" s="84">
        <v>3.4171173525987221E-5</v>
      </c>
      <c r="Q20" s="84">
        <v>6.311191548049816E-2</v>
      </c>
      <c r="R20" s="84">
        <f>O20/'סכום נכסי הקרן'!$C$42</f>
        <v>1.8871794630112119E-2</v>
      </c>
    </row>
    <row r="21" spans="2:18">
      <c r="B21" s="75" t="s">
        <v>238</v>
      </c>
      <c r="C21" s="73" t="s">
        <v>239</v>
      </c>
      <c r="D21" s="86" t="s">
        <v>115</v>
      </c>
      <c r="E21" s="73" t="s">
        <v>227</v>
      </c>
      <c r="F21" s="73"/>
      <c r="G21" s="73"/>
      <c r="H21" s="83">
        <v>0.57999999974703453</v>
      </c>
      <c r="I21" s="86" t="s">
        <v>128</v>
      </c>
      <c r="J21" s="87">
        <v>1E-3</v>
      </c>
      <c r="K21" s="84">
        <v>1.4999999999999999E-2</v>
      </c>
      <c r="L21" s="83">
        <v>1262.0916910000001</v>
      </c>
      <c r="M21" s="85">
        <v>100.23</v>
      </c>
      <c r="N21" s="73"/>
      <c r="O21" s="83">
        <v>1.2649944040000001</v>
      </c>
      <c r="P21" s="84">
        <v>8.3276485161531787E-8</v>
      </c>
      <c r="Q21" s="84">
        <v>1.2803025374128735E-4</v>
      </c>
      <c r="R21" s="84">
        <f>O21/'סכום נכסי הקרן'!$C$42</f>
        <v>3.8283747793922087E-5</v>
      </c>
    </row>
    <row r="22" spans="2:18">
      <c r="B22" s="75" t="s">
        <v>240</v>
      </c>
      <c r="C22" s="73" t="s">
        <v>241</v>
      </c>
      <c r="D22" s="86" t="s">
        <v>115</v>
      </c>
      <c r="E22" s="73" t="s">
        <v>227</v>
      </c>
      <c r="F22" s="73"/>
      <c r="G22" s="73"/>
      <c r="H22" s="83">
        <v>5.480000000008264</v>
      </c>
      <c r="I22" s="86" t="s">
        <v>128</v>
      </c>
      <c r="J22" s="87">
        <v>7.4999999999999997E-3</v>
      </c>
      <c r="K22" s="84">
        <v>-9.0000000001200621E-4</v>
      </c>
      <c r="L22" s="83">
        <v>338998.09811800002</v>
      </c>
      <c r="M22" s="85">
        <v>105.65</v>
      </c>
      <c r="N22" s="73"/>
      <c r="O22" s="83">
        <v>358.15151807300003</v>
      </c>
      <c r="P22" s="84">
        <v>2.4807456077600102E-5</v>
      </c>
      <c r="Q22" s="84">
        <v>3.6248563307251958E-2</v>
      </c>
      <c r="R22" s="84">
        <f>O22/'סכום נכסי הקרן'!$C$42</f>
        <v>1.0839085411414248E-2</v>
      </c>
    </row>
    <row r="23" spans="2:18">
      <c r="B23" s="75" t="s">
        <v>242</v>
      </c>
      <c r="C23" s="73" t="s">
        <v>243</v>
      </c>
      <c r="D23" s="86" t="s">
        <v>115</v>
      </c>
      <c r="E23" s="73" t="s">
        <v>227</v>
      </c>
      <c r="F23" s="73"/>
      <c r="G23" s="73"/>
      <c r="H23" s="83">
        <v>8.9600000000035891</v>
      </c>
      <c r="I23" s="86" t="s">
        <v>128</v>
      </c>
      <c r="J23" s="87">
        <v>5.0000000000000001E-3</v>
      </c>
      <c r="K23" s="84">
        <v>-8.000000000226745E-4</v>
      </c>
      <c r="L23" s="83">
        <v>199708.34868900001</v>
      </c>
      <c r="M23" s="85">
        <v>106</v>
      </c>
      <c r="N23" s="73"/>
      <c r="O23" s="83">
        <v>211.69085541900003</v>
      </c>
      <c r="P23" s="84">
        <v>1.8742227503580537E-5</v>
      </c>
      <c r="Q23" s="84">
        <v>2.1425259944473831E-2</v>
      </c>
      <c r="R23" s="84">
        <f>O23/'סכום נכסי הקרן'!$C$42</f>
        <v>6.4066048778668129E-3</v>
      </c>
    </row>
    <row r="24" spans="2:18">
      <c r="B24" s="75" t="s">
        <v>244</v>
      </c>
      <c r="C24" s="73" t="s">
        <v>245</v>
      </c>
      <c r="D24" s="86" t="s">
        <v>115</v>
      </c>
      <c r="E24" s="73" t="s">
        <v>227</v>
      </c>
      <c r="F24" s="73"/>
      <c r="G24" s="73"/>
      <c r="H24" s="83">
        <v>22.370000000014617</v>
      </c>
      <c r="I24" s="86" t="s">
        <v>128</v>
      </c>
      <c r="J24" s="87">
        <v>0.01</v>
      </c>
      <c r="K24" s="84">
        <v>5.9999999999842809E-3</v>
      </c>
      <c r="L24" s="83">
        <v>228591.54930099996</v>
      </c>
      <c r="M24" s="85">
        <v>111.32</v>
      </c>
      <c r="N24" s="73"/>
      <c r="O24" s="83">
        <v>254.46809244400001</v>
      </c>
      <c r="P24" s="84">
        <v>1.4672845662980387E-5</v>
      </c>
      <c r="Q24" s="84">
        <v>2.5754749856321646E-2</v>
      </c>
      <c r="R24" s="84">
        <f>O24/'סכום נכסי הקרן'!$C$42</f>
        <v>7.701213730212317E-3</v>
      </c>
    </row>
    <row r="25" spans="2:18">
      <c r="B25" s="75" t="s">
        <v>246</v>
      </c>
      <c r="C25" s="73" t="s">
        <v>247</v>
      </c>
      <c r="D25" s="86" t="s">
        <v>115</v>
      </c>
      <c r="E25" s="73" t="s">
        <v>227</v>
      </c>
      <c r="F25" s="73"/>
      <c r="G25" s="73"/>
      <c r="H25" s="83">
        <v>2.4200000000013633</v>
      </c>
      <c r="I25" s="86" t="s">
        <v>128</v>
      </c>
      <c r="J25" s="87">
        <v>2.75E-2</v>
      </c>
      <c r="K25" s="84">
        <v>1.3000000000056313E-3</v>
      </c>
      <c r="L25" s="83">
        <v>602518.46885900002</v>
      </c>
      <c r="M25" s="85">
        <v>111.99</v>
      </c>
      <c r="N25" s="73"/>
      <c r="O25" s="83">
        <v>674.7604547740001</v>
      </c>
      <c r="P25" s="84">
        <v>3.6337358898309171E-5</v>
      </c>
      <c r="Q25" s="84">
        <v>6.8292596367328817E-2</v>
      </c>
      <c r="R25" s="84">
        <f>O25/'סכום נכסי הקרן'!$C$42</f>
        <v>2.0420927547344304E-2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45</v>
      </c>
      <c r="C27" s="73"/>
      <c r="D27" s="73"/>
      <c r="E27" s="73"/>
      <c r="F27" s="73"/>
      <c r="G27" s="73"/>
      <c r="H27" s="83">
        <v>8.4028409817913055</v>
      </c>
      <c r="I27" s="73"/>
      <c r="J27" s="73"/>
      <c r="K27" s="84">
        <v>1.0743198945414541E-2</v>
      </c>
      <c r="L27" s="83"/>
      <c r="M27" s="85"/>
      <c r="N27" s="73"/>
      <c r="O27" s="83">
        <v>5873.2234572740008</v>
      </c>
      <c r="P27" s="73"/>
      <c r="Q27" s="84">
        <v>0.59442973592322013</v>
      </c>
      <c r="R27" s="84">
        <f>O27/'סכום נכסי הקרן'!$C$42</f>
        <v>0.17774703576919931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0.4963999762829398</v>
      </c>
      <c r="I28" s="71"/>
      <c r="J28" s="71"/>
      <c r="K28" s="81">
        <v>2.4906622071524135E-3</v>
      </c>
      <c r="L28" s="80"/>
      <c r="M28" s="82"/>
      <c r="N28" s="71"/>
      <c r="O28" s="80">
        <v>612.72273875500002</v>
      </c>
      <c r="P28" s="71"/>
      <c r="Q28" s="81">
        <v>6.2013750786409937E-2</v>
      </c>
      <c r="R28" s="81">
        <f>O28/'סכום נכסי הקרן'!$C$42</f>
        <v>1.8543420211128168E-2</v>
      </c>
    </row>
    <row r="29" spans="2:18">
      <c r="B29" s="75" t="s">
        <v>248</v>
      </c>
      <c r="C29" s="73" t="s">
        <v>249</v>
      </c>
      <c r="D29" s="86" t="s">
        <v>115</v>
      </c>
      <c r="E29" s="73" t="s">
        <v>227</v>
      </c>
      <c r="F29" s="73"/>
      <c r="G29" s="73"/>
      <c r="H29" s="83">
        <v>0.54000000000233883</v>
      </c>
      <c r="I29" s="86" t="s">
        <v>128</v>
      </c>
      <c r="J29" s="87">
        <v>0</v>
      </c>
      <c r="K29" s="84">
        <v>2.2000000000311835E-3</v>
      </c>
      <c r="L29" s="83">
        <v>154115.05232799999</v>
      </c>
      <c r="M29" s="85">
        <v>99.88</v>
      </c>
      <c r="N29" s="73"/>
      <c r="O29" s="83">
        <v>153.93011426599998</v>
      </c>
      <c r="P29" s="84">
        <v>1.712389470311111E-5</v>
      </c>
      <c r="Q29" s="84">
        <v>1.5579287564896875E-2</v>
      </c>
      <c r="R29" s="84">
        <f>O29/'סכום נכסי הקרן'!$C$42</f>
        <v>4.6585357641227565E-3</v>
      </c>
    </row>
    <row r="30" spans="2:18">
      <c r="B30" s="75" t="s">
        <v>250</v>
      </c>
      <c r="C30" s="73" t="s">
        <v>251</v>
      </c>
      <c r="D30" s="86" t="s">
        <v>115</v>
      </c>
      <c r="E30" s="73" t="s">
        <v>227</v>
      </c>
      <c r="F30" s="73"/>
      <c r="G30" s="73"/>
      <c r="H30" s="83">
        <v>0.76999999999785518</v>
      </c>
      <c r="I30" s="86" t="s">
        <v>128</v>
      </c>
      <c r="J30" s="87">
        <v>0</v>
      </c>
      <c r="K30" s="84">
        <v>2.6000000000098999E-3</v>
      </c>
      <c r="L30" s="83">
        <v>60730.717904999998</v>
      </c>
      <c r="M30" s="85">
        <v>99.8</v>
      </c>
      <c r="N30" s="73"/>
      <c r="O30" s="83">
        <v>60.609256469000002</v>
      </c>
      <c r="P30" s="84">
        <v>7.5913397381249996E-6</v>
      </c>
      <c r="Q30" s="84">
        <v>6.1342709977686444E-3</v>
      </c>
      <c r="R30" s="84">
        <f>O30/'סכום נכסי הקרן'!$C$42</f>
        <v>1.8342764847806684E-3</v>
      </c>
    </row>
    <row r="31" spans="2:18">
      <c r="B31" s="75" t="s">
        <v>252</v>
      </c>
      <c r="C31" s="73" t="s">
        <v>253</v>
      </c>
      <c r="D31" s="86" t="s">
        <v>115</v>
      </c>
      <c r="E31" s="73" t="s">
        <v>227</v>
      </c>
      <c r="F31" s="73"/>
      <c r="G31" s="73"/>
      <c r="H31" s="83">
        <v>0.5899999999971608</v>
      </c>
      <c r="I31" s="86" t="s">
        <v>128</v>
      </c>
      <c r="J31" s="87">
        <v>0</v>
      </c>
      <c r="K31" s="84">
        <v>2.2000000000357532E-3</v>
      </c>
      <c r="L31" s="83">
        <v>95220.561182999998</v>
      </c>
      <c r="M31" s="85">
        <v>99.87</v>
      </c>
      <c r="N31" s="73"/>
      <c r="O31" s="83">
        <v>95.096774452999995</v>
      </c>
      <c r="P31" s="84">
        <v>1.0580062353666666E-5</v>
      </c>
      <c r="Q31" s="84">
        <v>9.6247573307016478E-3</v>
      </c>
      <c r="R31" s="84">
        <f>O31/'סכום נכסי הקרן'!$C$42</f>
        <v>2.8780055608642399E-3</v>
      </c>
    </row>
    <row r="32" spans="2:18">
      <c r="B32" s="75" t="s">
        <v>254</v>
      </c>
      <c r="C32" s="73" t="s">
        <v>255</v>
      </c>
      <c r="D32" s="86" t="s">
        <v>115</v>
      </c>
      <c r="E32" s="73" t="s">
        <v>227</v>
      </c>
      <c r="F32" s="73"/>
      <c r="G32" s="73"/>
      <c r="H32" s="83">
        <v>0.67000000000589455</v>
      </c>
      <c r="I32" s="86" t="s">
        <v>128</v>
      </c>
      <c r="J32" s="87">
        <v>0</v>
      </c>
      <c r="K32" s="84">
        <v>2.2000000000669102E-3</v>
      </c>
      <c r="L32" s="83">
        <v>62865.21220799999</v>
      </c>
      <c r="M32" s="85">
        <v>99.85</v>
      </c>
      <c r="N32" s="73"/>
      <c r="O32" s="83">
        <v>62.770914388999998</v>
      </c>
      <c r="P32" s="84">
        <v>6.9850235786666656E-6</v>
      </c>
      <c r="Q32" s="84">
        <v>6.353052686544766E-3</v>
      </c>
      <c r="R32" s="84">
        <f>O32/'סכום נכסי הקרן'!$C$42</f>
        <v>1.8996968268504299E-3</v>
      </c>
    </row>
    <row r="33" spans="2:18">
      <c r="B33" s="75" t="s">
        <v>256</v>
      </c>
      <c r="C33" s="73" t="s">
        <v>257</v>
      </c>
      <c r="D33" s="86" t="s">
        <v>115</v>
      </c>
      <c r="E33" s="73" t="s">
        <v>227</v>
      </c>
      <c r="F33" s="73"/>
      <c r="G33" s="73"/>
      <c r="H33" s="83">
        <v>0.83999999997299368</v>
      </c>
      <c r="I33" s="86" t="s">
        <v>128</v>
      </c>
      <c r="J33" s="87">
        <v>0</v>
      </c>
      <c r="K33" s="84">
        <v>2.1000000003544585E-3</v>
      </c>
      <c r="L33" s="83">
        <v>11870.435482999999</v>
      </c>
      <c r="M33" s="85">
        <v>99.82</v>
      </c>
      <c r="N33" s="73"/>
      <c r="O33" s="83">
        <v>11.849068698</v>
      </c>
      <c r="P33" s="84">
        <v>1.6957764975714284E-6</v>
      </c>
      <c r="Q33" s="84">
        <v>1.19924583634987E-3</v>
      </c>
      <c r="R33" s="84">
        <f>O33/'סכום נכסי הקרן'!$C$42</f>
        <v>3.5859981371671643E-4</v>
      </c>
    </row>
    <row r="34" spans="2:18">
      <c r="B34" s="75" t="s">
        <v>258</v>
      </c>
      <c r="C34" s="73" t="s">
        <v>259</v>
      </c>
      <c r="D34" s="86" t="s">
        <v>115</v>
      </c>
      <c r="E34" s="73" t="s">
        <v>227</v>
      </c>
      <c r="F34" s="73"/>
      <c r="G34" s="73"/>
      <c r="H34" s="83">
        <v>1.9999999998185591E-2</v>
      </c>
      <c r="I34" s="86" t="s">
        <v>128</v>
      </c>
      <c r="J34" s="87">
        <v>0</v>
      </c>
      <c r="K34" s="84">
        <v>5.1999999998911363E-3</v>
      </c>
      <c r="L34" s="83">
        <v>55119.862241000003</v>
      </c>
      <c r="M34" s="85">
        <v>99.99</v>
      </c>
      <c r="N34" s="73"/>
      <c r="O34" s="83">
        <v>55.114350254999998</v>
      </c>
      <c r="P34" s="84">
        <v>4.5933218534166666E-6</v>
      </c>
      <c r="Q34" s="84">
        <v>5.5781308009120924E-3</v>
      </c>
      <c r="R34" s="84">
        <f>O34/'סכום נכסי הקרן'!$C$42</f>
        <v>1.6679788292472996E-3</v>
      </c>
    </row>
    <row r="35" spans="2:18">
      <c r="B35" s="75" t="s">
        <v>260</v>
      </c>
      <c r="C35" s="73" t="s">
        <v>261</v>
      </c>
      <c r="D35" s="86" t="s">
        <v>115</v>
      </c>
      <c r="E35" s="73" t="s">
        <v>227</v>
      </c>
      <c r="F35" s="73"/>
      <c r="G35" s="73"/>
      <c r="H35" s="83">
        <v>0.10000000004302201</v>
      </c>
      <c r="I35" s="86" t="s">
        <v>128</v>
      </c>
      <c r="J35" s="87">
        <v>0</v>
      </c>
      <c r="K35" s="84">
        <v>2.100000000760056E-3</v>
      </c>
      <c r="L35" s="83">
        <v>6974.5712230000008</v>
      </c>
      <c r="M35" s="85">
        <v>99.98</v>
      </c>
      <c r="N35" s="73"/>
      <c r="O35" s="83">
        <v>6.9731763070000001</v>
      </c>
      <c r="P35" s="84">
        <v>5.812142685833334E-7</v>
      </c>
      <c r="Q35" s="84">
        <v>7.057561117621696E-4</v>
      </c>
      <c r="R35" s="84">
        <f>O35/'סכום נכסי הקרן'!$C$42</f>
        <v>2.1103597155497063E-4</v>
      </c>
    </row>
    <row r="36" spans="2:18">
      <c r="B36" s="75" t="s">
        <v>262</v>
      </c>
      <c r="C36" s="73" t="s">
        <v>263</v>
      </c>
      <c r="D36" s="86" t="s">
        <v>115</v>
      </c>
      <c r="E36" s="73" t="s">
        <v>227</v>
      </c>
      <c r="F36" s="73"/>
      <c r="G36" s="73"/>
      <c r="H36" s="83">
        <v>0.17000000002665383</v>
      </c>
      <c r="I36" s="86" t="s">
        <v>128</v>
      </c>
      <c r="J36" s="87">
        <v>0</v>
      </c>
      <c r="K36" s="84">
        <v>2.3000000002180773E-3</v>
      </c>
      <c r="L36" s="83">
        <v>16514.551691000001</v>
      </c>
      <c r="M36" s="85">
        <v>99.96</v>
      </c>
      <c r="N36" s="73"/>
      <c r="O36" s="83">
        <v>16.507945868</v>
      </c>
      <c r="P36" s="84">
        <v>1.3762126409166666E-6</v>
      </c>
      <c r="Q36" s="84">
        <v>1.6707714212366397E-3</v>
      </c>
      <c r="R36" s="84">
        <f>O36/'סכום נכסי הקרן'!$C$42</f>
        <v>4.9959591458100254E-4</v>
      </c>
    </row>
    <row r="37" spans="2:18">
      <c r="B37" s="75" t="s">
        <v>264</v>
      </c>
      <c r="C37" s="73" t="s">
        <v>265</v>
      </c>
      <c r="D37" s="86" t="s">
        <v>115</v>
      </c>
      <c r="E37" s="73" t="s">
        <v>227</v>
      </c>
      <c r="F37" s="73"/>
      <c r="G37" s="73"/>
      <c r="H37" s="83">
        <v>0.34999999999463394</v>
      </c>
      <c r="I37" s="86" t="s">
        <v>128</v>
      </c>
      <c r="J37" s="87">
        <v>0</v>
      </c>
      <c r="K37" s="84">
        <v>2.3000000000107323E-3</v>
      </c>
      <c r="L37" s="83">
        <v>18650.5903</v>
      </c>
      <c r="M37" s="85">
        <v>99.92</v>
      </c>
      <c r="N37" s="73"/>
      <c r="O37" s="83">
        <v>18.635669826000001</v>
      </c>
      <c r="P37" s="84">
        <v>2.0722878111111112E-6</v>
      </c>
      <c r="Q37" s="84">
        <v>1.8861186491554095E-3</v>
      </c>
      <c r="R37" s="84">
        <f>O37/'סכום נכסי הקרן'!$C$42</f>
        <v>5.6398928037423E-4</v>
      </c>
    </row>
    <row r="38" spans="2:18">
      <c r="B38" s="75" t="s">
        <v>266</v>
      </c>
      <c r="C38" s="73" t="s">
        <v>267</v>
      </c>
      <c r="D38" s="86" t="s">
        <v>115</v>
      </c>
      <c r="E38" s="73" t="s">
        <v>227</v>
      </c>
      <c r="F38" s="73"/>
      <c r="G38" s="73"/>
      <c r="H38" s="83">
        <v>0.41999999999939036</v>
      </c>
      <c r="I38" s="86" t="s">
        <v>128</v>
      </c>
      <c r="J38" s="87">
        <v>0</v>
      </c>
      <c r="K38" s="84">
        <v>2.099999999996952E-3</v>
      </c>
      <c r="L38" s="83">
        <v>131353.68654200001</v>
      </c>
      <c r="M38" s="85">
        <v>99.91</v>
      </c>
      <c r="N38" s="73"/>
      <c r="O38" s="83">
        <v>131.23546822400002</v>
      </c>
      <c r="P38" s="84">
        <v>1.4594854060222224E-5</v>
      </c>
      <c r="Q38" s="84">
        <v>1.3282359387081822E-2</v>
      </c>
      <c r="R38" s="84">
        <f>O38/'סכום נכסי הקרן'!$C$42</f>
        <v>3.9717057650358531E-3</v>
      </c>
    </row>
    <row r="39" spans="2:18">
      <c r="B39" s="76"/>
      <c r="C39" s="73"/>
      <c r="D39" s="73"/>
      <c r="E39" s="73"/>
      <c r="F39" s="73"/>
      <c r="G39" s="73"/>
      <c r="H39" s="73"/>
      <c r="I39" s="73"/>
      <c r="J39" s="73"/>
      <c r="K39" s="84"/>
      <c r="L39" s="83"/>
      <c r="M39" s="85"/>
      <c r="N39" s="73"/>
      <c r="O39" s="73"/>
      <c r="P39" s="73"/>
      <c r="Q39" s="84"/>
      <c r="R39" s="73"/>
    </row>
    <row r="40" spans="2:18">
      <c r="B40" s="74" t="s">
        <v>23</v>
      </c>
      <c r="C40" s="71"/>
      <c r="D40" s="71"/>
      <c r="E40" s="71"/>
      <c r="F40" s="71"/>
      <c r="G40" s="71"/>
      <c r="H40" s="80">
        <v>9.3237525919058299</v>
      </c>
      <c r="I40" s="71"/>
      <c r="J40" s="71"/>
      <c r="K40" s="81">
        <v>1.1704422445326507E-2</v>
      </c>
      <c r="L40" s="80"/>
      <c r="M40" s="82"/>
      <c r="N40" s="71"/>
      <c r="O40" s="80">
        <v>5260.5007185189997</v>
      </c>
      <c r="P40" s="71"/>
      <c r="Q40" s="81">
        <v>0.5324159851368101</v>
      </c>
      <c r="R40" s="81">
        <f>O40/'סכום נכסי הקרן'!$C$42</f>
        <v>0.15920361555807114</v>
      </c>
    </row>
    <row r="41" spans="2:18">
      <c r="B41" s="75" t="s">
        <v>268</v>
      </c>
      <c r="C41" s="73" t="s">
        <v>269</v>
      </c>
      <c r="D41" s="86" t="s">
        <v>115</v>
      </c>
      <c r="E41" s="73" t="s">
        <v>227</v>
      </c>
      <c r="F41" s="73"/>
      <c r="G41" s="73"/>
      <c r="H41" s="83">
        <v>5.6399999999904749</v>
      </c>
      <c r="I41" s="86" t="s">
        <v>128</v>
      </c>
      <c r="J41" s="87">
        <v>6.25E-2</v>
      </c>
      <c r="K41" s="84">
        <v>8.2999999999968481E-3</v>
      </c>
      <c r="L41" s="83">
        <v>208199.53363899997</v>
      </c>
      <c r="M41" s="85">
        <v>137.18</v>
      </c>
      <c r="N41" s="73"/>
      <c r="O41" s="83">
        <v>285.60812652300001</v>
      </c>
      <c r="P41" s="84">
        <v>1.2642419542671808E-5</v>
      </c>
      <c r="Q41" s="84">
        <v>2.8906436893070549E-2</v>
      </c>
      <c r="R41" s="84">
        <f>O41/'סכום נכסי הקרן'!$C$42</f>
        <v>8.6436346667831763E-3</v>
      </c>
    </row>
    <row r="42" spans="2:18">
      <c r="B42" s="75" t="s">
        <v>270</v>
      </c>
      <c r="C42" s="73" t="s">
        <v>271</v>
      </c>
      <c r="D42" s="86" t="s">
        <v>115</v>
      </c>
      <c r="E42" s="73" t="s">
        <v>227</v>
      </c>
      <c r="F42" s="73"/>
      <c r="G42" s="73"/>
      <c r="H42" s="83">
        <v>3.8000000000012744</v>
      </c>
      <c r="I42" s="86" t="s">
        <v>128</v>
      </c>
      <c r="J42" s="87">
        <v>3.7499999999999999E-2</v>
      </c>
      <c r="K42" s="84">
        <v>5.5000000000047788E-3</v>
      </c>
      <c r="L42" s="83">
        <v>278638.56982099998</v>
      </c>
      <c r="M42" s="85">
        <v>112.64</v>
      </c>
      <c r="N42" s="73"/>
      <c r="O42" s="83">
        <v>313.85848504699999</v>
      </c>
      <c r="P42" s="84">
        <v>1.7171307710563131E-5</v>
      </c>
      <c r="Q42" s="84">
        <v>3.1765659478303468E-2</v>
      </c>
      <c r="R42" s="84">
        <f>O42/'סכום נכסי הקרן'!$C$42</f>
        <v>9.498602560238531E-3</v>
      </c>
    </row>
    <row r="43" spans="2:18">
      <c r="B43" s="75" t="s">
        <v>272</v>
      </c>
      <c r="C43" s="73" t="s">
        <v>273</v>
      </c>
      <c r="D43" s="86" t="s">
        <v>115</v>
      </c>
      <c r="E43" s="73" t="s">
        <v>227</v>
      </c>
      <c r="F43" s="73"/>
      <c r="G43" s="73"/>
      <c r="H43" s="83">
        <v>18.810000000007083</v>
      </c>
      <c r="I43" s="86" t="s">
        <v>128</v>
      </c>
      <c r="J43" s="87">
        <v>3.7499999999999999E-2</v>
      </c>
      <c r="K43" s="84">
        <v>2.1300000000011581E-2</v>
      </c>
      <c r="L43" s="83">
        <v>883176.70181400003</v>
      </c>
      <c r="M43" s="85">
        <v>132.96</v>
      </c>
      <c r="N43" s="73"/>
      <c r="O43" s="83">
        <v>1174.2717427279999</v>
      </c>
      <c r="P43" s="84">
        <v>5.5802134627843906E-5</v>
      </c>
      <c r="Q43" s="84">
        <v>0.11884820099385161</v>
      </c>
      <c r="R43" s="84">
        <f>O43/'סכום נכסי הקרן'!$C$42</f>
        <v>3.553812024620475E-2</v>
      </c>
    </row>
    <row r="44" spans="2:18">
      <c r="B44" s="75" t="s">
        <v>274</v>
      </c>
      <c r="C44" s="73" t="s">
        <v>275</v>
      </c>
      <c r="D44" s="86" t="s">
        <v>115</v>
      </c>
      <c r="E44" s="73" t="s">
        <v>227</v>
      </c>
      <c r="F44" s="73"/>
      <c r="G44" s="73"/>
      <c r="H44" s="83">
        <v>2.6300000000029922</v>
      </c>
      <c r="I44" s="86" t="s">
        <v>128</v>
      </c>
      <c r="J44" s="87">
        <v>1.2500000000000001E-2</v>
      </c>
      <c r="K44" s="84">
        <v>4.3999999999959419E-3</v>
      </c>
      <c r="L44" s="83">
        <v>192216.548007</v>
      </c>
      <c r="M44" s="85">
        <v>102.56</v>
      </c>
      <c r="N44" s="73"/>
      <c r="O44" s="83">
        <v>197.13728820700001</v>
      </c>
      <c r="P44" s="84">
        <v>1.6544403250934986E-5</v>
      </c>
      <c r="Q44" s="84">
        <v>1.9952291449829612E-2</v>
      </c>
      <c r="R44" s="84">
        <f>O44/'סכום נכסי הקרן'!$C$42</f>
        <v>5.9661562127309772E-3</v>
      </c>
    </row>
    <row r="45" spans="2:18">
      <c r="B45" s="75" t="s">
        <v>276</v>
      </c>
      <c r="C45" s="73" t="s">
        <v>277</v>
      </c>
      <c r="D45" s="86" t="s">
        <v>115</v>
      </c>
      <c r="E45" s="73" t="s">
        <v>227</v>
      </c>
      <c r="F45" s="73"/>
      <c r="G45" s="73"/>
      <c r="H45" s="83">
        <v>3.5799999999987473</v>
      </c>
      <c r="I45" s="86" t="s">
        <v>128</v>
      </c>
      <c r="J45" s="87">
        <v>1.4999999999999999E-2</v>
      </c>
      <c r="K45" s="84">
        <v>5.1999999999916523E-3</v>
      </c>
      <c r="L45" s="83">
        <v>460416.852365</v>
      </c>
      <c r="M45" s="85">
        <v>104.07</v>
      </c>
      <c r="N45" s="73"/>
      <c r="O45" s="83">
        <v>479.15581762000005</v>
      </c>
      <c r="P45" s="84">
        <v>2.7377795670113918E-5</v>
      </c>
      <c r="Q45" s="84">
        <v>4.8495424736679393E-2</v>
      </c>
      <c r="R45" s="84">
        <f>O45/'סכום נכסי הקרן'!$C$42</f>
        <v>1.450115543416634E-2</v>
      </c>
    </row>
    <row r="46" spans="2:18">
      <c r="B46" s="75" t="s">
        <v>278</v>
      </c>
      <c r="C46" s="73" t="s">
        <v>279</v>
      </c>
      <c r="D46" s="86" t="s">
        <v>115</v>
      </c>
      <c r="E46" s="73" t="s">
        <v>227</v>
      </c>
      <c r="F46" s="73"/>
      <c r="G46" s="73"/>
      <c r="H46" s="83">
        <v>0.83999999997748054</v>
      </c>
      <c r="I46" s="86" t="s">
        <v>128</v>
      </c>
      <c r="J46" s="87">
        <v>5.0000000000000001E-3</v>
      </c>
      <c r="K46" s="84">
        <v>2.3999999999356585E-3</v>
      </c>
      <c r="L46" s="83">
        <v>24793.028086999999</v>
      </c>
      <c r="M46" s="85">
        <v>100.3</v>
      </c>
      <c r="N46" s="73"/>
      <c r="O46" s="83">
        <v>24.867407609000001</v>
      </c>
      <c r="P46" s="84">
        <v>1.5848442757545372E-6</v>
      </c>
      <c r="Q46" s="84">
        <v>2.5168336681972311E-3</v>
      </c>
      <c r="R46" s="84">
        <f>O46/'סכום נכסי הקרן'!$C$42</f>
        <v>7.5258638155336461E-4</v>
      </c>
    </row>
    <row r="47" spans="2:18">
      <c r="B47" s="75" t="s">
        <v>280</v>
      </c>
      <c r="C47" s="73" t="s">
        <v>281</v>
      </c>
      <c r="D47" s="86" t="s">
        <v>115</v>
      </c>
      <c r="E47" s="73" t="s">
        <v>227</v>
      </c>
      <c r="F47" s="73"/>
      <c r="G47" s="73"/>
      <c r="H47" s="83">
        <v>1.7900000000021414</v>
      </c>
      <c r="I47" s="86" t="s">
        <v>128</v>
      </c>
      <c r="J47" s="87">
        <v>5.5E-2</v>
      </c>
      <c r="K47" s="84">
        <v>3.6000000000069939E-3</v>
      </c>
      <c r="L47" s="83">
        <v>207397.599961</v>
      </c>
      <c r="M47" s="85">
        <v>110.31</v>
      </c>
      <c r="N47" s="73"/>
      <c r="O47" s="83">
        <v>228.78029166900004</v>
      </c>
      <c r="P47" s="84">
        <v>1.1703139049160476E-5</v>
      </c>
      <c r="Q47" s="84">
        <v>2.3154884085469681E-2</v>
      </c>
      <c r="R47" s="84">
        <f>O47/'סכום נכסי הקרן'!$C$42</f>
        <v>6.9237989976720336E-3</v>
      </c>
    </row>
    <row r="48" spans="2:18">
      <c r="B48" s="75" t="s">
        <v>282</v>
      </c>
      <c r="C48" s="73" t="s">
        <v>283</v>
      </c>
      <c r="D48" s="86" t="s">
        <v>115</v>
      </c>
      <c r="E48" s="73" t="s">
        <v>227</v>
      </c>
      <c r="F48" s="73"/>
      <c r="G48" s="73"/>
      <c r="H48" s="83">
        <v>15.119999999999855</v>
      </c>
      <c r="I48" s="86" t="s">
        <v>128</v>
      </c>
      <c r="J48" s="87">
        <v>5.5E-2</v>
      </c>
      <c r="K48" s="84">
        <v>1.8899999999995386E-2</v>
      </c>
      <c r="L48" s="83">
        <v>511701.943218</v>
      </c>
      <c r="M48" s="85">
        <v>165.1</v>
      </c>
      <c r="N48" s="73"/>
      <c r="O48" s="83">
        <v>844.81990615099994</v>
      </c>
      <c r="P48" s="84">
        <v>2.7986896210740693E-5</v>
      </c>
      <c r="Q48" s="84">
        <v>8.5504336310252241E-2</v>
      </c>
      <c r="R48" s="84">
        <f>O48/'סכום נכסי הקרן'!$C$42</f>
        <v>2.5567601023450702E-2</v>
      </c>
    </row>
    <row r="49" spans="2:18">
      <c r="B49" s="75" t="s">
        <v>284</v>
      </c>
      <c r="C49" s="73" t="s">
        <v>285</v>
      </c>
      <c r="D49" s="86" t="s">
        <v>115</v>
      </c>
      <c r="E49" s="73" t="s">
        <v>227</v>
      </c>
      <c r="F49" s="73"/>
      <c r="G49" s="73"/>
      <c r="H49" s="83">
        <v>2.88000000000513</v>
      </c>
      <c r="I49" s="86" t="s">
        <v>128</v>
      </c>
      <c r="J49" s="87">
        <v>4.2500000000000003E-2</v>
      </c>
      <c r="K49" s="84">
        <v>4.9000000000068824E-3</v>
      </c>
      <c r="L49" s="83">
        <v>287598.329906</v>
      </c>
      <c r="M49" s="85">
        <v>111.16</v>
      </c>
      <c r="N49" s="73"/>
      <c r="O49" s="83">
        <v>319.69430352199998</v>
      </c>
      <c r="P49" s="84">
        <v>1.6996343767728698E-5</v>
      </c>
      <c r="Q49" s="84">
        <v>3.2356303450940635E-2</v>
      </c>
      <c r="R49" s="84">
        <f>O49/'סכום נכסי הקרן'!$C$42</f>
        <v>9.6752175728911961E-3</v>
      </c>
    </row>
    <row r="50" spans="2:18">
      <c r="B50" s="75" t="s">
        <v>286</v>
      </c>
      <c r="C50" s="73" t="s">
        <v>287</v>
      </c>
      <c r="D50" s="86" t="s">
        <v>115</v>
      </c>
      <c r="E50" s="73" t="s">
        <v>227</v>
      </c>
      <c r="F50" s="73"/>
      <c r="G50" s="73"/>
      <c r="H50" s="83">
        <v>6.6200000000073205</v>
      </c>
      <c r="I50" s="86" t="s">
        <v>128</v>
      </c>
      <c r="J50" s="87">
        <v>0.02</v>
      </c>
      <c r="K50" s="84">
        <v>8.9000000000066908E-3</v>
      </c>
      <c r="L50" s="83">
        <v>236360.75827700002</v>
      </c>
      <c r="M50" s="85">
        <v>107.5</v>
      </c>
      <c r="N50" s="73"/>
      <c r="O50" s="83">
        <v>254.08781514699999</v>
      </c>
      <c r="P50" s="84">
        <v>1.4513504789276039E-5</v>
      </c>
      <c r="Q50" s="84">
        <v>2.5716261939953786E-2</v>
      </c>
      <c r="R50" s="84">
        <f>O50/'סכום נכסי הקרן'!$C$42</f>
        <v>7.6897050309769144E-3</v>
      </c>
    </row>
    <row r="51" spans="2:18">
      <c r="B51" s="75" t="s">
        <v>288</v>
      </c>
      <c r="C51" s="73" t="s">
        <v>289</v>
      </c>
      <c r="D51" s="86" t="s">
        <v>115</v>
      </c>
      <c r="E51" s="73" t="s">
        <v>227</v>
      </c>
      <c r="F51" s="73"/>
      <c r="G51" s="73"/>
      <c r="H51" s="83">
        <v>9.570000000013664</v>
      </c>
      <c r="I51" s="86" t="s">
        <v>128</v>
      </c>
      <c r="J51" s="87">
        <v>0.01</v>
      </c>
      <c r="K51" s="84">
        <v>1.0700000000031532E-2</v>
      </c>
      <c r="L51" s="83">
        <v>143722.978</v>
      </c>
      <c r="M51" s="85">
        <v>99.3</v>
      </c>
      <c r="N51" s="73"/>
      <c r="O51" s="83">
        <v>142.71691676500001</v>
      </c>
      <c r="P51" s="84">
        <v>2.6623402619679643E-5</v>
      </c>
      <c r="Q51" s="84">
        <v>1.4444398337905326E-2</v>
      </c>
      <c r="R51" s="84">
        <f>O51/'סכום נכסי הקרן'!$C$42</f>
        <v>4.3191799347733961E-3</v>
      </c>
    </row>
    <row r="52" spans="2:18">
      <c r="B52" s="75" t="s">
        <v>290</v>
      </c>
      <c r="C52" s="73" t="s">
        <v>291</v>
      </c>
      <c r="D52" s="86" t="s">
        <v>115</v>
      </c>
      <c r="E52" s="73" t="s">
        <v>227</v>
      </c>
      <c r="F52" s="73"/>
      <c r="G52" s="73"/>
      <c r="H52" s="83">
        <v>1.0699999999874599</v>
      </c>
      <c r="I52" s="86" t="s">
        <v>128</v>
      </c>
      <c r="J52" s="87">
        <v>0.01</v>
      </c>
      <c r="K52" s="84">
        <v>2.4999999995521339E-3</v>
      </c>
      <c r="L52" s="83">
        <v>5487.093441</v>
      </c>
      <c r="M52" s="85">
        <v>101.73</v>
      </c>
      <c r="N52" s="73"/>
      <c r="O52" s="83">
        <v>5.5820204009999994</v>
      </c>
      <c r="P52" s="84">
        <v>3.7146306709942587E-7</v>
      </c>
      <c r="Q52" s="84">
        <v>5.6495703543766229E-4</v>
      </c>
      <c r="R52" s="84">
        <f>O52/'סכום נכסי הקרן'!$C$42</f>
        <v>1.6893407633794704E-4</v>
      </c>
    </row>
    <row r="53" spans="2:18">
      <c r="B53" s="75" t="s">
        <v>292</v>
      </c>
      <c r="C53" s="73" t="s">
        <v>293</v>
      </c>
      <c r="D53" s="86" t="s">
        <v>115</v>
      </c>
      <c r="E53" s="73" t="s">
        <v>227</v>
      </c>
      <c r="F53" s="73"/>
      <c r="G53" s="73"/>
      <c r="H53" s="83">
        <v>2.3100000000019025</v>
      </c>
      <c r="I53" s="86" t="s">
        <v>128</v>
      </c>
      <c r="J53" s="87">
        <v>7.4999999999999997E-3</v>
      </c>
      <c r="K53" s="84">
        <v>4.1000000000190233E-3</v>
      </c>
      <c r="L53" s="83">
        <v>155678.194456</v>
      </c>
      <c r="M53" s="85">
        <v>101.3</v>
      </c>
      <c r="N53" s="73"/>
      <c r="O53" s="83">
        <v>157.70201076999999</v>
      </c>
      <c r="P53" s="84">
        <v>1.5035098830845257E-5</v>
      </c>
      <c r="Q53" s="84">
        <v>1.596104171729943E-2</v>
      </c>
      <c r="R53" s="84">
        <f>O53/'סכום נכסי הקרן'!$C$42</f>
        <v>4.7726883121556197E-3</v>
      </c>
    </row>
    <row r="54" spans="2:18">
      <c r="B54" s="75" t="s">
        <v>294</v>
      </c>
      <c r="C54" s="73" t="s">
        <v>295</v>
      </c>
      <c r="D54" s="86" t="s">
        <v>115</v>
      </c>
      <c r="E54" s="73" t="s">
        <v>227</v>
      </c>
      <c r="F54" s="73"/>
      <c r="G54" s="73"/>
      <c r="H54" s="83">
        <v>5.1700000000012327</v>
      </c>
      <c r="I54" s="86" t="s">
        <v>128</v>
      </c>
      <c r="J54" s="87">
        <v>1.7500000000000002E-2</v>
      </c>
      <c r="K54" s="84">
        <v>7.3999999999972595E-3</v>
      </c>
      <c r="L54" s="83">
        <v>754711.546462</v>
      </c>
      <c r="M54" s="85">
        <v>106.39</v>
      </c>
      <c r="N54" s="73"/>
      <c r="O54" s="83">
        <v>802.93762875300001</v>
      </c>
      <c r="P54" s="84">
        <v>3.8690326913239945E-5</v>
      </c>
      <c r="Q54" s="84">
        <v>8.1265425382604436E-2</v>
      </c>
      <c r="R54" s="84">
        <f>O54/'סכום נכסי הקרן'!$C$42</f>
        <v>2.4300077198942057E-2</v>
      </c>
    </row>
    <row r="55" spans="2:18">
      <c r="B55" s="75" t="s">
        <v>296</v>
      </c>
      <c r="C55" s="73" t="s">
        <v>297</v>
      </c>
      <c r="D55" s="86" t="s">
        <v>115</v>
      </c>
      <c r="E55" s="73" t="s">
        <v>227</v>
      </c>
      <c r="F55" s="73"/>
      <c r="G55" s="73"/>
      <c r="H55" s="83">
        <v>7.789999999879444</v>
      </c>
      <c r="I55" s="86" t="s">
        <v>128</v>
      </c>
      <c r="J55" s="87">
        <v>2.2499999999999999E-2</v>
      </c>
      <c r="K55" s="84">
        <v>1.0099999999976093E-2</v>
      </c>
      <c r="L55" s="83">
        <v>26334.165403999999</v>
      </c>
      <c r="M55" s="85">
        <v>111.19</v>
      </c>
      <c r="N55" s="73"/>
      <c r="O55" s="83">
        <v>29.280957607000001</v>
      </c>
      <c r="P55" s="84">
        <v>1.6908721538785443E-6</v>
      </c>
      <c r="Q55" s="84">
        <v>2.9635296570150581E-3</v>
      </c>
      <c r="R55" s="84">
        <f>O55/'סכום נכסי הקרן'!$C$42</f>
        <v>8.8615790919412834E-4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0" t="s">
        <v>190</v>
      </c>
      <c r="C57" s="71"/>
      <c r="D57" s="71"/>
      <c r="E57" s="71"/>
      <c r="F57" s="71"/>
      <c r="G57" s="71"/>
      <c r="H57" s="80">
        <v>18.750000000064567</v>
      </c>
      <c r="I57" s="71"/>
      <c r="J57" s="71"/>
      <c r="K57" s="81">
        <v>3.4900000000318537E-2</v>
      </c>
      <c r="L57" s="80"/>
      <c r="M57" s="82"/>
      <c r="N57" s="71"/>
      <c r="O57" s="80">
        <v>23.230976374000004</v>
      </c>
      <c r="P57" s="71"/>
      <c r="Q57" s="81">
        <v>2.3512102428407834E-3</v>
      </c>
      <c r="R57" s="81">
        <f>O57/'סכום נכסי הקרן'!$C$42</f>
        <v>7.0306148208761467E-4</v>
      </c>
    </row>
    <row r="58" spans="2:18">
      <c r="B58" s="74" t="s">
        <v>62</v>
      </c>
      <c r="C58" s="71"/>
      <c r="D58" s="71"/>
      <c r="E58" s="71"/>
      <c r="F58" s="71"/>
      <c r="G58" s="71"/>
      <c r="H58" s="80">
        <v>18.750000000064567</v>
      </c>
      <c r="I58" s="71"/>
      <c r="J58" s="71"/>
      <c r="K58" s="81">
        <v>3.4900000000318537E-2</v>
      </c>
      <c r="L58" s="80"/>
      <c r="M58" s="82"/>
      <c r="N58" s="71"/>
      <c r="O58" s="80">
        <v>23.230976374000004</v>
      </c>
      <c r="P58" s="71"/>
      <c r="Q58" s="81">
        <v>2.3512102428407834E-3</v>
      </c>
      <c r="R58" s="81">
        <f>O58/'סכום נכסי הקרן'!$C$42</f>
        <v>7.0306148208761467E-4</v>
      </c>
    </row>
    <row r="59" spans="2:18">
      <c r="B59" s="75" t="s">
        <v>298</v>
      </c>
      <c r="C59" s="73" t="s">
        <v>299</v>
      </c>
      <c r="D59" s="86" t="s">
        <v>28</v>
      </c>
      <c r="E59" s="73" t="s">
        <v>300</v>
      </c>
      <c r="F59" s="73" t="s">
        <v>301</v>
      </c>
      <c r="G59" s="73"/>
      <c r="H59" s="83">
        <v>18.750000000064567</v>
      </c>
      <c r="I59" s="86" t="s">
        <v>127</v>
      </c>
      <c r="J59" s="87">
        <v>3.3750000000000002E-2</v>
      </c>
      <c r="K59" s="84">
        <v>3.4900000000318537E-2</v>
      </c>
      <c r="L59" s="83">
        <v>6641.2132000000011</v>
      </c>
      <c r="M59" s="85">
        <v>98.120699999999999</v>
      </c>
      <c r="N59" s="73"/>
      <c r="O59" s="83">
        <v>23.230976374000004</v>
      </c>
      <c r="P59" s="84">
        <v>3.3206066000000007E-6</v>
      </c>
      <c r="Q59" s="84">
        <v>2.3512102428407834E-3</v>
      </c>
      <c r="R59" s="84">
        <f>O59/'סכום נכסי הקרן'!$C$42</f>
        <v>7.0306148208761467E-4</v>
      </c>
    </row>
    <row r="60" spans="2:18">
      <c r="B60" s="119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2:18">
      <c r="B61" s="119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2:18">
      <c r="B62" s="119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2:18">
      <c r="B63" s="120" t="s">
        <v>107</v>
      </c>
      <c r="C63" s="122"/>
      <c r="D63" s="12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2:18">
      <c r="B64" s="120" t="s">
        <v>195</v>
      </c>
      <c r="C64" s="122"/>
      <c r="D64" s="12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2:18">
      <c r="B65" s="139" t="s">
        <v>203</v>
      </c>
      <c r="C65" s="139"/>
      <c r="D65" s="139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2:18">
      <c r="B66" s="119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2:18">
      <c r="B67" s="119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2:18">
      <c r="B68" s="119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2:18">
      <c r="B69" s="119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2:18">
      <c r="B70" s="119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2:18">
      <c r="B71" s="119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2:18">
      <c r="B72" s="119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2:18">
      <c r="B73" s="119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2:18">
      <c r="B74" s="119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2:18">
      <c r="B75" s="119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2:18">
      <c r="B76" s="119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2:18">
      <c r="B77" s="119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2:18">
      <c r="B78" s="119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2:18">
      <c r="B79" s="119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2:18">
      <c r="B80" s="119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2:18">
      <c r="B81" s="119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18">
      <c r="B82" s="119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2:18">
      <c r="B83" s="119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2:18">
      <c r="B84" s="119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2:18">
      <c r="B85" s="119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2:18">
      <c r="B86" s="119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2:18">
      <c r="B87" s="119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2:18">
      <c r="B88" s="119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2:18">
      <c r="B89" s="119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2:18">
      <c r="B90" s="119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2:18">
      <c r="B91" s="119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2:18">
      <c r="B92" s="119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2:18">
      <c r="B93" s="119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2:18">
      <c r="B94" s="119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2:18">
      <c r="B95" s="119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2:18">
      <c r="B96" s="119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2:18">
      <c r="B97" s="119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2:18">
      <c r="B98" s="119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2:18">
      <c r="B99" s="119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2:18">
      <c r="B100" s="119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2:18">
      <c r="B101" s="119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2:18">
      <c r="B102" s="119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2:18">
      <c r="B103" s="119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2:18">
      <c r="B104" s="119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2:18">
      <c r="B105" s="119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2:18">
      <c r="B106" s="119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2:18">
      <c r="B107" s="119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2:18">
      <c r="B108" s="119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2:18">
      <c r="B109" s="119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2:18">
      <c r="B110" s="119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>
      <c r="B111" s="119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>
      <c r="B112" s="119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>
      <c r="B113" s="119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>
      <c r="B114" s="119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>
      <c r="B115" s="119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>
      <c r="B116" s="119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>
      <c r="B117" s="119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>
      <c r="B118" s="11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>
      <c r="B119" s="11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>
      <c r="B120" s="11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>
      <c r="B121" s="11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>
      <c r="B122" s="11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>
      <c r="B123" s="119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1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1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19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19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1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1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1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1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1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1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1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1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1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1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B143" s="11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>
      <c r="B144" s="11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>
      <c r="B145" s="11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>
      <c r="B146" s="11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>
      <c r="B147" s="11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>
      <c r="B148" s="11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>
      <c r="B149" s="11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>
      <c r="B150" s="11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>
      <c r="B151" s="11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>
      <c r="B152" s="11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>
      <c r="B153" s="11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>
      <c r="B154" s="11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>
      <c r="B155" s="11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>
      <c r="B156" s="11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>
      <c r="B157" s="11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>
      <c r="B158" s="11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>
      <c r="B159" s="11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>
      <c r="B160" s="11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>
      <c r="B161" s="11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>
      <c r="B162" s="11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>
      <c r="B163" s="11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>
      <c r="B164" s="11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>
      <c r="B165" s="11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>
      <c r="B166" s="11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>
      <c r="B167" s="11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>
      <c r="B168" s="11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>
      <c r="B169" s="11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>
      <c r="B170" s="11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>
      <c r="B171" s="11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>
      <c r="B172" s="11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>
      <c r="B173" s="11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>
      <c r="B174" s="11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>
      <c r="B175" s="11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>
      <c r="B176" s="11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>
      <c r="B177" s="11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>
      <c r="B178" s="11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>
      <c r="B179" s="11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>
      <c r="B180" s="11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>
      <c r="B181" s="11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>
      <c r="B182" s="11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>
      <c r="B183" s="11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>
      <c r="B184" s="11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>
      <c r="B185" s="11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>
      <c r="B186" s="11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>
      <c r="B187" s="11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>
      <c r="B188" s="11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>
      <c r="B189" s="11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>
      <c r="B190" s="11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>
      <c r="B191" s="11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>
      <c r="B192" s="11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>
      <c r="B193" s="11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>
      <c r="B194" s="11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>
      <c r="B195" s="11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>
      <c r="B196" s="11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>
      <c r="B197" s="11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1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1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1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19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1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1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1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19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1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19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19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1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1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19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19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19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19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19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19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19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19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19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19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1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19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19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19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19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19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1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1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19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19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19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19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19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1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19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19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19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19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19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19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19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19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19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19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19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19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19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19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19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1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19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19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19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19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19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19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19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19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19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19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19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19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19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19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19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19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19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19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19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19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19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19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19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19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19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19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19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19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19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19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19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19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19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19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19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19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19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19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19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19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19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19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19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19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19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19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19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19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19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19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19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19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19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19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19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19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19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19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19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19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19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19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19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19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19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19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19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19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19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19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19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19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19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19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19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19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19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19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19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19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19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19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19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19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19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19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19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19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19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19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19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19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19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19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19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19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19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19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19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19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19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19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19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19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19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19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19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19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19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19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19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19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19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19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19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19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19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19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19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19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19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19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19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19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19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19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19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19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19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19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19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19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19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19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19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19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19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19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19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19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19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19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19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19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19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19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19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19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19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19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19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19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19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19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19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19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19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19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19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19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19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19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19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19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19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19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19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19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19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19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19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19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19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19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19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19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19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19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19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19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19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19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19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19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19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19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19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19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19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19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19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19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19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19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19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19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19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19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19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19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19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19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19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19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19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19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19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19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19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19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19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19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19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19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19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19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19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19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19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19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19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19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19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19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19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19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19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19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19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19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19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19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19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19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19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19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19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19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19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19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19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19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19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19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19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19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19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19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19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19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19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19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19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19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19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19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19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19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19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19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19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222</v>
      </c>
    </row>
    <row r="2" spans="2:16">
      <c r="B2" s="46" t="s">
        <v>140</v>
      </c>
      <c r="C2" s="67" t="s">
        <v>223</v>
      </c>
    </row>
    <row r="3" spans="2:16">
      <c r="B3" s="46" t="s">
        <v>142</v>
      </c>
      <c r="C3" s="67" t="s">
        <v>224</v>
      </c>
    </row>
    <row r="4" spans="2:16">
      <c r="B4" s="46" t="s">
        <v>143</v>
      </c>
      <c r="C4" s="67">
        <v>12152</v>
      </c>
    </row>
    <row r="6" spans="2:16" ht="26.25" customHeight="1">
      <c r="B6" s="130" t="s">
        <v>182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197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20" t="s">
        <v>213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0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0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9"/>
      <c r="C110" s="119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9"/>
      <c r="C111" s="11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9"/>
      <c r="C112" s="11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9"/>
      <c r="C113" s="11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9"/>
      <c r="C114" s="11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9"/>
      <c r="C115" s="11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9"/>
      <c r="C116" s="11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9"/>
      <c r="C117" s="11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9"/>
      <c r="C118" s="11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9"/>
      <c r="C119" s="11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9"/>
      <c r="C120" s="11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9"/>
      <c r="C121" s="11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9"/>
      <c r="C122" s="11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9"/>
      <c r="C123" s="11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9"/>
      <c r="C124" s="11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9"/>
      <c r="C125" s="11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9"/>
      <c r="C126" s="11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9"/>
      <c r="C127" s="11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9"/>
      <c r="C128" s="11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9"/>
      <c r="C129" s="11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9"/>
      <c r="C130" s="11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9"/>
      <c r="C131" s="11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9"/>
      <c r="C132" s="11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9"/>
      <c r="C133" s="11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9"/>
      <c r="C134" s="11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9"/>
      <c r="C135" s="11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9"/>
      <c r="C136" s="11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9"/>
      <c r="C137" s="11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9"/>
      <c r="C138" s="11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9"/>
      <c r="C139" s="11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9"/>
      <c r="C140" s="11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9"/>
      <c r="C141" s="11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9"/>
      <c r="C142" s="11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9"/>
      <c r="C143" s="11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9"/>
      <c r="C144" s="11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9"/>
      <c r="C145" s="11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9"/>
      <c r="C146" s="11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9"/>
      <c r="C147" s="11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9"/>
      <c r="C148" s="11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9"/>
      <c r="C149" s="11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9"/>
      <c r="C150" s="11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9"/>
      <c r="C151" s="11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9"/>
      <c r="C152" s="11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9"/>
      <c r="C153" s="11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9"/>
      <c r="C154" s="11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9"/>
      <c r="C155" s="11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9"/>
      <c r="C156" s="11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9"/>
      <c r="C157" s="11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9"/>
      <c r="C158" s="11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9"/>
      <c r="C159" s="11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9"/>
      <c r="C160" s="11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9"/>
      <c r="C161" s="11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9"/>
      <c r="C162" s="11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9"/>
      <c r="C163" s="11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9"/>
      <c r="C164" s="11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9"/>
      <c r="C165" s="11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9"/>
      <c r="C166" s="11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9"/>
      <c r="C167" s="11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9"/>
      <c r="C168" s="11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9"/>
      <c r="C169" s="11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9"/>
      <c r="C170" s="11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9"/>
      <c r="C171" s="11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9"/>
      <c r="C172" s="11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9"/>
      <c r="C173" s="11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9"/>
      <c r="C174" s="11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9"/>
      <c r="C175" s="11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9"/>
      <c r="C176" s="11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9"/>
      <c r="C177" s="11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9"/>
      <c r="C178" s="11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9"/>
      <c r="C179" s="11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9"/>
      <c r="C180" s="11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9"/>
      <c r="C181" s="11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9"/>
      <c r="C182" s="11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9"/>
      <c r="C183" s="11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9"/>
      <c r="C184" s="11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9"/>
      <c r="C185" s="11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9"/>
      <c r="C186" s="11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9"/>
      <c r="C187" s="11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9"/>
      <c r="C188" s="11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9"/>
      <c r="C189" s="11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9"/>
      <c r="C190" s="11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9"/>
      <c r="C191" s="11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9"/>
      <c r="C192" s="11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9"/>
      <c r="C193" s="11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9"/>
      <c r="C194" s="11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9"/>
      <c r="C195" s="11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9"/>
      <c r="C196" s="11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9"/>
      <c r="C197" s="11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9"/>
      <c r="C198" s="11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9"/>
      <c r="C199" s="11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9"/>
      <c r="C200" s="11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9"/>
      <c r="C201" s="119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9"/>
      <c r="C202" s="119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9"/>
      <c r="C203" s="11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9"/>
      <c r="C204" s="119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9"/>
      <c r="C205" s="11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9"/>
      <c r="C206" s="119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9"/>
      <c r="C207" s="11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9"/>
      <c r="C208" s="119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9"/>
      <c r="C209" s="119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9"/>
      <c r="C210" s="11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9"/>
      <c r="C211" s="119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9"/>
      <c r="C212" s="119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9"/>
      <c r="C213" s="11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9"/>
      <c r="C214" s="119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9"/>
      <c r="C215" s="119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9"/>
      <c r="C216" s="11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9"/>
      <c r="C217" s="119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9"/>
      <c r="C218" s="11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9"/>
      <c r="C219" s="119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9"/>
      <c r="C220" s="119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9"/>
      <c r="C221" s="119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9"/>
      <c r="C222" s="11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9"/>
      <c r="C223" s="119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9"/>
      <c r="C224" s="119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9"/>
      <c r="C225" s="11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9"/>
      <c r="C226" s="119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9"/>
      <c r="C227" s="119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9"/>
      <c r="C228" s="119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9"/>
      <c r="C229" s="11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9"/>
      <c r="C230" s="119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9"/>
      <c r="C231" s="119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9"/>
      <c r="C232" s="119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9"/>
      <c r="C233" s="11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9"/>
      <c r="C234" s="119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9"/>
      <c r="C235" s="11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9"/>
      <c r="C236" s="119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9"/>
      <c r="C237" s="119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9"/>
      <c r="C238" s="119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9"/>
      <c r="C239" s="11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9"/>
      <c r="C240" s="119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9"/>
      <c r="C241" s="119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9"/>
      <c r="C242" s="11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9"/>
      <c r="C243" s="119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9"/>
      <c r="C244" s="11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9"/>
      <c r="C245" s="119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9"/>
      <c r="C246" s="119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9"/>
      <c r="C247" s="119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9"/>
      <c r="C248" s="119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9"/>
      <c r="C249" s="119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9"/>
      <c r="C250" s="119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9"/>
      <c r="C251" s="119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9"/>
      <c r="C252" s="119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9"/>
      <c r="C253" s="119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9"/>
      <c r="C254" s="119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9"/>
      <c r="C255" s="119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9"/>
      <c r="C256" s="119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9"/>
      <c r="C257" s="119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9"/>
      <c r="C258" s="119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9"/>
      <c r="C259" s="119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9"/>
      <c r="C260" s="119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9"/>
      <c r="C261" s="119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9"/>
      <c r="C262" s="119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9"/>
      <c r="C263" s="119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9"/>
      <c r="C264" s="119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9"/>
      <c r="C265" s="119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9"/>
      <c r="C266" s="119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9"/>
      <c r="C267" s="119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9"/>
      <c r="C268" s="119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9"/>
      <c r="C269" s="119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9"/>
      <c r="C270" s="119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9"/>
      <c r="C271" s="119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9"/>
      <c r="C272" s="119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9"/>
      <c r="C273" s="119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9"/>
      <c r="C274" s="119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9"/>
      <c r="C275" s="119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9"/>
      <c r="C276" s="119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9"/>
      <c r="C277" s="119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9"/>
      <c r="C278" s="119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9"/>
      <c r="C279" s="119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9"/>
      <c r="C280" s="119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9"/>
      <c r="C281" s="119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9"/>
      <c r="C282" s="119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9"/>
      <c r="C283" s="119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9"/>
      <c r="C284" s="119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9"/>
      <c r="C285" s="119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9"/>
      <c r="C286" s="119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9"/>
      <c r="C287" s="119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9"/>
      <c r="C288" s="119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9"/>
      <c r="C289" s="119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9"/>
      <c r="C290" s="119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9"/>
      <c r="C291" s="119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9"/>
      <c r="C292" s="119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9"/>
      <c r="C293" s="119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9"/>
      <c r="C294" s="119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9"/>
      <c r="C295" s="119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9"/>
      <c r="C296" s="119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9"/>
      <c r="C297" s="119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9"/>
      <c r="C298" s="119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9"/>
      <c r="C299" s="119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9"/>
      <c r="C300" s="119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9"/>
      <c r="C301" s="119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9"/>
      <c r="C302" s="119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9"/>
      <c r="C303" s="119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9"/>
      <c r="C304" s="119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9"/>
      <c r="C305" s="119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9"/>
      <c r="C306" s="119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9"/>
      <c r="C307" s="119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9"/>
      <c r="C308" s="119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9"/>
      <c r="C309" s="119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9"/>
      <c r="C310" s="119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9"/>
      <c r="C311" s="119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9"/>
      <c r="C312" s="119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9"/>
      <c r="C313" s="119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9"/>
      <c r="C314" s="119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9"/>
      <c r="C315" s="119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9"/>
      <c r="C316" s="119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9"/>
      <c r="C317" s="119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9"/>
      <c r="C318" s="119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9"/>
      <c r="C319" s="119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9"/>
      <c r="C320" s="119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9"/>
      <c r="C321" s="119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9"/>
      <c r="C322" s="119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9"/>
      <c r="C323" s="119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9"/>
      <c r="C324" s="119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9"/>
      <c r="C325" s="119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9"/>
      <c r="C326" s="119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9"/>
      <c r="C327" s="119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9"/>
      <c r="C328" s="119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9"/>
      <c r="C329" s="119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9"/>
      <c r="C330" s="119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9"/>
      <c r="C331" s="119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9"/>
      <c r="C332" s="119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9"/>
      <c r="C333" s="119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9"/>
      <c r="C334" s="119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9"/>
      <c r="C335" s="119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9"/>
      <c r="C336" s="119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9"/>
      <c r="C337" s="119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9"/>
      <c r="C338" s="119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9"/>
      <c r="C339" s="119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9"/>
      <c r="C340" s="119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9"/>
      <c r="C341" s="119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9"/>
      <c r="C342" s="119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9"/>
      <c r="C343" s="119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9"/>
      <c r="C344" s="119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9"/>
      <c r="C345" s="119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9"/>
      <c r="C346" s="119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9"/>
      <c r="C347" s="119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9"/>
      <c r="C348" s="119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9"/>
      <c r="C349" s="119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9"/>
      <c r="C350" s="119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9"/>
      <c r="C351" s="119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9"/>
      <c r="C352" s="119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9"/>
      <c r="C353" s="119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9"/>
      <c r="C354" s="119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9"/>
      <c r="C355" s="119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9"/>
      <c r="C356" s="119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9"/>
      <c r="C357" s="119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9"/>
      <c r="C358" s="119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9"/>
      <c r="C359" s="119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9"/>
      <c r="C360" s="119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9"/>
      <c r="C361" s="119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9"/>
      <c r="C362" s="119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9"/>
      <c r="C363" s="119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9"/>
      <c r="C364" s="119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9"/>
      <c r="C365" s="119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9"/>
      <c r="C366" s="119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9"/>
      <c r="C367" s="119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9"/>
      <c r="C368" s="119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9"/>
      <c r="C369" s="119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9"/>
      <c r="C370" s="119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9"/>
      <c r="C371" s="119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9"/>
      <c r="C372" s="119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9"/>
      <c r="C373" s="119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9"/>
      <c r="C374" s="119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9"/>
      <c r="C375" s="119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9"/>
      <c r="C376" s="119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9"/>
      <c r="C377" s="119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9"/>
      <c r="C378" s="119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9"/>
      <c r="C379" s="119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9"/>
      <c r="C380" s="119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9"/>
      <c r="C381" s="119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9"/>
      <c r="C382" s="119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9"/>
      <c r="C383" s="119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9"/>
      <c r="C384" s="119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9"/>
      <c r="C385" s="119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9"/>
      <c r="C386" s="119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9"/>
      <c r="C387" s="119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9"/>
      <c r="C388" s="119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9"/>
      <c r="C389" s="119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9"/>
      <c r="C390" s="119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9"/>
      <c r="C391" s="119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9"/>
      <c r="C392" s="119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9"/>
      <c r="C393" s="119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9"/>
      <c r="C394" s="119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9"/>
      <c r="C395" s="119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9"/>
      <c r="C396" s="119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25"/>
      <c r="C397" s="119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25"/>
      <c r="C398" s="119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26"/>
      <c r="C399" s="119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9"/>
      <c r="C400" s="119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9"/>
      <c r="C401" s="119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9"/>
      <c r="C402" s="119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9"/>
      <c r="C403" s="119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9"/>
      <c r="C404" s="119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9"/>
      <c r="C405" s="119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9"/>
      <c r="C406" s="119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9"/>
      <c r="C407" s="119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9"/>
      <c r="C408" s="119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9"/>
      <c r="C409" s="119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9"/>
      <c r="C410" s="119"/>
      <c r="D410" s="119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9"/>
      <c r="C411" s="119"/>
      <c r="D411" s="119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  <row r="412" spans="2:16">
      <c r="B412" s="119"/>
      <c r="C412" s="119"/>
      <c r="D412" s="119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</row>
    <row r="413" spans="2:16">
      <c r="B413" s="119"/>
      <c r="C413" s="119"/>
      <c r="D413" s="119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</row>
    <row r="414" spans="2:16">
      <c r="B414" s="119"/>
      <c r="C414" s="119"/>
      <c r="D414" s="119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</row>
    <row r="415" spans="2:16">
      <c r="B415" s="119"/>
      <c r="C415" s="119"/>
      <c r="D415" s="119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</row>
    <row r="416" spans="2:16">
      <c r="B416" s="119"/>
      <c r="C416" s="119"/>
      <c r="D416" s="119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</row>
    <row r="417" spans="2:16">
      <c r="B417" s="119"/>
      <c r="C417" s="119"/>
      <c r="D417" s="119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2:16">
      <c r="B418" s="119"/>
      <c r="C418" s="119"/>
      <c r="D418" s="119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</row>
    <row r="419" spans="2:16">
      <c r="B419" s="119"/>
      <c r="C419" s="119"/>
      <c r="D419" s="119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</row>
    <row r="420" spans="2:16">
      <c r="B420" s="119"/>
      <c r="C420" s="119"/>
      <c r="D420" s="119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</row>
    <row r="421" spans="2:16">
      <c r="B421" s="119"/>
      <c r="C421" s="119"/>
      <c r="D421" s="119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</row>
    <row r="422" spans="2:16">
      <c r="B422" s="119"/>
      <c r="C422" s="119"/>
      <c r="D422" s="119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</row>
    <row r="423" spans="2:16">
      <c r="B423" s="119"/>
      <c r="C423" s="119"/>
      <c r="D423" s="119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</row>
    <row r="424" spans="2:16">
      <c r="B424" s="119"/>
      <c r="C424" s="119"/>
      <c r="D424" s="119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</row>
    <row r="425" spans="2:16">
      <c r="B425" s="119"/>
      <c r="C425" s="119"/>
      <c r="D425" s="119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</row>
    <row r="426" spans="2:16">
      <c r="B426" s="119"/>
      <c r="C426" s="119"/>
      <c r="D426" s="119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</row>
    <row r="427" spans="2:16">
      <c r="B427" s="119"/>
      <c r="C427" s="119"/>
      <c r="D427" s="119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</row>
    <row r="428" spans="2:16">
      <c r="B428" s="119"/>
      <c r="C428" s="119"/>
      <c r="D428" s="119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</row>
    <row r="429" spans="2:16">
      <c r="B429" s="119"/>
      <c r="C429" s="119"/>
      <c r="D429" s="119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2:16">
      <c r="B430" s="119"/>
      <c r="C430" s="119"/>
      <c r="D430" s="119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</row>
    <row r="431" spans="2:16">
      <c r="B431" s="119"/>
      <c r="C431" s="119"/>
      <c r="D431" s="119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</row>
    <row r="432" spans="2:16">
      <c r="B432" s="119"/>
      <c r="C432" s="119"/>
      <c r="D432" s="119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2:16">
      <c r="B433" s="119"/>
      <c r="C433" s="119"/>
      <c r="D433" s="119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</row>
    <row r="434" spans="2:16">
      <c r="B434" s="119"/>
      <c r="C434" s="119"/>
      <c r="D434" s="119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</row>
    <row r="435" spans="2:16">
      <c r="B435" s="119"/>
      <c r="C435" s="119"/>
      <c r="D435" s="119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</row>
    <row r="436" spans="2:16">
      <c r="B436" s="119"/>
      <c r="C436" s="119"/>
      <c r="D436" s="119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2:16">
      <c r="B437" s="119"/>
      <c r="C437" s="119"/>
      <c r="D437" s="119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</row>
    <row r="438" spans="2:16">
      <c r="B438" s="119"/>
      <c r="C438" s="119"/>
      <c r="D438" s="119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</row>
    <row r="439" spans="2:16">
      <c r="B439" s="119"/>
      <c r="C439" s="119"/>
      <c r="D439" s="119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</row>
    <row r="440" spans="2:16">
      <c r="B440" s="119"/>
      <c r="C440" s="119"/>
      <c r="D440" s="119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</row>
    <row r="441" spans="2:16">
      <c r="B441" s="119"/>
      <c r="C441" s="119"/>
      <c r="D441" s="119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</row>
    <row r="442" spans="2:16">
      <c r="B442" s="119"/>
      <c r="C442" s="119"/>
      <c r="D442" s="119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</row>
    <row r="443" spans="2:16">
      <c r="B443" s="119"/>
      <c r="C443" s="119"/>
      <c r="D443" s="119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</row>
    <row r="444" spans="2:16">
      <c r="B444" s="119"/>
      <c r="C444" s="119"/>
      <c r="D444" s="119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2:16">
      <c r="B445" s="119"/>
      <c r="C445" s="119"/>
      <c r="D445" s="119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2:16">
      <c r="B446" s="119"/>
      <c r="C446" s="119"/>
      <c r="D446" s="119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</row>
    <row r="447" spans="2:16">
      <c r="B447" s="119"/>
      <c r="C447" s="119"/>
      <c r="D447" s="119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</row>
    <row r="448" spans="2:16">
      <c r="B448" s="119"/>
      <c r="C448" s="119"/>
      <c r="D448" s="119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</row>
    <row r="449" spans="2:16">
      <c r="B449" s="119"/>
      <c r="C449" s="119"/>
      <c r="D449" s="119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</row>
    <row r="450" spans="2:16">
      <c r="B450" s="119"/>
      <c r="C450" s="119"/>
      <c r="D450" s="119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</row>
    <row r="451" spans="2:16">
      <c r="B451" s="119"/>
      <c r="C451" s="119"/>
      <c r="D451" s="119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</row>
    <row r="452" spans="2:16">
      <c r="B452" s="119"/>
      <c r="C452" s="119"/>
      <c r="D452" s="119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</row>
    <row r="453" spans="2:16">
      <c r="B453" s="119"/>
      <c r="C453" s="119"/>
      <c r="D453" s="119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</row>
    <row r="454" spans="2:16">
      <c r="B454" s="119"/>
      <c r="C454" s="119"/>
      <c r="D454" s="119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</row>
    <row r="455" spans="2:16">
      <c r="B455" s="119"/>
      <c r="C455" s="119"/>
      <c r="D455" s="119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</row>
    <row r="456" spans="2:16">
      <c r="B456" s="119"/>
      <c r="C456" s="119"/>
      <c r="D456" s="119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</row>
    <row r="457" spans="2:16">
      <c r="B457" s="119"/>
      <c r="C457" s="119"/>
      <c r="D457" s="119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</row>
    <row r="458" spans="2:16">
      <c r="B458" s="119"/>
      <c r="C458" s="119"/>
      <c r="D458" s="119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</row>
    <row r="459" spans="2:16">
      <c r="B459" s="119"/>
      <c r="C459" s="119"/>
      <c r="D459" s="119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</row>
    <row r="460" spans="2:16">
      <c r="B460" s="119"/>
      <c r="C460" s="119"/>
      <c r="D460" s="119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</row>
    <row r="461" spans="2:16">
      <c r="B461" s="119"/>
      <c r="C461" s="119"/>
      <c r="D461" s="119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</row>
    <row r="462" spans="2:16">
      <c r="B462" s="119"/>
      <c r="C462" s="119"/>
      <c r="D462" s="119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</row>
    <row r="463" spans="2:16">
      <c r="B463" s="119"/>
      <c r="C463" s="119"/>
      <c r="D463" s="119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141</v>
      </c>
      <c r="C1" s="67" t="s" vm="1">
        <v>222</v>
      </c>
    </row>
    <row r="2" spans="2:20">
      <c r="B2" s="46" t="s">
        <v>140</v>
      </c>
      <c r="C2" s="67" t="s">
        <v>223</v>
      </c>
    </row>
    <row r="3" spans="2:20">
      <c r="B3" s="46" t="s">
        <v>142</v>
      </c>
      <c r="C3" s="67" t="s">
        <v>224</v>
      </c>
    </row>
    <row r="4" spans="2:20">
      <c r="B4" s="46" t="s">
        <v>143</v>
      </c>
      <c r="C4" s="67">
        <v>12152</v>
      </c>
    </row>
    <row r="6" spans="2:20" ht="26.25" customHeight="1">
      <c r="B6" s="136" t="s">
        <v>169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</row>
    <row r="7" spans="2:20" ht="26.25" customHeight="1">
      <c r="B7" s="136" t="s">
        <v>85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</row>
    <row r="8" spans="2:20" s="3" customFormat="1" ht="78.75">
      <c r="B8" s="36" t="s">
        <v>110</v>
      </c>
      <c r="C8" s="12" t="s">
        <v>44</v>
      </c>
      <c r="D8" s="12" t="s">
        <v>114</v>
      </c>
      <c r="E8" s="12" t="s">
        <v>185</v>
      </c>
      <c r="F8" s="12" t="s">
        <v>112</v>
      </c>
      <c r="G8" s="12" t="s">
        <v>65</v>
      </c>
      <c r="H8" s="12" t="s">
        <v>14</v>
      </c>
      <c r="I8" s="12" t="s">
        <v>66</v>
      </c>
      <c r="J8" s="12" t="s">
        <v>99</v>
      </c>
      <c r="K8" s="12" t="s">
        <v>17</v>
      </c>
      <c r="L8" s="12" t="s">
        <v>98</v>
      </c>
      <c r="M8" s="12" t="s">
        <v>16</v>
      </c>
      <c r="N8" s="12" t="s">
        <v>18</v>
      </c>
      <c r="O8" s="12" t="s">
        <v>197</v>
      </c>
      <c r="P8" s="12" t="s">
        <v>196</v>
      </c>
      <c r="Q8" s="12" t="s">
        <v>61</v>
      </c>
      <c r="R8" s="12" t="s">
        <v>58</v>
      </c>
      <c r="S8" s="12" t="s">
        <v>144</v>
      </c>
      <c r="T8" s="37" t="s">
        <v>146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204</v>
      </c>
      <c r="P9" s="15"/>
      <c r="Q9" s="15" t="s">
        <v>200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43" t="s">
        <v>147</v>
      </c>
      <c r="T10" s="60" t="s">
        <v>186</v>
      </c>
    </row>
    <row r="11" spans="2:20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2:20">
      <c r="B12" s="120" t="s">
        <v>213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0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0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0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07"/>
  <sheetViews>
    <sheetView rightToLeft="1" topLeftCell="D8" zoomScale="70" zoomScaleNormal="70" workbookViewId="0">
      <selection activeCell="H18" sqref="H18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64.71093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9.140625" style="1" bestFit="1" customWidth="1"/>
    <col min="16" max="16" width="13.5703125" style="1" customWidth="1"/>
    <col min="17" max="17" width="8.28515625" style="1" bestFit="1" customWidth="1"/>
    <col min="18" max="18" width="13.140625" style="1" customWidth="1"/>
    <col min="19" max="19" width="19.140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141</v>
      </c>
      <c r="C1" s="67" t="s" vm="1">
        <v>222</v>
      </c>
    </row>
    <row r="2" spans="2:21">
      <c r="B2" s="46" t="s">
        <v>140</v>
      </c>
      <c r="C2" s="67" t="s">
        <v>223</v>
      </c>
    </row>
    <row r="3" spans="2:21">
      <c r="B3" s="46" t="s">
        <v>142</v>
      </c>
      <c r="C3" s="67" t="s">
        <v>224</v>
      </c>
    </row>
    <row r="4" spans="2:21">
      <c r="B4" s="46" t="s">
        <v>143</v>
      </c>
      <c r="C4" s="67">
        <v>12152</v>
      </c>
    </row>
    <row r="6" spans="2:21" ht="26.25" customHeight="1">
      <c r="B6" s="130" t="s">
        <v>169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</row>
    <row r="7" spans="2:21" ht="26.25" customHeight="1">
      <c r="B7" s="130" t="s">
        <v>86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</row>
    <row r="8" spans="2:21" s="3" customFormat="1" ht="78.75">
      <c r="B8" s="21" t="s">
        <v>110</v>
      </c>
      <c r="C8" s="29" t="s">
        <v>44</v>
      </c>
      <c r="D8" s="29" t="s">
        <v>114</v>
      </c>
      <c r="E8" s="29" t="s">
        <v>185</v>
      </c>
      <c r="F8" s="29" t="s">
        <v>112</v>
      </c>
      <c r="G8" s="29" t="s">
        <v>65</v>
      </c>
      <c r="H8" s="29" t="s">
        <v>14</v>
      </c>
      <c r="I8" s="29" t="s">
        <v>66</v>
      </c>
      <c r="J8" s="29" t="s">
        <v>99</v>
      </c>
      <c r="K8" s="29" t="s">
        <v>17</v>
      </c>
      <c r="L8" s="29" t="s">
        <v>98</v>
      </c>
      <c r="M8" s="29" t="s">
        <v>16</v>
      </c>
      <c r="N8" s="29" t="s">
        <v>18</v>
      </c>
      <c r="O8" s="12" t="s">
        <v>197</v>
      </c>
      <c r="P8" s="29" t="s">
        <v>196</v>
      </c>
      <c r="Q8" s="29" t="s">
        <v>212</v>
      </c>
      <c r="R8" s="29" t="s">
        <v>61</v>
      </c>
      <c r="S8" s="12" t="s">
        <v>58</v>
      </c>
      <c r="T8" s="29" t="s">
        <v>144</v>
      </c>
      <c r="U8" s="13" t="s">
        <v>146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204</v>
      </c>
      <c r="P9" s="31"/>
      <c r="Q9" s="15" t="s">
        <v>200</v>
      </c>
      <c r="R9" s="31" t="s">
        <v>200</v>
      </c>
      <c r="S9" s="15" t="s">
        <v>19</v>
      </c>
      <c r="T9" s="31" t="s">
        <v>200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108</v>
      </c>
      <c r="R10" s="18" t="s">
        <v>109</v>
      </c>
      <c r="S10" s="18" t="s">
        <v>147</v>
      </c>
      <c r="T10" s="18" t="s">
        <v>186</v>
      </c>
      <c r="U10" s="19" t="s">
        <v>206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4.6974681148459183</v>
      </c>
      <c r="L11" s="69"/>
      <c r="M11" s="69"/>
      <c r="N11" s="90">
        <v>3.2119492698263502E-2</v>
      </c>
      <c r="O11" s="77"/>
      <c r="P11" s="79"/>
      <c r="Q11" s="77">
        <f>Q12+Q265</f>
        <v>25.36857277093014</v>
      </c>
      <c r="R11" s="77">
        <f>R12+R265</f>
        <v>11035.935545591003</v>
      </c>
      <c r="S11" s="69"/>
      <c r="T11" s="78">
        <f>R11/$R$11</f>
        <v>1</v>
      </c>
      <c r="U11" s="78">
        <f>R11/'סכום נכסי הקרן'!$C$42</f>
        <v>0.33399117953519886</v>
      </c>
    </row>
    <row r="12" spans="2:21">
      <c r="B12" s="70" t="s">
        <v>191</v>
      </c>
      <c r="C12" s="71"/>
      <c r="D12" s="71"/>
      <c r="E12" s="71"/>
      <c r="F12" s="71"/>
      <c r="G12" s="71"/>
      <c r="H12" s="71"/>
      <c r="I12" s="71"/>
      <c r="J12" s="71"/>
      <c r="K12" s="80">
        <v>4.5297414822378768</v>
      </c>
      <c r="L12" s="71"/>
      <c r="M12" s="71"/>
      <c r="N12" s="91">
        <v>3.0920976859284313E-2</v>
      </c>
      <c r="O12" s="80"/>
      <c r="P12" s="82"/>
      <c r="Q12" s="80">
        <f>Q13+Q167+Q257</f>
        <v>25.36857277093014</v>
      </c>
      <c r="R12" s="80">
        <f>R13+R167+R257</f>
        <v>10489.598015047002</v>
      </c>
      <c r="S12" s="71"/>
      <c r="T12" s="81">
        <f t="shared" ref="T12:T74" si="0">R12/$R$11</f>
        <v>0.95049467910654217</v>
      </c>
      <c r="U12" s="81">
        <f>R12/'סכום נכסי הקרן'!$C$42</f>
        <v>0.31745683901672433</v>
      </c>
    </row>
    <row r="13" spans="2:21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4.5370644411401004</v>
      </c>
      <c r="L13" s="71"/>
      <c r="M13" s="71"/>
      <c r="N13" s="91">
        <v>2.4862482263107912E-2</v>
      </c>
      <c r="O13" s="80"/>
      <c r="P13" s="82"/>
      <c r="Q13" s="80">
        <v>23.484287591000001</v>
      </c>
      <c r="R13" s="80">
        <f>SUM(R14:R165)</f>
        <v>7936.5865758090022</v>
      </c>
      <c r="S13" s="71"/>
      <c r="T13" s="81">
        <f t="shared" si="0"/>
        <v>0.71915847487708184</v>
      </c>
      <c r="U13" s="81">
        <f>R13/'סכום נכסי הקרן'!$C$42</f>
        <v>0.24019258729693127</v>
      </c>
    </row>
    <row r="14" spans="2:21">
      <c r="B14" s="76" t="s">
        <v>302</v>
      </c>
      <c r="C14" s="73" t="s">
        <v>303</v>
      </c>
      <c r="D14" s="86" t="s">
        <v>115</v>
      </c>
      <c r="E14" s="86" t="s">
        <v>304</v>
      </c>
      <c r="F14" s="73" t="s">
        <v>305</v>
      </c>
      <c r="G14" s="86" t="s">
        <v>306</v>
      </c>
      <c r="H14" s="73" t="s">
        <v>307</v>
      </c>
      <c r="I14" s="73" t="s">
        <v>308</v>
      </c>
      <c r="J14" s="73"/>
      <c r="K14" s="83">
        <v>2.5700000000066474</v>
      </c>
      <c r="L14" s="86" t="s">
        <v>128</v>
      </c>
      <c r="M14" s="87">
        <v>6.1999999999999998E-3</v>
      </c>
      <c r="N14" s="87">
        <v>1.6000000000014142E-2</v>
      </c>
      <c r="O14" s="83">
        <v>143186.98356600001</v>
      </c>
      <c r="P14" s="85">
        <v>98.76</v>
      </c>
      <c r="Q14" s="73"/>
      <c r="R14" s="83">
        <v>141.411472258</v>
      </c>
      <c r="S14" s="84">
        <v>2.8912604227802765E-5</v>
      </c>
      <c r="T14" s="84">
        <f t="shared" si="0"/>
        <v>1.2813727633131719E-2</v>
      </c>
      <c r="U14" s="84">
        <f>R14/'סכום נכסי הקרן'!$C$42</f>
        <v>4.2796720064324344E-3</v>
      </c>
    </row>
    <row r="15" spans="2:21">
      <c r="B15" s="76" t="s">
        <v>309</v>
      </c>
      <c r="C15" s="73" t="s">
        <v>310</v>
      </c>
      <c r="D15" s="86" t="s">
        <v>115</v>
      </c>
      <c r="E15" s="86" t="s">
        <v>304</v>
      </c>
      <c r="F15" s="73" t="s">
        <v>305</v>
      </c>
      <c r="G15" s="86" t="s">
        <v>306</v>
      </c>
      <c r="H15" s="73" t="s">
        <v>307</v>
      </c>
      <c r="I15" s="73" t="s">
        <v>308</v>
      </c>
      <c r="J15" s="73"/>
      <c r="K15" s="83">
        <v>5.7299999999860836</v>
      </c>
      <c r="L15" s="86" t="s">
        <v>128</v>
      </c>
      <c r="M15" s="87">
        <v>5.0000000000000001E-4</v>
      </c>
      <c r="N15" s="87">
        <v>1.3200000000017672E-2</v>
      </c>
      <c r="O15" s="83">
        <v>48941.849041000001</v>
      </c>
      <c r="P15" s="85">
        <v>92.5</v>
      </c>
      <c r="Q15" s="73"/>
      <c r="R15" s="83">
        <v>45.271209131000006</v>
      </c>
      <c r="S15" s="84">
        <v>6.1382790191415762E-5</v>
      </c>
      <c r="T15" s="84">
        <f t="shared" si="0"/>
        <v>4.1021632415283935E-3</v>
      </c>
      <c r="U15" s="84">
        <f>R15/'סכום נכסי הקרן'!$C$42</f>
        <v>1.3700863396840031E-3</v>
      </c>
    </row>
    <row r="16" spans="2:21">
      <c r="B16" s="76" t="s">
        <v>311</v>
      </c>
      <c r="C16" s="73" t="s">
        <v>312</v>
      </c>
      <c r="D16" s="86" t="s">
        <v>115</v>
      </c>
      <c r="E16" s="86" t="s">
        <v>304</v>
      </c>
      <c r="F16" s="73" t="s">
        <v>313</v>
      </c>
      <c r="G16" s="86" t="s">
        <v>314</v>
      </c>
      <c r="H16" s="73" t="s">
        <v>307</v>
      </c>
      <c r="I16" s="73" t="s">
        <v>308</v>
      </c>
      <c r="J16" s="73"/>
      <c r="K16" s="83">
        <v>1.7700000000061749</v>
      </c>
      <c r="L16" s="86" t="s">
        <v>128</v>
      </c>
      <c r="M16" s="87">
        <v>3.5499999999999997E-2</v>
      </c>
      <c r="N16" s="87">
        <v>1.7400000000397944E-2</v>
      </c>
      <c r="O16" s="83">
        <v>12780.531273000001</v>
      </c>
      <c r="P16" s="85">
        <v>114.04</v>
      </c>
      <c r="Q16" s="73"/>
      <c r="R16" s="83">
        <v>14.574917083000001</v>
      </c>
      <c r="S16" s="84">
        <v>4.4829262235021147E-5</v>
      </c>
      <c r="T16" s="84">
        <f t="shared" si="0"/>
        <v>1.3206779817432756E-3</v>
      </c>
      <c r="U16" s="84">
        <f>R16/'סכום נכסי הקרן'!$C$42</f>
        <v>4.4109479690860248E-4</v>
      </c>
    </row>
    <row r="17" spans="2:21">
      <c r="B17" s="76" t="s">
        <v>315</v>
      </c>
      <c r="C17" s="73" t="s">
        <v>316</v>
      </c>
      <c r="D17" s="86" t="s">
        <v>115</v>
      </c>
      <c r="E17" s="86" t="s">
        <v>304</v>
      </c>
      <c r="F17" s="73" t="s">
        <v>313</v>
      </c>
      <c r="G17" s="86" t="s">
        <v>314</v>
      </c>
      <c r="H17" s="73" t="s">
        <v>307</v>
      </c>
      <c r="I17" s="73" t="s">
        <v>308</v>
      </c>
      <c r="J17" s="73"/>
      <c r="K17" s="83">
        <v>0.69000000001747774</v>
      </c>
      <c r="L17" s="86" t="s">
        <v>128</v>
      </c>
      <c r="M17" s="87">
        <v>4.6500000000000007E-2</v>
      </c>
      <c r="N17" s="87">
        <v>1.4399999999689288E-2</v>
      </c>
      <c r="O17" s="83">
        <v>4125.1364860000003</v>
      </c>
      <c r="P17" s="85">
        <v>124.83</v>
      </c>
      <c r="Q17" s="73"/>
      <c r="R17" s="83">
        <v>5.1494075390000003</v>
      </c>
      <c r="S17" s="84">
        <v>2.0768776914531781E-5</v>
      </c>
      <c r="T17" s="84">
        <f t="shared" si="0"/>
        <v>4.6660362573948291E-4</v>
      </c>
      <c r="U17" s="84">
        <f>R17/'סכום נכסי הקרן'!$C$42</f>
        <v>1.5584149533613036E-4</v>
      </c>
    </row>
    <row r="18" spans="2:21">
      <c r="B18" s="76" t="s">
        <v>317</v>
      </c>
      <c r="C18" s="73" t="s">
        <v>318</v>
      </c>
      <c r="D18" s="86" t="s">
        <v>115</v>
      </c>
      <c r="E18" s="86" t="s">
        <v>304</v>
      </c>
      <c r="F18" s="73" t="s">
        <v>313</v>
      </c>
      <c r="G18" s="86" t="s">
        <v>314</v>
      </c>
      <c r="H18" s="73" t="s">
        <v>307</v>
      </c>
      <c r="I18" s="73" t="s">
        <v>308</v>
      </c>
      <c r="J18" s="73"/>
      <c r="K18" s="83">
        <v>5.1500000000097277</v>
      </c>
      <c r="L18" s="86" t="s">
        <v>128</v>
      </c>
      <c r="M18" s="87">
        <v>1.4999999999999999E-2</v>
      </c>
      <c r="N18" s="87">
        <v>9.5000000001528567E-3</v>
      </c>
      <c r="O18" s="83">
        <v>34868.928080999998</v>
      </c>
      <c r="P18" s="85">
        <v>103.19</v>
      </c>
      <c r="Q18" s="73"/>
      <c r="R18" s="83">
        <v>35.981245631</v>
      </c>
      <c r="S18" s="84">
        <v>7.5024222694660081E-5</v>
      </c>
      <c r="T18" s="84">
        <f t="shared" si="0"/>
        <v>3.2603711286964673E-3</v>
      </c>
      <c r="U18" s="84">
        <f>R18/'סכום נכסי הקרן'!$C$42</f>
        <v>1.0889351989958407E-3</v>
      </c>
    </row>
    <row r="19" spans="2:21">
      <c r="B19" s="76" t="s">
        <v>319</v>
      </c>
      <c r="C19" s="73" t="s">
        <v>320</v>
      </c>
      <c r="D19" s="86" t="s">
        <v>115</v>
      </c>
      <c r="E19" s="86" t="s">
        <v>304</v>
      </c>
      <c r="F19" s="73" t="s">
        <v>321</v>
      </c>
      <c r="G19" s="86" t="s">
        <v>314</v>
      </c>
      <c r="H19" s="73" t="s">
        <v>322</v>
      </c>
      <c r="I19" s="73" t="s">
        <v>126</v>
      </c>
      <c r="J19" s="73"/>
      <c r="K19" s="83">
        <v>5.430000000027829</v>
      </c>
      <c r="L19" s="86" t="s">
        <v>128</v>
      </c>
      <c r="M19" s="87">
        <v>1E-3</v>
      </c>
      <c r="N19" s="87">
        <v>7.5000000000443115E-3</v>
      </c>
      <c r="O19" s="83">
        <v>58708.32330399999</v>
      </c>
      <c r="P19" s="85">
        <v>96.1</v>
      </c>
      <c r="Q19" s="73"/>
      <c r="R19" s="83">
        <v>56.418702300999989</v>
      </c>
      <c r="S19" s="84">
        <v>3.9138882202666663E-5</v>
      </c>
      <c r="T19" s="84">
        <f t="shared" si="0"/>
        <v>5.1122718203569046E-3</v>
      </c>
      <c r="U19" s="84">
        <f>R19/'סכום נכסי הקרן'!$C$42</f>
        <v>1.707453695385561E-3</v>
      </c>
    </row>
    <row r="20" spans="2:21">
      <c r="B20" s="76" t="s">
        <v>323</v>
      </c>
      <c r="C20" s="73" t="s">
        <v>324</v>
      </c>
      <c r="D20" s="86" t="s">
        <v>115</v>
      </c>
      <c r="E20" s="86" t="s">
        <v>304</v>
      </c>
      <c r="F20" s="73" t="s">
        <v>321</v>
      </c>
      <c r="G20" s="86" t="s">
        <v>314</v>
      </c>
      <c r="H20" s="73" t="s">
        <v>322</v>
      </c>
      <c r="I20" s="73" t="s">
        <v>126</v>
      </c>
      <c r="J20" s="73"/>
      <c r="K20" s="83">
        <v>0.98999999998509514</v>
      </c>
      <c r="L20" s="86" t="s">
        <v>128</v>
      </c>
      <c r="M20" s="87">
        <v>8.0000000000000002E-3</v>
      </c>
      <c r="N20" s="87">
        <v>1.6000000000518429E-2</v>
      </c>
      <c r="O20" s="83">
        <v>15290.614535999999</v>
      </c>
      <c r="P20" s="85">
        <v>100.92</v>
      </c>
      <c r="Q20" s="73"/>
      <c r="R20" s="83">
        <v>15.431288277</v>
      </c>
      <c r="S20" s="84">
        <v>7.1169751980264132E-5</v>
      </c>
      <c r="T20" s="84">
        <f t="shared" si="0"/>
        <v>1.3982764046827907E-3</v>
      </c>
      <c r="U20" s="84">
        <f>R20/'סכום נכסי הקרן'!$C$42</f>
        <v>4.6701198571624239E-4</v>
      </c>
    </row>
    <row r="21" spans="2:21">
      <c r="B21" s="76" t="s">
        <v>325</v>
      </c>
      <c r="C21" s="73" t="s">
        <v>326</v>
      </c>
      <c r="D21" s="86" t="s">
        <v>115</v>
      </c>
      <c r="E21" s="86" t="s">
        <v>304</v>
      </c>
      <c r="F21" s="73" t="s">
        <v>327</v>
      </c>
      <c r="G21" s="86" t="s">
        <v>314</v>
      </c>
      <c r="H21" s="73" t="s">
        <v>322</v>
      </c>
      <c r="I21" s="73" t="s">
        <v>126</v>
      </c>
      <c r="J21" s="73"/>
      <c r="K21" s="83">
        <v>0.25000000000389927</v>
      </c>
      <c r="L21" s="86" t="s">
        <v>128</v>
      </c>
      <c r="M21" s="87">
        <v>5.8999999999999999E-3</v>
      </c>
      <c r="N21" s="87">
        <v>4.2799999999962562E-2</v>
      </c>
      <c r="O21" s="83">
        <v>64404.147041999997</v>
      </c>
      <c r="P21" s="85">
        <v>99.55</v>
      </c>
      <c r="Q21" s="73"/>
      <c r="R21" s="83">
        <v>64.114325582999996</v>
      </c>
      <c r="S21" s="84">
        <v>1.2064879214169849E-5</v>
      </c>
      <c r="T21" s="84">
        <f t="shared" si="0"/>
        <v>5.8095958714270025E-3</v>
      </c>
      <c r="U21" s="84">
        <f>R21/'סכום נכסי הקרן'!$C$42</f>
        <v>1.9403537777207263E-3</v>
      </c>
    </row>
    <row r="22" spans="2:21">
      <c r="B22" s="76" t="s">
        <v>328</v>
      </c>
      <c r="C22" s="73" t="s">
        <v>329</v>
      </c>
      <c r="D22" s="86" t="s">
        <v>115</v>
      </c>
      <c r="E22" s="86" t="s">
        <v>304</v>
      </c>
      <c r="F22" s="73" t="s">
        <v>327</v>
      </c>
      <c r="G22" s="86" t="s">
        <v>314</v>
      </c>
      <c r="H22" s="73" t="s">
        <v>322</v>
      </c>
      <c r="I22" s="73" t="s">
        <v>126</v>
      </c>
      <c r="J22" s="73"/>
      <c r="K22" s="83">
        <v>5.1199999999612071</v>
      </c>
      <c r="L22" s="86" t="s">
        <v>128</v>
      </c>
      <c r="M22" s="87">
        <v>8.3000000000000001E-3</v>
      </c>
      <c r="N22" s="87">
        <v>8.2999999999289961E-3</v>
      </c>
      <c r="O22" s="83">
        <v>57330.896975000011</v>
      </c>
      <c r="P22" s="85">
        <v>100.72</v>
      </c>
      <c r="Q22" s="73"/>
      <c r="R22" s="83">
        <v>57.743681727000002</v>
      </c>
      <c r="S22" s="84">
        <v>4.4581830816426519E-5</v>
      </c>
      <c r="T22" s="84">
        <f t="shared" si="0"/>
        <v>5.2323322738206226E-3</v>
      </c>
      <c r="U22" s="84">
        <f>R22/'סכום נכסי הקרן'!$C$42</f>
        <v>1.7475528278534389E-3</v>
      </c>
    </row>
    <row r="23" spans="2:21">
      <c r="B23" s="76" t="s">
        <v>330</v>
      </c>
      <c r="C23" s="73" t="s">
        <v>331</v>
      </c>
      <c r="D23" s="86" t="s">
        <v>115</v>
      </c>
      <c r="E23" s="86" t="s">
        <v>304</v>
      </c>
      <c r="F23" s="73" t="s">
        <v>332</v>
      </c>
      <c r="G23" s="86" t="s">
        <v>314</v>
      </c>
      <c r="H23" s="73" t="s">
        <v>322</v>
      </c>
      <c r="I23" s="73" t="s">
        <v>126</v>
      </c>
      <c r="J23" s="73"/>
      <c r="K23" s="83">
        <v>0.93999999998088757</v>
      </c>
      <c r="L23" s="86" t="s">
        <v>128</v>
      </c>
      <c r="M23" s="87">
        <v>4.0999999999999995E-3</v>
      </c>
      <c r="N23" s="87">
        <v>1.3799999999617753E-2</v>
      </c>
      <c r="O23" s="83">
        <v>10557.285226</v>
      </c>
      <c r="P23" s="85">
        <v>99.12</v>
      </c>
      <c r="Q23" s="73"/>
      <c r="R23" s="83">
        <v>10.46438158</v>
      </c>
      <c r="S23" s="84">
        <v>1.2844361135075641E-5</v>
      </c>
      <c r="T23" s="84">
        <f t="shared" si="0"/>
        <v>9.4820974051272469E-4</v>
      </c>
      <c r="U23" s="84">
        <f>R23/'סכום נכסי הקרן'!$C$42</f>
        <v>3.1669368968060977E-4</v>
      </c>
    </row>
    <row r="24" spans="2:21">
      <c r="B24" s="76" t="s">
        <v>333</v>
      </c>
      <c r="C24" s="73" t="s">
        <v>334</v>
      </c>
      <c r="D24" s="86" t="s">
        <v>115</v>
      </c>
      <c r="E24" s="86" t="s">
        <v>304</v>
      </c>
      <c r="F24" s="73" t="s">
        <v>332</v>
      </c>
      <c r="G24" s="86" t="s">
        <v>314</v>
      </c>
      <c r="H24" s="73" t="s">
        <v>322</v>
      </c>
      <c r="I24" s="73" t="s">
        <v>126</v>
      </c>
      <c r="J24" s="73"/>
      <c r="K24" s="83">
        <v>1.3000000000038097</v>
      </c>
      <c r="L24" s="86" t="s">
        <v>128</v>
      </c>
      <c r="M24" s="87">
        <v>0.04</v>
      </c>
      <c r="N24" s="87">
        <v>2.1499999999955551E-2</v>
      </c>
      <c r="O24" s="83">
        <v>73760.583987999998</v>
      </c>
      <c r="P24" s="85">
        <v>106.76</v>
      </c>
      <c r="Q24" s="73"/>
      <c r="R24" s="83">
        <v>78.746800249000003</v>
      </c>
      <c r="S24" s="84">
        <v>3.5603961193148028E-5</v>
      </c>
      <c r="T24" s="84">
        <f t="shared" si="0"/>
        <v>7.1354893224671251E-3</v>
      </c>
      <c r="U24" s="84">
        <f>R24/'סכום נכסי הקרן'!$C$42</f>
        <v>2.3831904953716121E-3</v>
      </c>
    </row>
    <row r="25" spans="2:21">
      <c r="B25" s="76" t="s">
        <v>335</v>
      </c>
      <c r="C25" s="73" t="s">
        <v>336</v>
      </c>
      <c r="D25" s="86" t="s">
        <v>115</v>
      </c>
      <c r="E25" s="86" t="s">
        <v>304</v>
      </c>
      <c r="F25" s="73" t="s">
        <v>332</v>
      </c>
      <c r="G25" s="86" t="s">
        <v>314</v>
      </c>
      <c r="H25" s="73" t="s">
        <v>322</v>
      </c>
      <c r="I25" s="73" t="s">
        <v>126</v>
      </c>
      <c r="J25" s="73"/>
      <c r="K25" s="83">
        <v>2.4600000000093463</v>
      </c>
      <c r="L25" s="86" t="s">
        <v>128</v>
      </c>
      <c r="M25" s="87">
        <v>9.8999999999999991E-3</v>
      </c>
      <c r="N25" s="87">
        <v>1.2900000000080536E-2</v>
      </c>
      <c r="O25" s="83">
        <v>99795.279137999998</v>
      </c>
      <c r="P25" s="85">
        <v>100.78</v>
      </c>
      <c r="Q25" s="73"/>
      <c r="R25" s="83">
        <v>100.573680211</v>
      </c>
      <c r="S25" s="84">
        <v>3.311196126248144E-5</v>
      </c>
      <c r="T25" s="84">
        <f t="shared" si="0"/>
        <v>9.1132899241315769E-3</v>
      </c>
      <c r="U25" s="84">
        <f>R25/'סכום נכסי הקרן'!$C$42</f>
        <v>3.0437584512069482E-3</v>
      </c>
    </row>
    <row r="26" spans="2:21">
      <c r="B26" s="76" t="s">
        <v>337</v>
      </c>
      <c r="C26" s="73" t="s">
        <v>338</v>
      </c>
      <c r="D26" s="86" t="s">
        <v>115</v>
      </c>
      <c r="E26" s="86" t="s">
        <v>304</v>
      </c>
      <c r="F26" s="73" t="s">
        <v>332</v>
      </c>
      <c r="G26" s="86" t="s">
        <v>314</v>
      </c>
      <c r="H26" s="73" t="s">
        <v>322</v>
      </c>
      <c r="I26" s="73" t="s">
        <v>126</v>
      </c>
      <c r="J26" s="73"/>
      <c r="K26" s="83">
        <v>4.4099999999895463</v>
      </c>
      <c r="L26" s="86" t="s">
        <v>128</v>
      </c>
      <c r="M26" s="87">
        <v>8.6E-3</v>
      </c>
      <c r="N26" s="87">
        <v>1.1599999999946707E-2</v>
      </c>
      <c r="O26" s="83">
        <v>97371.639941000001</v>
      </c>
      <c r="P26" s="85">
        <v>100.2</v>
      </c>
      <c r="Q26" s="73"/>
      <c r="R26" s="83">
        <v>97.566377221999986</v>
      </c>
      <c r="S26" s="84">
        <v>3.8927619490827155E-5</v>
      </c>
      <c r="T26" s="84">
        <f t="shared" si="0"/>
        <v>8.840788967907574E-3</v>
      </c>
      <c r="U26" s="84">
        <f>R26/'סכום נכסי הקרן'!$C$42</f>
        <v>2.9527455354132238E-3</v>
      </c>
    </row>
    <row r="27" spans="2:21">
      <c r="B27" s="76" t="s">
        <v>339</v>
      </c>
      <c r="C27" s="73" t="s">
        <v>340</v>
      </c>
      <c r="D27" s="86" t="s">
        <v>115</v>
      </c>
      <c r="E27" s="86" t="s">
        <v>304</v>
      </c>
      <c r="F27" s="73" t="s">
        <v>332</v>
      </c>
      <c r="G27" s="86" t="s">
        <v>314</v>
      </c>
      <c r="H27" s="73" t="s">
        <v>322</v>
      </c>
      <c r="I27" s="73" t="s">
        <v>126</v>
      </c>
      <c r="J27" s="73"/>
      <c r="K27" s="83">
        <v>7.1699999993734895</v>
      </c>
      <c r="L27" s="86" t="s">
        <v>128</v>
      </c>
      <c r="M27" s="87">
        <v>1.2199999999999999E-2</v>
      </c>
      <c r="N27" s="87">
        <v>1.0999999999220109E-2</v>
      </c>
      <c r="O27" s="83">
        <v>3749.5859209999999</v>
      </c>
      <c r="P27" s="85">
        <v>102.59</v>
      </c>
      <c r="Q27" s="73"/>
      <c r="R27" s="83">
        <v>3.8467000730000001</v>
      </c>
      <c r="S27" s="84">
        <v>4.6775804645163218E-6</v>
      </c>
      <c r="T27" s="84">
        <f t="shared" si="0"/>
        <v>3.4856130294606569E-4</v>
      </c>
      <c r="U27" s="84">
        <f>R27/'סכום נכסי הקרן'!$C$42</f>
        <v>1.1641640071128226E-4</v>
      </c>
    </row>
    <row r="28" spans="2:21">
      <c r="B28" s="76" t="s">
        <v>341</v>
      </c>
      <c r="C28" s="73" t="s">
        <v>342</v>
      </c>
      <c r="D28" s="86" t="s">
        <v>115</v>
      </c>
      <c r="E28" s="86" t="s">
        <v>304</v>
      </c>
      <c r="F28" s="73" t="s">
        <v>332</v>
      </c>
      <c r="G28" s="86" t="s">
        <v>314</v>
      </c>
      <c r="H28" s="73" t="s">
        <v>322</v>
      </c>
      <c r="I28" s="73" t="s">
        <v>126</v>
      </c>
      <c r="J28" s="73"/>
      <c r="K28" s="83">
        <v>6.1499999999983785</v>
      </c>
      <c r="L28" s="86" t="s">
        <v>128</v>
      </c>
      <c r="M28" s="87">
        <v>3.8E-3</v>
      </c>
      <c r="N28" s="87">
        <v>1.0299999999996756E-2</v>
      </c>
      <c r="O28" s="83">
        <v>129754.141915</v>
      </c>
      <c r="P28" s="85">
        <v>95.06</v>
      </c>
      <c r="Q28" s="73"/>
      <c r="R28" s="83">
        <v>123.344292168</v>
      </c>
      <c r="S28" s="84">
        <v>4.3251380638333335E-5</v>
      </c>
      <c r="T28" s="84">
        <f t="shared" si="0"/>
        <v>1.1176604979110957E-2</v>
      </c>
      <c r="U28" s="84">
        <f>R28/'סכום נכסי הקרן'!$C$42</f>
        <v>3.7328874801722451E-3</v>
      </c>
    </row>
    <row r="29" spans="2:21">
      <c r="B29" s="76" t="s">
        <v>343</v>
      </c>
      <c r="C29" s="73" t="s">
        <v>344</v>
      </c>
      <c r="D29" s="86" t="s">
        <v>115</v>
      </c>
      <c r="E29" s="86" t="s">
        <v>304</v>
      </c>
      <c r="F29" s="73" t="s">
        <v>332</v>
      </c>
      <c r="G29" s="86" t="s">
        <v>314</v>
      </c>
      <c r="H29" s="73" t="s">
        <v>322</v>
      </c>
      <c r="I29" s="73" t="s">
        <v>126</v>
      </c>
      <c r="J29" s="73"/>
      <c r="K29" s="83">
        <v>3.5700000000061767</v>
      </c>
      <c r="L29" s="86" t="s">
        <v>128</v>
      </c>
      <c r="M29" s="87">
        <v>1E-3</v>
      </c>
      <c r="N29" s="87">
        <v>1.2299999999991944E-2</v>
      </c>
      <c r="O29" s="83">
        <v>38929.951534</v>
      </c>
      <c r="P29" s="85">
        <v>95.65</v>
      </c>
      <c r="Q29" s="73"/>
      <c r="R29" s="83">
        <v>37.236499661000003</v>
      </c>
      <c r="S29" s="84">
        <v>1.5302461421082753E-5</v>
      </c>
      <c r="T29" s="84">
        <f t="shared" si="0"/>
        <v>3.3741135499723413E-3</v>
      </c>
      <c r="U29" s="84">
        <f>R29/'סכום נכסי הקרן'!$C$42</f>
        <v>1.1269241644409594E-3</v>
      </c>
    </row>
    <row r="30" spans="2:21">
      <c r="B30" s="76" t="s">
        <v>345</v>
      </c>
      <c r="C30" s="73" t="s">
        <v>346</v>
      </c>
      <c r="D30" s="86" t="s">
        <v>115</v>
      </c>
      <c r="E30" s="86" t="s">
        <v>304</v>
      </c>
      <c r="F30" s="73" t="s">
        <v>332</v>
      </c>
      <c r="G30" s="86" t="s">
        <v>314</v>
      </c>
      <c r="H30" s="73" t="s">
        <v>322</v>
      </c>
      <c r="I30" s="73" t="s">
        <v>126</v>
      </c>
      <c r="J30" s="73"/>
      <c r="K30" s="83">
        <v>9.6599999999818085</v>
      </c>
      <c r="L30" s="86" t="s">
        <v>128</v>
      </c>
      <c r="M30" s="87">
        <v>1.09E-2</v>
      </c>
      <c r="N30" s="87">
        <v>1.6399999999807388E-2</v>
      </c>
      <c r="O30" s="83">
        <v>19483.192176</v>
      </c>
      <c r="P30" s="85">
        <v>95.93</v>
      </c>
      <c r="Q30" s="73"/>
      <c r="R30" s="83">
        <v>18.690226799000001</v>
      </c>
      <c r="S30" s="84">
        <v>2.7756721391255786E-5</v>
      </c>
      <c r="T30" s="84">
        <f t="shared" si="0"/>
        <v>1.6935788290705436E-3</v>
      </c>
      <c r="U30" s="84">
        <f>R30/'סכום נכסי הקרן'!$C$42</f>
        <v>5.6564039075711185E-4</v>
      </c>
    </row>
    <row r="31" spans="2:21">
      <c r="B31" s="76" t="s">
        <v>350</v>
      </c>
      <c r="C31" s="73" t="s">
        <v>351</v>
      </c>
      <c r="D31" s="86" t="s">
        <v>115</v>
      </c>
      <c r="E31" s="86" t="s">
        <v>304</v>
      </c>
      <c r="F31" s="73" t="s">
        <v>352</v>
      </c>
      <c r="G31" s="86" t="s">
        <v>124</v>
      </c>
      <c r="H31" s="73" t="s">
        <v>307</v>
      </c>
      <c r="I31" s="73" t="s">
        <v>308</v>
      </c>
      <c r="J31" s="73"/>
      <c r="K31" s="83">
        <v>5.7200000003035356</v>
      </c>
      <c r="L31" s="86" t="s">
        <v>128</v>
      </c>
      <c r="M31" s="87">
        <v>1E-3</v>
      </c>
      <c r="N31" s="87">
        <v>6.8999999993390789E-3</v>
      </c>
      <c r="O31" s="83">
        <v>4283.0850030000001</v>
      </c>
      <c r="P31" s="85">
        <v>95.38</v>
      </c>
      <c r="Q31" s="73"/>
      <c r="R31" s="83">
        <v>4.0852064830000003</v>
      </c>
      <c r="S31" s="84">
        <v>8.1605887453558169E-6</v>
      </c>
      <c r="T31" s="84">
        <f t="shared" si="0"/>
        <v>3.701731009685076E-4</v>
      </c>
      <c r="U31" s="84">
        <f>R31/'סכום נכסי הקרן'!$C$42</f>
        <v>1.2363455062467413E-4</v>
      </c>
    </row>
    <row r="32" spans="2:21">
      <c r="B32" s="76" t="s">
        <v>353</v>
      </c>
      <c r="C32" s="73" t="s">
        <v>354</v>
      </c>
      <c r="D32" s="86" t="s">
        <v>115</v>
      </c>
      <c r="E32" s="86" t="s">
        <v>304</v>
      </c>
      <c r="F32" s="73" t="s">
        <v>352</v>
      </c>
      <c r="G32" s="86" t="s">
        <v>124</v>
      </c>
      <c r="H32" s="73" t="s">
        <v>307</v>
      </c>
      <c r="I32" s="73" t="s">
        <v>308</v>
      </c>
      <c r="J32" s="73"/>
      <c r="K32" s="83">
        <v>15.010000000031345</v>
      </c>
      <c r="L32" s="86" t="s">
        <v>128</v>
      </c>
      <c r="M32" s="87">
        <v>2.07E-2</v>
      </c>
      <c r="N32" s="87">
        <v>1.3100000000017984E-2</v>
      </c>
      <c r="O32" s="83">
        <v>140508.53917999999</v>
      </c>
      <c r="P32" s="85">
        <v>110.8</v>
      </c>
      <c r="Q32" s="73"/>
      <c r="R32" s="83">
        <v>155.68346141200001</v>
      </c>
      <c r="S32" s="84">
        <v>9.5033878147594527E-5</v>
      </c>
      <c r="T32" s="84">
        <f t="shared" si="0"/>
        <v>1.4106956385242531E-2</v>
      </c>
      <c r="U32" s="84">
        <f>R32/'סכום נכסי הקרן'!$C$42</f>
        <v>4.711599002758758E-3</v>
      </c>
    </row>
    <row r="33" spans="2:21">
      <c r="B33" s="76" t="s">
        <v>355</v>
      </c>
      <c r="C33" s="73" t="s">
        <v>356</v>
      </c>
      <c r="D33" s="86" t="s">
        <v>115</v>
      </c>
      <c r="E33" s="86" t="s">
        <v>304</v>
      </c>
      <c r="F33" s="73" t="s">
        <v>357</v>
      </c>
      <c r="G33" s="86" t="s">
        <v>314</v>
      </c>
      <c r="H33" s="73" t="s">
        <v>322</v>
      </c>
      <c r="I33" s="73" t="s">
        <v>126</v>
      </c>
      <c r="J33" s="73"/>
      <c r="K33" s="83">
        <v>2.2500000000058158</v>
      </c>
      <c r="L33" s="86" t="s">
        <v>128</v>
      </c>
      <c r="M33" s="87">
        <v>0.05</v>
      </c>
      <c r="N33" s="87">
        <v>1.5200000000000005E-2</v>
      </c>
      <c r="O33" s="83">
        <v>114736.17825699999</v>
      </c>
      <c r="P33" s="85">
        <v>112.4</v>
      </c>
      <c r="Q33" s="73"/>
      <c r="R33" s="83">
        <v>128.96346372499997</v>
      </c>
      <c r="S33" s="84">
        <v>3.640561093340635E-5</v>
      </c>
      <c r="T33" s="84">
        <f t="shared" si="0"/>
        <v>1.168577536469235E-2</v>
      </c>
      <c r="U33" s="84">
        <f>R33/'סכום נכסי הקרן'!$C$42</f>
        <v>3.9029458978369668E-3</v>
      </c>
    </row>
    <row r="34" spans="2:21">
      <c r="B34" s="76" t="s">
        <v>358</v>
      </c>
      <c r="C34" s="73" t="s">
        <v>359</v>
      </c>
      <c r="D34" s="86" t="s">
        <v>115</v>
      </c>
      <c r="E34" s="86" t="s">
        <v>304</v>
      </c>
      <c r="F34" s="73" t="s">
        <v>357</v>
      </c>
      <c r="G34" s="86" t="s">
        <v>314</v>
      </c>
      <c r="H34" s="73" t="s">
        <v>322</v>
      </c>
      <c r="I34" s="73" t="s">
        <v>126</v>
      </c>
      <c r="J34" s="73"/>
      <c r="K34" s="83">
        <v>0.45999991736288443</v>
      </c>
      <c r="L34" s="86" t="s">
        <v>128</v>
      </c>
      <c r="M34" s="87">
        <v>1.6E-2</v>
      </c>
      <c r="N34" s="87">
        <v>1.8400004958226936E-2</v>
      </c>
      <c r="O34" s="83">
        <v>2.4069769999999999</v>
      </c>
      <c r="P34" s="85">
        <v>100.55</v>
      </c>
      <c r="Q34" s="73"/>
      <c r="R34" s="83">
        <v>2.4202199999999998E-3</v>
      </c>
      <c r="S34" s="84">
        <v>2.2932183908066782E-9</v>
      </c>
      <c r="T34" s="84">
        <f t="shared" si="0"/>
        <v>2.1930356425168763E-7</v>
      </c>
      <c r="U34" s="84">
        <f>R34/'סכום נכסי הקרן'!$C$42</f>
        <v>7.3245456100694421E-8</v>
      </c>
    </row>
    <row r="35" spans="2:21">
      <c r="B35" s="76" t="s">
        <v>360</v>
      </c>
      <c r="C35" s="73" t="s">
        <v>361</v>
      </c>
      <c r="D35" s="86" t="s">
        <v>115</v>
      </c>
      <c r="E35" s="86" t="s">
        <v>304</v>
      </c>
      <c r="F35" s="73" t="s">
        <v>357</v>
      </c>
      <c r="G35" s="86" t="s">
        <v>314</v>
      </c>
      <c r="H35" s="73" t="s">
        <v>322</v>
      </c>
      <c r="I35" s="73" t="s">
        <v>126</v>
      </c>
      <c r="J35" s="73"/>
      <c r="K35" s="83">
        <v>1.9699999999793769</v>
      </c>
      <c r="L35" s="86" t="s">
        <v>128</v>
      </c>
      <c r="M35" s="87">
        <v>6.9999999999999993E-3</v>
      </c>
      <c r="N35" s="87">
        <v>1.6799999999902952E-2</v>
      </c>
      <c r="O35" s="83">
        <v>41299.186483999998</v>
      </c>
      <c r="P35" s="85">
        <v>99.8</v>
      </c>
      <c r="Q35" s="73"/>
      <c r="R35" s="83">
        <v>41.216587505</v>
      </c>
      <c r="S35" s="84">
        <v>1.936960340095588E-5</v>
      </c>
      <c r="T35" s="84">
        <f t="shared" si="0"/>
        <v>3.7347615283478664E-3</v>
      </c>
      <c r="U35" s="84">
        <f>R35/'סכום נכסי הקרן'!$C$42</f>
        <v>1.2473774081355861E-3</v>
      </c>
    </row>
    <row r="36" spans="2:21">
      <c r="B36" s="76" t="s">
        <v>362</v>
      </c>
      <c r="C36" s="73" t="s">
        <v>363</v>
      </c>
      <c r="D36" s="86" t="s">
        <v>115</v>
      </c>
      <c r="E36" s="86" t="s">
        <v>304</v>
      </c>
      <c r="F36" s="73" t="s">
        <v>357</v>
      </c>
      <c r="G36" s="86" t="s">
        <v>314</v>
      </c>
      <c r="H36" s="73" t="s">
        <v>322</v>
      </c>
      <c r="I36" s="73" t="s">
        <v>126</v>
      </c>
      <c r="J36" s="73"/>
      <c r="K36" s="83">
        <v>3.9899999999907987</v>
      </c>
      <c r="L36" s="86" t="s">
        <v>128</v>
      </c>
      <c r="M36" s="87">
        <v>6.0000000000000001E-3</v>
      </c>
      <c r="N36" s="87">
        <v>8.399999999931379E-3</v>
      </c>
      <c r="O36" s="83">
        <v>63738.249166000001</v>
      </c>
      <c r="P36" s="85">
        <v>100.6</v>
      </c>
      <c r="Q36" s="73"/>
      <c r="R36" s="83">
        <v>64.120674441000006</v>
      </c>
      <c r="S36" s="84">
        <v>3.1841573661389485E-5</v>
      </c>
      <c r="T36" s="84">
        <f t="shared" si="0"/>
        <v>5.8101711609413152E-3</v>
      </c>
      <c r="U36" s="84">
        <f>R36/'סכום נכסי הקרן'!$C$42</f>
        <v>1.9405459193441857E-3</v>
      </c>
    </row>
    <row r="37" spans="2:21">
      <c r="B37" s="76" t="s">
        <v>364</v>
      </c>
      <c r="C37" s="73" t="s">
        <v>365</v>
      </c>
      <c r="D37" s="86" t="s">
        <v>115</v>
      </c>
      <c r="E37" s="86" t="s">
        <v>304</v>
      </c>
      <c r="F37" s="73" t="s">
        <v>357</v>
      </c>
      <c r="G37" s="86" t="s">
        <v>314</v>
      </c>
      <c r="H37" s="73" t="s">
        <v>322</v>
      </c>
      <c r="I37" s="73" t="s">
        <v>126</v>
      </c>
      <c r="J37" s="73"/>
      <c r="K37" s="83">
        <v>5.4099999999923032</v>
      </c>
      <c r="L37" s="86" t="s">
        <v>128</v>
      </c>
      <c r="M37" s="87">
        <v>1.7500000000000002E-2</v>
      </c>
      <c r="N37" s="87">
        <v>1.0499999999993691E-2</v>
      </c>
      <c r="O37" s="83">
        <v>152582.079922</v>
      </c>
      <c r="P37" s="85">
        <v>103.87</v>
      </c>
      <c r="Q37" s="73"/>
      <c r="R37" s="83">
        <v>158.48700654199999</v>
      </c>
      <c r="S37" s="84">
        <v>3.8478505531397518E-5</v>
      </c>
      <c r="T37" s="84">
        <f t="shared" si="0"/>
        <v>1.4360994216327911E-2</v>
      </c>
      <c r="U37" s="84">
        <f>R37/'סכום נכסי הקרן'!$C$42</f>
        <v>4.7964453976095276E-3</v>
      </c>
    </row>
    <row r="38" spans="2:21">
      <c r="B38" s="76" t="s">
        <v>366</v>
      </c>
      <c r="C38" s="73" t="s">
        <v>367</v>
      </c>
      <c r="D38" s="86" t="s">
        <v>115</v>
      </c>
      <c r="E38" s="86" t="s">
        <v>304</v>
      </c>
      <c r="F38" s="73" t="s">
        <v>321</v>
      </c>
      <c r="G38" s="86" t="s">
        <v>314</v>
      </c>
      <c r="H38" s="73" t="s">
        <v>368</v>
      </c>
      <c r="I38" s="73" t="s">
        <v>126</v>
      </c>
      <c r="J38" s="73"/>
      <c r="K38" s="83">
        <v>0.82999999993325657</v>
      </c>
      <c r="L38" s="86" t="s">
        <v>128</v>
      </c>
      <c r="M38" s="87">
        <v>3.1E-2</v>
      </c>
      <c r="N38" s="87">
        <v>2.5599999999178544E-2</v>
      </c>
      <c r="O38" s="83">
        <v>9099.1104039999991</v>
      </c>
      <c r="P38" s="85">
        <v>107.03</v>
      </c>
      <c r="Q38" s="73"/>
      <c r="R38" s="83">
        <v>9.7387773549999999</v>
      </c>
      <c r="S38" s="84">
        <v>5.2896453521562349E-5</v>
      </c>
      <c r="T38" s="84">
        <f t="shared" si="0"/>
        <v>8.8246051408761314E-4</v>
      </c>
      <c r="U38" s="84">
        <f>R38/'סכום נכסי הקרן'!$C$42</f>
        <v>2.9473402799335991E-4</v>
      </c>
    </row>
    <row r="39" spans="2:21">
      <c r="B39" s="76" t="s">
        <v>369</v>
      </c>
      <c r="C39" s="73" t="s">
        <v>370</v>
      </c>
      <c r="D39" s="86" t="s">
        <v>115</v>
      </c>
      <c r="E39" s="86" t="s">
        <v>304</v>
      </c>
      <c r="F39" s="73" t="s">
        <v>321</v>
      </c>
      <c r="G39" s="86" t="s">
        <v>314</v>
      </c>
      <c r="H39" s="73" t="s">
        <v>368</v>
      </c>
      <c r="I39" s="73" t="s">
        <v>126</v>
      </c>
      <c r="J39" s="73"/>
      <c r="K39" s="83">
        <v>0.95999999976036665</v>
      </c>
      <c r="L39" s="86" t="s">
        <v>128</v>
      </c>
      <c r="M39" s="87">
        <v>4.2000000000000003E-2</v>
      </c>
      <c r="N39" s="87">
        <v>-9.9999993110540665E-5</v>
      </c>
      <c r="O39" s="83">
        <v>527.48196800000005</v>
      </c>
      <c r="P39" s="85">
        <v>126.58</v>
      </c>
      <c r="Q39" s="73"/>
      <c r="R39" s="83">
        <v>0.66768664600000005</v>
      </c>
      <c r="S39" s="84">
        <v>2.0223209293409504E-5</v>
      </c>
      <c r="T39" s="84">
        <f t="shared" si="0"/>
        <v>6.0501136785521497E-5</v>
      </c>
      <c r="U39" s="84">
        <f>R39/'סכום נכסי הקרן'!$C$42</f>
        <v>2.0206846038216734E-5</v>
      </c>
    </row>
    <row r="40" spans="2:21">
      <c r="B40" s="76" t="s">
        <v>371</v>
      </c>
      <c r="C40" s="73" t="s">
        <v>372</v>
      </c>
      <c r="D40" s="86" t="s">
        <v>115</v>
      </c>
      <c r="E40" s="86" t="s">
        <v>304</v>
      </c>
      <c r="F40" s="73" t="s">
        <v>373</v>
      </c>
      <c r="G40" s="86" t="s">
        <v>314</v>
      </c>
      <c r="H40" s="73" t="s">
        <v>368</v>
      </c>
      <c r="I40" s="73" t="s">
        <v>126</v>
      </c>
      <c r="J40" s="73"/>
      <c r="K40" s="83">
        <v>1.1699999999611885</v>
      </c>
      <c r="L40" s="86" t="s">
        <v>128</v>
      </c>
      <c r="M40" s="87">
        <v>3.85E-2</v>
      </c>
      <c r="N40" s="87">
        <v>1.6699999999611886E-2</v>
      </c>
      <c r="O40" s="83">
        <v>10116.788107</v>
      </c>
      <c r="P40" s="85">
        <v>112.06</v>
      </c>
      <c r="Q40" s="73"/>
      <c r="R40" s="83">
        <v>11.336873132000001</v>
      </c>
      <c r="S40" s="84">
        <v>3.1669419390686639E-5</v>
      </c>
      <c r="T40" s="84">
        <f t="shared" si="0"/>
        <v>1.0272688785799612E-3</v>
      </c>
      <c r="U40" s="84">
        <f>R40/'סכום נכסי הקרן'!$C$42</f>
        <v>3.4309874445672219E-4</v>
      </c>
    </row>
    <row r="41" spans="2:21">
      <c r="B41" s="76" t="s">
        <v>374</v>
      </c>
      <c r="C41" s="73" t="s">
        <v>375</v>
      </c>
      <c r="D41" s="86" t="s">
        <v>115</v>
      </c>
      <c r="E41" s="86" t="s">
        <v>304</v>
      </c>
      <c r="F41" s="73" t="s">
        <v>373</v>
      </c>
      <c r="G41" s="86" t="s">
        <v>314</v>
      </c>
      <c r="H41" s="73" t="s">
        <v>368</v>
      </c>
      <c r="I41" s="73" t="s">
        <v>126</v>
      </c>
      <c r="J41" s="73"/>
      <c r="K41" s="83">
        <v>1.5400000000919145</v>
      </c>
      <c r="L41" s="86" t="s">
        <v>128</v>
      </c>
      <c r="M41" s="87">
        <v>4.7500000000000001E-2</v>
      </c>
      <c r="N41" s="87">
        <v>1.1500000000058921E-2</v>
      </c>
      <c r="O41" s="83">
        <v>6671.5117839999994</v>
      </c>
      <c r="P41" s="85">
        <v>127.2</v>
      </c>
      <c r="Q41" s="73"/>
      <c r="R41" s="83">
        <v>8.4861627930000001</v>
      </c>
      <c r="S41" s="84">
        <v>3.0648380041997596E-5</v>
      </c>
      <c r="T41" s="84">
        <f t="shared" si="0"/>
        <v>7.6895726311036045E-4</v>
      </c>
      <c r="U41" s="84">
        <f>R41/'סכום נכסי הקרן'!$C$42</f>
        <v>2.5682494331838755E-4</v>
      </c>
    </row>
    <row r="42" spans="2:21">
      <c r="B42" s="76" t="s">
        <v>376</v>
      </c>
      <c r="C42" s="73" t="s">
        <v>377</v>
      </c>
      <c r="D42" s="86" t="s">
        <v>115</v>
      </c>
      <c r="E42" s="86" t="s">
        <v>304</v>
      </c>
      <c r="F42" s="73" t="s">
        <v>378</v>
      </c>
      <c r="G42" s="86" t="s">
        <v>2138</v>
      </c>
      <c r="H42" s="73" t="s">
        <v>379</v>
      </c>
      <c r="I42" s="73" t="s">
        <v>308</v>
      </c>
      <c r="J42" s="73"/>
      <c r="K42" s="83">
        <v>1.4000000002860788</v>
      </c>
      <c r="L42" s="86" t="s">
        <v>128</v>
      </c>
      <c r="M42" s="87">
        <v>3.6400000000000002E-2</v>
      </c>
      <c r="N42" s="87">
        <v>1.8600000004362703E-2</v>
      </c>
      <c r="O42" s="83">
        <v>2493.2526619999999</v>
      </c>
      <c r="P42" s="85">
        <v>112.16</v>
      </c>
      <c r="Q42" s="73"/>
      <c r="R42" s="83">
        <v>2.7964320730000001</v>
      </c>
      <c r="S42" s="84">
        <v>4.5229073233560089E-5</v>
      </c>
      <c r="T42" s="84">
        <f t="shared" si="0"/>
        <v>2.5339329515359577E-4</v>
      </c>
      <c r="U42" s="84">
        <f>R42/'סכום נכסי הקרן'!$C$42</f>
        <v>8.4631125534660246E-5</v>
      </c>
    </row>
    <row r="43" spans="2:21">
      <c r="B43" s="76" t="s">
        <v>380</v>
      </c>
      <c r="C43" s="73" t="s">
        <v>381</v>
      </c>
      <c r="D43" s="86" t="s">
        <v>115</v>
      </c>
      <c r="E43" s="86" t="s">
        <v>304</v>
      </c>
      <c r="F43" s="73" t="s">
        <v>327</v>
      </c>
      <c r="G43" s="86" t="s">
        <v>314</v>
      </c>
      <c r="H43" s="73" t="s">
        <v>368</v>
      </c>
      <c r="I43" s="73" t="s">
        <v>126</v>
      </c>
      <c r="J43" s="73"/>
      <c r="K43" s="83">
        <v>0.61000000000745569</v>
      </c>
      <c r="L43" s="86" t="s">
        <v>128</v>
      </c>
      <c r="M43" s="87">
        <v>3.4000000000000002E-2</v>
      </c>
      <c r="N43" s="87">
        <v>3.2500000000000001E-2</v>
      </c>
      <c r="O43" s="83">
        <v>20473.564476</v>
      </c>
      <c r="P43" s="85">
        <v>104.82</v>
      </c>
      <c r="Q43" s="73"/>
      <c r="R43" s="83">
        <v>21.460388443999996</v>
      </c>
      <c r="S43" s="84">
        <v>2.2905078253596628E-5</v>
      </c>
      <c r="T43" s="84">
        <f t="shared" si="0"/>
        <v>1.9445916800931023E-3</v>
      </c>
      <c r="U43" s="84">
        <f>R43/'סכום נכסי הקרן'!$C$42</f>
        <v>6.4947646894862935E-4</v>
      </c>
    </row>
    <row r="44" spans="2:21">
      <c r="B44" s="76" t="s">
        <v>382</v>
      </c>
      <c r="C44" s="73" t="s">
        <v>383</v>
      </c>
      <c r="D44" s="86" t="s">
        <v>115</v>
      </c>
      <c r="E44" s="86" t="s">
        <v>304</v>
      </c>
      <c r="F44" s="73" t="s">
        <v>384</v>
      </c>
      <c r="G44" s="86" t="s">
        <v>2138</v>
      </c>
      <c r="H44" s="73" t="s">
        <v>368</v>
      </c>
      <c r="I44" s="73" t="s">
        <v>126</v>
      </c>
      <c r="J44" s="73"/>
      <c r="K44" s="83">
        <v>5.2500000000068177</v>
      </c>
      <c r="L44" s="86" t="s">
        <v>128</v>
      </c>
      <c r="M44" s="87">
        <v>8.3000000000000001E-3</v>
      </c>
      <c r="N44" s="87">
        <v>1.020000000003818E-2</v>
      </c>
      <c r="O44" s="83">
        <v>146375.251112</v>
      </c>
      <c r="P44" s="85">
        <v>100.2</v>
      </c>
      <c r="Q44" s="73"/>
      <c r="R44" s="83">
        <v>146.66800957200002</v>
      </c>
      <c r="S44" s="84">
        <v>9.5581264414380885E-5</v>
      </c>
      <c r="T44" s="84">
        <f t="shared" si="0"/>
        <v>1.3290038616671312E-2</v>
      </c>
      <c r="U44" s="84">
        <f>R44/'סכום נכסי הקרן'!$C$42</f>
        <v>4.4387556736503941E-3</v>
      </c>
    </row>
    <row r="45" spans="2:21">
      <c r="B45" s="76" t="s">
        <v>385</v>
      </c>
      <c r="C45" s="73" t="s">
        <v>386</v>
      </c>
      <c r="D45" s="86" t="s">
        <v>115</v>
      </c>
      <c r="E45" s="86" t="s">
        <v>304</v>
      </c>
      <c r="F45" s="73" t="s">
        <v>384</v>
      </c>
      <c r="G45" s="86" t="s">
        <v>2138</v>
      </c>
      <c r="H45" s="73" t="s">
        <v>368</v>
      </c>
      <c r="I45" s="73" t="s">
        <v>126</v>
      </c>
      <c r="J45" s="73"/>
      <c r="K45" s="83">
        <v>9.020000000018852</v>
      </c>
      <c r="L45" s="86" t="s">
        <v>128</v>
      </c>
      <c r="M45" s="87">
        <v>1.6500000000000001E-2</v>
      </c>
      <c r="N45" s="87">
        <v>1.4100000000080984E-2</v>
      </c>
      <c r="O45" s="83">
        <v>72642.159396000003</v>
      </c>
      <c r="P45" s="85">
        <v>103.69</v>
      </c>
      <c r="Q45" s="73"/>
      <c r="R45" s="83">
        <v>75.322658479000012</v>
      </c>
      <c r="S45" s="84">
        <v>4.9753881355862556E-5</v>
      </c>
      <c r="T45" s="84">
        <f t="shared" si="0"/>
        <v>6.8252173246057405E-3</v>
      </c>
      <c r="U45" s="84">
        <f>R45/'סכום נכסי הקרן'!$C$42</f>
        <v>2.2795623848291453E-3</v>
      </c>
    </row>
    <row r="46" spans="2:21">
      <c r="B46" s="76" t="s">
        <v>387</v>
      </c>
      <c r="C46" s="73" t="s">
        <v>388</v>
      </c>
      <c r="D46" s="86" t="s">
        <v>115</v>
      </c>
      <c r="E46" s="86" t="s">
        <v>304</v>
      </c>
      <c r="F46" s="73" t="s">
        <v>389</v>
      </c>
      <c r="G46" s="86" t="s">
        <v>124</v>
      </c>
      <c r="H46" s="73" t="s">
        <v>368</v>
      </c>
      <c r="I46" s="73" t="s">
        <v>126</v>
      </c>
      <c r="J46" s="73"/>
      <c r="K46" s="83">
        <v>8.85999999991955</v>
      </c>
      <c r="L46" s="86" t="s">
        <v>128</v>
      </c>
      <c r="M46" s="87">
        <v>2.6499999999999999E-2</v>
      </c>
      <c r="N46" s="87">
        <v>1.2800000000021169E-2</v>
      </c>
      <c r="O46" s="83">
        <v>16543.052790000002</v>
      </c>
      <c r="P46" s="85">
        <v>114.21</v>
      </c>
      <c r="Q46" s="73"/>
      <c r="R46" s="83">
        <v>18.893820532000003</v>
      </c>
      <c r="S46" s="84">
        <v>1.4227074556788009E-5</v>
      </c>
      <c r="T46" s="84">
        <f t="shared" si="0"/>
        <v>1.7120270822484393E-3</v>
      </c>
      <c r="U46" s="84">
        <f>R46/'סכום נכסי הקרן'!$C$42</f>
        <v>5.7180194459636124E-4</v>
      </c>
    </row>
    <row r="47" spans="2:21">
      <c r="B47" s="76" t="s">
        <v>390</v>
      </c>
      <c r="C47" s="73" t="s">
        <v>391</v>
      </c>
      <c r="D47" s="86" t="s">
        <v>115</v>
      </c>
      <c r="E47" s="86" t="s">
        <v>304</v>
      </c>
      <c r="F47" s="73" t="s">
        <v>392</v>
      </c>
      <c r="G47" s="86" t="s">
        <v>2138</v>
      </c>
      <c r="H47" s="73" t="s">
        <v>379</v>
      </c>
      <c r="I47" s="73" t="s">
        <v>308</v>
      </c>
      <c r="J47" s="73"/>
      <c r="K47" s="83">
        <v>2.9600000000058535</v>
      </c>
      <c r="L47" s="86" t="s">
        <v>128</v>
      </c>
      <c r="M47" s="87">
        <v>6.5000000000000006E-3</v>
      </c>
      <c r="N47" s="87">
        <v>1.3699999999981189E-2</v>
      </c>
      <c r="O47" s="83">
        <v>40401.316810000004</v>
      </c>
      <c r="P47" s="85">
        <v>98</v>
      </c>
      <c r="Q47" s="83">
        <v>8.245283881999999</v>
      </c>
      <c r="R47" s="83">
        <v>47.838574356999992</v>
      </c>
      <c r="S47" s="84">
        <v>6.422947558965354E-5</v>
      </c>
      <c r="T47" s="84">
        <f t="shared" si="0"/>
        <v>4.3348000864423418E-3</v>
      </c>
      <c r="U47" s="84">
        <f>R47/'סכום נכסי הקרן'!$C$42</f>
        <v>1.4477849939201599E-3</v>
      </c>
    </row>
    <row r="48" spans="2:21">
      <c r="B48" s="76" t="s">
        <v>393</v>
      </c>
      <c r="C48" s="73" t="s">
        <v>394</v>
      </c>
      <c r="D48" s="86" t="s">
        <v>115</v>
      </c>
      <c r="E48" s="86" t="s">
        <v>304</v>
      </c>
      <c r="F48" s="73" t="s">
        <v>392</v>
      </c>
      <c r="G48" s="86" t="s">
        <v>2138</v>
      </c>
      <c r="H48" s="73" t="s">
        <v>368</v>
      </c>
      <c r="I48" s="73" t="s">
        <v>126</v>
      </c>
      <c r="J48" s="73"/>
      <c r="K48" s="83">
        <v>5.0199999999990164</v>
      </c>
      <c r="L48" s="86" t="s">
        <v>128</v>
      </c>
      <c r="M48" s="87">
        <v>1.34E-2</v>
      </c>
      <c r="N48" s="87">
        <v>1.4899999999989548E-2</v>
      </c>
      <c r="O48" s="83">
        <v>322071.32298200001</v>
      </c>
      <c r="P48" s="85">
        <v>101</v>
      </c>
      <c r="Q48" s="73"/>
      <c r="R48" s="83">
        <v>325.292037166</v>
      </c>
      <c r="S48" s="84">
        <v>8.4365423757138587E-5</v>
      </c>
      <c r="T48" s="84">
        <f t="shared" si="0"/>
        <v>2.9475710130978279E-2</v>
      </c>
      <c r="U48" s="84">
        <f>R48/'סכום נכסי הקרן'!$C$42</f>
        <v>9.8446271942830461E-3</v>
      </c>
    </row>
    <row r="49" spans="2:21">
      <c r="B49" s="76" t="s">
        <v>395</v>
      </c>
      <c r="C49" s="73" t="s">
        <v>396</v>
      </c>
      <c r="D49" s="86" t="s">
        <v>115</v>
      </c>
      <c r="E49" s="86" t="s">
        <v>304</v>
      </c>
      <c r="F49" s="73" t="s">
        <v>392</v>
      </c>
      <c r="G49" s="86" t="s">
        <v>2138</v>
      </c>
      <c r="H49" s="73" t="s">
        <v>368</v>
      </c>
      <c r="I49" s="73" t="s">
        <v>126</v>
      </c>
      <c r="J49" s="73"/>
      <c r="K49" s="83">
        <v>5.9700000000190654</v>
      </c>
      <c r="L49" s="86" t="s">
        <v>128</v>
      </c>
      <c r="M49" s="87">
        <v>1.77E-2</v>
      </c>
      <c r="N49" s="87">
        <v>1.5300000000041851E-2</v>
      </c>
      <c r="O49" s="83">
        <v>147582.040156</v>
      </c>
      <c r="P49" s="85">
        <v>102</v>
      </c>
      <c r="Q49" s="73"/>
      <c r="R49" s="83">
        <v>150.53368152900001</v>
      </c>
      <c r="S49" s="84">
        <v>6.0666666456746518E-5</v>
      </c>
      <c r="T49" s="84">
        <f t="shared" si="0"/>
        <v>1.3640319020270115E-2</v>
      </c>
      <c r="U49" s="84">
        <f>R49/'סכום נכסי הקרן'!$C$42</f>
        <v>4.5557462388164244E-3</v>
      </c>
    </row>
    <row r="50" spans="2:21">
      <c r="B50" s="76" t="s">
        <v>397</v>
      </c>
      <c r="C50" s="73" t="s">
        <v>398</v>
      </c>
      <c r="D50" s="86" t="s">
        <v>115</v>
      </c>
      <c r="E50" s="86" t="s">
        <v>304</v>
      </c>
      <c r="F50" s="73" t="s">
        <v>392</v>
      </c>
      <c r="G50" s="86" t="s">
        <v>2138</v>
      </c>
      <c r="H50" s="73" t="s">
        <v>368</v>
      </c>
      <c r="I50" s="73" t="s">
        <v>126</v>
      </c>
      <c r="J50" s="73"/>
      <c r="K50" s="83">
        <v>9.2699999999659468</v>
      </c>
      <c r="L50" s="86" t="s">
        <v>128</v>
      </c>
      <c r="M50" s="87">
        <v>2.4799999999999999E-2</v>
      </c>
      <c r="N50" s="87">
        <v>1.5899999999969952E-2</v>
      </c>
      <c r="O50" s="83">
        <v>73074.007534000004</v>
      </c>
      <c r="P50" s="85">
        <v>109.3</v>
      </c>
      <c r="Q50" s="73"/>
      <c r="R50" s="83">
        <v>79.869891236000001</v>
      </c>
      <c r="S50" s="84">
        <v>6.1095501348592304E-5</v>
      </c>
      <c r="T50" s="84">
        <f t="shared" si="0"/>
        <v>7.2372560446775213E-3</v>
      </c>
      <c r="U50" s="84">
        <f>R50/'סכום נכסי הקרן'!$C$42</f>
        <v>2.4171796829600932E-3</v>
      </c>
    </row>
    <row r="51" spans="2:21">
      <c r="B51" s="76" t="s">
        <v>399</v>
      </c>
      <c r="C51" s="73" t="s">
        <v>400</v>
      </c>
      <c r="D51" s="86" t="s">
        <v>115</v>
      </c>
      <c r="E51" s="86" t="s">
        <v>304</v>
      </c>
      <c r="F51" s="73" t="s">
        <v>357</v>
      </c>
      <c r="G51" s="86" t="s">
        <v>314</v>
      </c>
      <c r="H51" s="73" t="s">
        <v>368</v>
      </c>
      <c r="I51" s="73" t="s">
        <v>126</v>
      </c>
      <c r="J51" s="73"/>
      <c r="K51" s="83">
        <v>0.98999999998632648</v>
      </c>
      <c r="L51" s="86" t="s">
        <v>128</v>
      </c>
      <c r="M51" s="87">
        <v>4.0999999999999995E-2</v>
      </c>
      <c r="N51" s="87">
        <v>1.9499999999634313E-2</v>
      </c>
      <c r="O51" s="83">
        <v>25350.813945999998</v>
      </c>
      <c r="P51" s="85">
        <v>124.05</v>
      </c>
      <c r="Q51" s="73"/>
      <c r="R51" s="83">
        <v>31.447683657000002</v>
      </c>
      <c r="S51" s="84">
        <v>3.2538111938806178E-5</v>
      </c>
      <c r="T51" s="84">
        <f t="shared" si="0"/>
        <v>2.8495711602414854E-3</v>
      </c>
      <c r="U51" s="84">
        <f>R51/'סכום נכסי הקרן'!$C$42</f>
        <v>9.5173163297853887E-4</v>
      </c>
    </row>
    <row r="52" spans="2:21">
      <c r="B52" s="76" t="s">
        <v>401</v>
      </c>
      <c r="C52" s="73" t="s">
        <v>402</v>
      </c>
      <c r="D52" s="86" t="s">
        <v>115</v>
      </c>
      <c r="E52" s="86" t="s">
        <v>304</v>
      </c>
      <c r="F52" s="73" t="s">
        <v>357</v>
      </c>
      <c r="G52" s="86" t="s">
        <v>314</v>
      </c>
      <c r="H52" s="73" t="s">
        <v>368</v>
      </c>
      <c r="I52" s="73" t="s">
        <v>126</v>
      </c>
      <c r="J52" s="73"/>
      <c r="K52" s="83">
        <v>2.0499999999286818</v>
      </c>
      <c r="L52" s="86" t="s">
        <v>128</v>
      </c>
      <c r="M52" s="87">
        <v>4.2000000000000003E-2</v>
      </c>
      <c r="N52" s="87">
        <v>1.849999999928682E-2</v>
      </c>
      <c r="O52" s="83">
        <v>15832.973585000002</v>
      </c>
      <c r="P52" s="85">
        <v>110.7</v>
      </c>
      <c r="Q52" s="73"/>
      <c r="R52" s="83">
        <v>17.527101484999999</v>
      </c>
      <c r="S52" s="84">
        <v>1.5868932586240421E-5</v>
      </c>
      <c r="T52" s="84">
        <f t="shared" si="0"/>
        <v>1.5881844735856853E-3</v>
      </c>
      <c r="U52" s="84">
        <f>R52/'סכום נכסי הקרן'!$C$42</f>
        <v>5.3043960565237196E-4</v>
      </c>
    </row>
    <row r="53" spans="2:21">
      <c r="B53" s="76" t="s">
        <v>403</v>
      </c>
      <c r="C53" s="73" t="s">
        <v>404</v>
      </c>
      <c r="D53" s="86" t="s">
        <v>115</v>
      </c>
      <c r="E53" s="86" t="s">
        <v>304</v>
      </c>
      <c r="F53" s="73" t="s">
        <v>357</v>
      </c>
      <c r="G53" s="86" t="s">
        <v>314</v>
      </c>
      <c r="H53" s="73" t="s">
        <v>368</v>
      </c>
      <c r="I53" s="73" t="s">
        <v>126</v>
      </c>
      <c r="J53" s="73"/>
      <c r="K53" s="83">
        <v>1.6199999999987766</v>
      </c>
      <c r="L53" s="86" t="s">
        <v>128</v>
      </c>
      <c r="M53" s="87">
        <v>0.04</v>
      </c>
      <c r="N53" s="87">
        <v>2.1399999999883755E-2</v>
      </c>
      <c r="O53" s="83">
        <v>59058.486219999992</v>
      </c>
      <c r="P53" s="85">
        <v>110.7</v>
      </c>
      <c r="Q53" s="73"/>
      <c r="R53" s="83">
        <v>65.377740033999999</v>
      </c>
      <c r="S53" s="84">
        <v>2.7109717744846075E-5</v>
      </c>
      <c r="T53" s="84">
        <f t="shared" si="0"/>
        <v>5.9240777335020992E-3</v>
      </c>
      <c r="U53" s="84">
        <f>R53/'סכום נכסי הקרן'!$C$42</f>
        <v>1.9785897098705736E-3</v>
      </c>
    </row>
    <row r="54" spans="2:21">
      <c r="B54" s="76" t="s">
        <v>405</v>
      </c>
      <c r="C54" s="73" t="s">
        <v>406</v>
      </c>
      <c r="D54" s="86" t="s">
        <v>115</v>
      </c>
      <c r="E54" s="86" t="s">
        <v>304</v>
      </c>
      <c r="F54" s="73" t="s">
        <v>407</v>
      </c>
      <c r="G54" s="86" t="s">
        <v>2138</v>
      </c>
      <c r="H54" s="73" t="s">
        <v>408</v>
      </c>
      <c r="I54" s="73" t="s">
        <v>308</v>
      </c>
      <c r="J54" s="73"/>
      <c r="K54" s="83">
        <v>4.4300000000111126</v>
      </c>
      <c r="L54" s="86" t="s">
        <v>128</v>
      </c>
      <c r="M54" s="87">
        <v>2.3399999999999997E-2</v>
      </c>
      <c r="N54" s="87">
        <v>1.630000000005238E-2</v>
      </c>
      <c r="O54" s="83">
        <v>197949.34869899999</v>
      </c>
      <c r="P54" s="85">
        <v>103.2</v>
      </c>
      <c r="Q54" s="73"/>
      <c r="R54" s="83">
        <v>204.28372921099998</v>
      </c>
      <c r="S54" s="84">
        <v>6.1966483009803184E-5</v>
      </c>
      <c r="T54" s="84">
        <f t="shared" si="0"/>
        <v>1.8510775852855894E-2</v>
      </c>
      <c r="U54" s="84">
        <f>R54/'סכום נכסי הקרן'!$C$42</f>
        <v>6.1824358612070172E-3</v>
      </c>
    </row>
    <row r="55" spans="2:21">
      <c r="B55" s="76" t="s">
        <v>409</v>
      </c>
      <c r="C55" s="73" t="s">
        <v>410</v>
      </c>
      <c r="D55" s="86" t="s">
        <v>115</v>
      </c>
      <c r="E55" s="86" t="s">
        <v>304</v>
      </c>
      <c r="F55" s="73" t="s">
        <v>407</v>
      </c>
      <c r="G55" s="86" t="s">
        <v>2138</v>
      </c>
      <c r="H55" s="73" t="s">
        <v>408</v>
      </c>
      <c r="I55" s="73" t="s">
        <v>308</v>
      </c>
      <c r="J55" s="73"/>
      <c r="K55" s="83">
        <v>1.5700000000018841</v>
      </c>
      <c r="L55" s="86" t="s">
        <v>128</v>
      </c>
      <c r="M55" s="87">
        <v>0.03</v>
      </c>
      <c r="N55" s="87">
        <v>2.2100000000056529E-2</v>
      </c>
      <c r="O55" s="83">
        <v>41221.181417</v>
      </c>
      <c r="P55" s="85">
        <v>103</v>
      </c>
      <c r="Q55" s="73"/>
      <c r="R55" s="83">
        <v>42.457815756000002</v>
      </c>
      <c r="S55" s="84">
        <v>1.1421718036786521E-4</v>
      </c>
      <c r="T55" s="84">
        <f t="shared" si="0"/>
        <v>3.8472330307295463E-3</v>
      </c>
      <c r="U55" s="84">
        <f>R55/'סכום נכסי הקרן'!$C$42</f>
        <v>1.2849418978801391E-3</v>
      </c>
    </row>
    <row r="56" spans="2:21">
      <c r="B56" s="76" t="s">
        <v>411</v>
      </c>
      <c r="C56" s="73" t="s">
        <v>412</v>
      </c>
      <c r="D56" s="86" t="s">
        <v>115</v>
      </c>
      <c r="E56" s="86" t="s">
        <v>304</v>
      </c>
      <c r="F56" s="73" t="s">
        <v>407</v>
      </c>
      <c r="G56" s="86" t="s">
        <v>2138</v>
      </c>
      <c r="H56" s="73" t="s">
        <v>408</v>
      </c>
      <c r="I56" s="73" t="s">
        <v>308</v>
      </c>
      <c r="J56" s="73"/>
      <c r="K56" s="83">
        <v>8.0000000001494413</v>
      </c>
      <c r="L56" s="86" t="s">
        <v>128</v>
      </c>
      <c r="M56" s="87">
        <v>6.5000000000000006E-3</v>
      </c>
      <c r="N56" s="87">
        <v>1.9900000000504368E-2</v>
      </c>
      <c r="O56" s="83">
        <v>29939.729124000001</v>
      </c>
      <c r="P56" s="85">
        <v>89.4</v>
      </c>
      <c r="Q56" s="73"/>
      <c r="R56" s="83">
        <v>26.766118835</v>
      </c>
      <c r="S56" s="84">
        <v>9.9799097080000002E-5</v>
      </c>
      <c r="T56" s="84">
        <f t="shared" si="0"/>
        <v>2.4253601993619298E-3</v>
      </c>
      <c r="U56" s="84">
        <f>R56/'סכום נכסי הקרן'!$C$42</f>
        <v>8.1004891378261593E-4</v>
      </c>
    </row>
    <row r="57" spans="2:21">
      <c r="B57" s="76" t="s">
        <v>413</v>
      </c>
      <c r="C57" s="73" t="s">
        <v>414</v>
      </c>
      <c r="D57" s="86" t="s">
        <v>115</v>
      </c>
      <c r="E57" s="86" t="s">
        <v>304</v>
      </c>
      <c r="F57" s="73" t="s">
        <v>415</v>
      </c>
      <c r="G57" s="86" t="s">
        <v>2138</v>
      </c>
      <c r="H57" s="73" t="s">
        <v>416</v>
      </c>
      <c r="I57" s="73" t="s">
        <v>126</v>
      </c>
      <c r="J57" s="73"/>
      <c r="K57" s="83">
        <v>1.1999999999987283</v>
      </c>
      <c r="L57" s="86" t="s">
        <v>128</v>
      </c>
      <c r="M57" s="87">
        <v>4.8000000000000001E-2</v>
      </c>
      <c r="N57" s="87">
        <v>3.1200000000068676E-2</v>
      </c>
      <c r="O57" s="83">
        <v>145885.34885400001</v>
      </c>
      <c r="P57" s="85">
        <v>107.8</v>
      </c>
      <c r="Q57" s="73"/>
      <c r="R57" s="83">
        <v>157.26440156599998</v>
      </c>
      <c r="S57" s="84">
        <v>1.1922717735185129E-4</v>
      </c>
      <c r="T57" s="84">
        <f t="shared" si="0"/>
        <v>1.4250210226067251E-2</v>
      </c>
      <c r="U57" s="84">
        <f>R57/'סכום נכסי הקרן'!$C$42</f>
        <v>4.7594445220287543E-3</v>
      </c>
    </row>
    <row r="58" spans="2:21">
      <c r="B58" s="76" t="s">
        <v>417</v>
      </c>
      <c r="C58" s="73" t="s">
        <v>418</v>
      </c>
      <c r="D58" s="86" t="s">
        <v>115</v>
      </c>
      <c r="E58" s="86" t="s">
        <v>304</v>
      </c>
      <c r="F58" s="73" t="s">
        <v>415</v>
      </c>
      <c r="G58" s="86" t="s">
        <v>2138</v>
      </c>
      <c r="H58" s="73" t="s">
        <v>416</v>
      </c>
      <c r="I58" s="73" t="s">
        <v>126</v>
      </c>
      <c r="J58" s="73"/>
      <c r="K58" s="83">
        <v>0.74999999999999989</v>
      </c>
      <c r="L58" s="86" t="s">
        <v>128</v>
      </c>
      <c r="M58" s="87">
        <v>4.9000000000000002E-2</v>
      </c>
      <c r="N58" s="87">
        <v>2.0800000001027837E-2</v>
      </c>
      <c r="O58" s="83">
        <v>9381.6669139999995</v>
      </c>
      <c r="P58" s="85">
        <v>112</v>
      </c>
      <c r="Q58" s="73"/>
      <c r="R58" s="83">
        <v>10.507467024000002</v>
      </c>
      <c r="S58" s="84">
        <v>9.471469133150909E-5</v>
      </c>
      <c r="T58" s="84">
        <f t="shared" si="0"/>
        <v>9.521138448654559E-4</v>
      </c>
      <c r="U58" s="84">
        <f>R58/'סכום נכסי הקרן'!$C$42</f>
        <v>3.1799762609840694E-4</v>
      </c>
    </row>
    <row r="59" spans="2:21">
      <c r="B59" s="76" t="s">
        <v>419</v>
      </c>
      <c r="C59" s="73" t="s">
        <v>420</v>
      </c>
      <c r="D59" s="86" t="s">
        <v>115</v>
      </c>
      <c r="E59" s="86" t="s">
        <v>304</v>
      </c>
      <c r="F59" s="73" t="s">
        <v>415</v>
      </c>
      <c r="G59" s="86" t="s">
        <v>2138</v>
      </c>
      <c r="H59" s="73" t="s">
        <v>416</v>
      </c>
      <c r="I59" s="73" t="s">
        <v>126</v>
      </c>
      <c r="J59" s="73"/>
      <c r="K59" s="83">
        <v>5.0799999999926122</v>
      </c>
      <c r="L59" s="86" t="s">
        <v>128</v>
      </c>
      <c r="M59" s="87">
        <v>3.2000000000000001E-2</v>
      </c>
      <c r="N59" s="87">
        <v>1.6599999999996538E-2</v>
      </c>
      <c r="O59" s="83">
        <v>157035.98498199999</v>
      </c>
      <c r="P59" s="85">
        <v>110.35</v>
      </c>
      <c r="Q59" s="73"/>
      <c r="R59" s="83">
        <v>173.28921674100002</v>
      </c>
      <c r="S59" s="84">
        <v>9.5195478815675882E-5</v>
      </c>
      <c r="T59" s="84">
        <f t="shared" si="0"/>
        <v>1.5702267925099586E-2</v>
      </c>
      <c r="U59" s="84">
        <f>R59/'סכום נכסי הקרן'!$C$42</f>
        <v>5.2444189856817314E-3</v>
      </c>
    </row>
    <row r="60" spans="2:21">
      <c r="B60" s="76" t="s">
        <v>421</v>
      </c>
      <c r="C60" s="73" t="s">
        <v>422</v>
      </c>
      <c r="D60" s="86" t="s">
        <v>115</v>
      </c>
      <c r="E60" s="86" t="s">
        <v>304</v>
      </c>
      <c r="F60" s="73" t="s">
        <v>415</v>
      </c>
      <c r="G60" s="86" t="s">
        <v>2138</v>
      </c>
      <c r="H60" s="73" t="s">
        <v>416</v>
      </c>
      <c r="I60" s="73" t="s">
        <v>126</v>
      </c>
      <c r="J60" s="73"/>
      <c r="K60" s="83">
        <v>7.540000000035767</v>
      </c>
      <c r="L60" s="86" t="s">
        <v>128</v>
      </c>
      <c r="M60" s="87">
        <v>1.1399999999999999E-2</v>
      </c>
      <c r="N60" s="87">
        <v>1.8700000000065123E-2</v>
      </c>
      <c r="O60" s="83">
        <v>103020.77374800001</v>
      </c>
      <c r="P60" s="85">
        <v>93.9</v>
      </c>
      <c r="Q60" s="73"/>
      <c r="R60" s="83">
        <v>96.736506551000005</v>
      </c>
      <c r="S60" s="84">
        <v>6.3633017609202825E-5</v>
      </c>
      <c r="T60" s="84">
        <f t="shared" si="0"/>
        <v>8.7655918387134369E-3</v>
      </c>
      <c r="U60" s="84">
        <f>R60/'סכום נכסי הקרן'!$C$42</f>
        <v>2.9276303575360135E-3</v>
      </c>
    </row>
    <row r="61" spans="2:21">
      <c r="B61" s="76" t="s">
        <v>423</v>
      </c>
      <c r="C61" s="73" t="s">
        <v>424</v>
      </c>
      <c r="D61" s="86" t="s">
        <v>115</v>
      </c>
      <c r="E61" s="86" t="s">
        <v>304</v>
      </c>
      <c r="F61" s="73" t="s">
        <v>425</v>
      </c>
      <c r="G61" s="86" t="s">
        <v>2138</v>
      </c>
      <c r="H61" s="73" t="s">
        <v>408</v>
      </c>
      <c r="I61" s="73" t="s">
        <v>308</v>
      </c>
      <c r="J61" s="73"/>
      <c r="K61" s="83">
        <v>5.9099999999683615</v>
      </c>
      <c r="L61" s="86" t="s">
        <v>128</v>
      </c>
      <c r="M61" s="87">
        <v>1.8200000000000001E-2</v>
      </c>
      <c r="N61" s="87">
        <v>2.1099999999930147E-2</v>
      </c>
      <c r="O61" s="83">
        <v>49083.015158000002</v>
      </c>
      <c r="P61" s="85">
        <v>99.17</v>
      </c>
      <c r="Q61" s="73"/>
      <c r="R61" s="83">
        <v>48.675627194</v>
      </c>
      <c r="S61" s="84">
        <v>1.0923114533882275E-4</v>
      </c>
      <c r="T61" s="84">
        <f t="shared" si="0"/>
        <v>4.4106480137469208E-3</v>
      </c>
      <c r="U61" s="84">
        <f>R61/'סכום נכסי הקרן'!$C$42</f>
        <v>1.4731175326259162E-3</v>
      </c>
    </row>
    <row r="62" spans="2:21">
      <c r="B62" s="76" t="s">
        <v>426</v>
      </c>
      <c r="C62" s="73" t="s">
        <v>427</v>
      </c>
      <c r="D62" s="86" t="s">
        <v>115</v>
      </c>
      <c r="E62" s="86" t="s">
        <v>304</v>
      </c>
      <c r="F62" s="73" t="s">
        <v>425</v>
      </c>
      <c r="G62" s="86" t="s">
        <v>2138</v>
      </c>
      <c r="H62" s="73" t="s">
        <v>408</v>
      </c>
      <c r="I62" s="73" t="s">
        <v>308</v>
      </c>
      <c r="J62" s="73"/>
      <c r="K62" s="83">
        <v>7.0599999999504783</v>
      </c>
      <c r="L62" s="86" t="s">
        <v>128</v>
      </c>
      <c r="M62" s="87">
        <v>7.8000000000000005E-3</v>
      </c>
      <c r="N62" s="87">
        <v>2.1900000000495232E-2</v>
      </c>
      <c r="O62" s="83">
        <v>3593.0077959999999</v>
      </c>
      <c r="P62" s="85">
        <v>89.92</v>
      </c>
      <c r="Q62" s="73"/>
      <c r="R62" s="83">
        <v>3.2308327359999995</v>
      </c>
      <c r="S62" s="84">
        <v>7.8381496422338563E-6</v>
      </c>
      <c r="T62" s="84">
        <f t="shared" si="0"/>
        <v>2.9275567283380507E-4</v>
      </c>
      <c r="U62" s="84">
        <f>R62/'סכום נכסי הקרן'!$C$42</f>
        <v>9.777781248538333E-5</v>
      </c>
    </row>
    <row r="63" spans="2:21">
      <c r="B63" s="76" t="s">
        <v>428</v>
      </c>
      <c r="C63" s="73" t="s">
        <v>429</v>
      </c>
      <c r="D63" s="86" t="s">
        <v>115</v>
      </c>
      <c r="E63" s="86" t="s">
        <v>304</v>
      </c>
      <c r="F63" s="73" t="s">
        <v>425</v>
      </c>
      <c r="G63" s="86" t="s">
        <v>2138</v>
      </c>
      <c r="H63" s="73" t="s">
        <v>408</v>
      </c>
      <c r="I63" s="73" t="s">
        <v>308</v>
      </c>
      <c r="J63" s="73"/>
      <c r="K63" s="83">
        <v>5.009999999982985</v>
      </c>
      <c r="L63" s="86" t="s">
        <v>128</v>
      </c>
      <c r="M63" s="87">
        <v>2E-3</v>
      </c>
      <c r="N63" s="87">
        <v>1.6800000000043211E-2</v>
      </c>
      <c r="O63" s="83">
        <v>40181.517205999997</v>
      </c>
      <c r="P63" s="85">
        <v>92.15</v>
      </c>
      <c r="Q63" s="73"/>
      <c r="R63" s="83">
        <v>37.027266363000003</v>
      </c>
      <c r="S63" s="84">
        <v>1.0715071254933333E-4</v>
      </c>
      <c r="T63" s="84">
        <f t="shared" si="0"/>
        <v>3.3551542784963861E-3</v>
      </c>
      <c r="U63" s="84">
        <f>R63/'סכום נכסי הקרן'!$C$42</f>
        <v>1.1205919349975772E-3</v>
      </c>
    </row>
    <row r="64" spans="2:21">
      <c r="B64" s="76" t="s">
        <v>430</v>
      </c>
      <c r="C64" s="73" t="s">
        <v>431</v>
      </c>
      <c r="D64" s="86" t="s">
        <v>115</v>
      </c>
      <c r="E64" s="86" t="s">
        <v>304</v>
      </c>
      <c r="F64" s="73" t="s">
        <v>327</v>
      </c>
      <c r="G64" s="86" t="s">
        <v>314</v>
      </c>
      <c r="H64" s="73" t="s">
        <v>416</v>
      </c>
      <c r="I64" s="73" t="s">
        <v>126</v>
      </c>
      <c r="J64" s="73"/>
      <c r="K64" s="83">
        <v>0.83000000000111174</v>
      </c>
      <c r="L64" s="86" t="s">
        <v>128</v>
      </c>
      <c r="M64" s="87">
        <v>0.04</v>
      </c>
      <c r="N64" s="87">
        <v>1.4399999999947444E-2</v>
      </c>
      <c r="O64" s="83">
        <v>88795.741143000021</v>
      </c>
      <c r="P64" s="85">
        <v>111.43</v>
      </c>
      <c r="Q64" s="73"/>
      <c r="R64" s="83">
        <v>98.945095683000005</v>
      </c>
      <c r="S64" s="84">
        <v>6.577472051291929E-5</v>
      </c>
      <c r="T64" s="84">
        <f t="shared" si="0"/>
        <v>8.9657188803109519E-3</v>
      </c>
      <c r="U64" s="84">
        <f>R64/'סכום נכסי הקרן'!$C$42</f>
        <v>2.9944710242160574E-3</v>
      </c>
    </row>
    <row r="65" spans="2:21">
      <c r="B65" s="76" t="s">
        <v>432</v>
      </c>
      <c r="C65" s="73" t="s">
        <v>433</v>
      </c>
      <c r="D65" s="86" t="s">
        <v>115</v>
      </c>
      <c r="E65" s="86" t="s">
        <v>304</v>
      </c>
      <c r="F65" s="73" t="s">
        <v>434</v>
      </c>
      <c r="G65" s="86" t="s">
        <v>2138</v>
      </c>
      <c r="H65" s="73" t="s">
        <v>416</v>
      </c>
      <c r="I65" s="73" t="s">
        <v>126</v>
      </c>
      <c r="J65" s="73"/>
      <c r="K65" s="83">
        <v>3.3000000000055945</v>
      </c>
      <c r="L65" s="86" t="s">
        <v>128</v>
      </c>
      <c r="M65" s="87">
        <v>4.7500000000000001E-2</v>
      </c>
      <c r="N65" s="87">
        <v>1.5700000000015923E-2</v>
      </c>
      <c r="O65" s="83">
        <v>172745.96535400004</v>
      </c>
      <c r="P65" s="85">
        <v>134.51</v>
      </c>
      <c r="Q65" s="73"/>
      <c r="R65" s="83">
        <v>232.36059765900001</v>
      </c>
      <c r="S65" s="84">
        <v>9.1530739868595371E-5</v>
      </c>
      <c r="T65" s="84">
        <f t="shared" si="0"/>
        <v>2.1054907098640226E-2</v>
      </c>
      <c r="U65" s="84">
        <f>R65/'סכום נכסי הקרן'!$C$42</f>
        <v>7.0321532568788812E-3</v>
      </c>
    </row>
    <row r="66" spans="2:21">
      <c r="B66" s="76" t="s">
        <v>435</v>
      </c>
      <c r="C66" s="73" t="s">
        <v>436</v>
      </c>
      <c r="D66" s="86" t="s">
        <v>115</v>
      </c>
      <c r="E66" s="86" t="s">
        <v>304</v>
      </c>
      <c r="F66" s="73" t="s">
        <v>434</v>
      </c>
      <c r="G66" s="86" t="s">
        <v>2138</v>
      </c>
      <c r="H66" s="73" t="s">
        <v>416</v>
      </c>
      <c r="I66" s="73" t="s">
        <v>126</v>
      </c>
      <c r="J66" s="73"/>
      <c r="K66" s="83">
        <v>5.4999999999434461</v>
      </c>
      <c r="L66" s="86" t="s">
        <v>128</v>
      </c>
      <c r="M66" s="87">
        <v>5.0000000000000001E-3</v>
      </c>
      <c r="N66" s="87">
        <v>1.4699999999961546E-2</v>
      </c>
      <c r="O66" s="83">
        <v>46660.154322000009</v>
      </c>
      <c r="P66" s="85">
        <v>94.74</v>
      </c>
      <c r="Q66" s="73"/>
      <c r="R66" s="83">
        <v>44.205832311000002</v>
      </c>
      <c r="S66" s="84">
        <v>6.1853223451652979E-5</v>
      </c>
      <c r="T66" s="84">
        <f t="shared" si="0"/>
        <v>4.0056261771717937E-3</v>
      </c>
      <c r="U66" s="84">
        <f>R66/'סכום נכסי הקרן'!$C$42</f>
        <v>1.3378438116906769E-3</v>
      </c>
    </row>
    <row r="67" spans="2:21">
      <c r="B67" s="76" t="s">
        <v>437</v>
      </c>
      <c r="C67" s="73" t="s">
        <v>438</v>
      </c>
      <c r="D67" s="86" t="s">
        <v>115</v>
      </c>
      <c r="E67" s="86" t="s">
        <v>304</v>
      </c>
      <c r="F67" s="73" t="s">
        <v>439</v>
      </c>
      <c r="G67" s="86" t="s">
        <v>440</v>
      </c>
      <c r="H67" s="73" t="s">
        <v>408</v>
      </c>
      <c r="I67" s="73" t="s">
        <v>308</v>
      </c>
      <c r="J67" s="73"/>
      <c r="K67" s="83">
        <v>1.239999999862796</v>
      </c>
      <c r="L67" s="86" t="s">
        <v>128</v>
      </c>
      <c r="M67" s="87">
        <v>4.6500000000000007E-2</v>
      </c>
      <c r="N67" s="87">
        <v>1.5500000024010719E-2</v>
      </c>
      <c r="O67" s="83">
        <v>230.13613699999999</v>
      </c>
      <c r="P67" s="85">
        <v>126.68</v>
      </c>
      <c r="Q67" s="73"/>
      <c r="R67" s="83">
        <v>0.291536446</v>
      </c>
      <c r="S67" s="84">
        <v>4.5422602594602977E-6</v>
      </c>
      <c r="T67" s="84">
        <f t="shared" si="0"/>
        <v>2.6417012386092861E-5</v>
      </c>
      <c r="U67" s="84">
        <f>R67/'סכום נכסי הקרן'!$C$42</f>
        <v>8.8230491266271133E-6</v>
      </c>
    </row>
    <row r="68" spans="2:21">
      <c r="B68" s="76" t="s">
        <v>441</v>
      </c>
      <c r="C68" s="73" t="s">
        <v>442</v>
      </c>
      <c r="D68" s="86" t="s">
        <v>115</v>
      </c>
      <c r="E68" s="86" t="s">
        <v>304</v>
      </c>
      <c r="F68" s="73" t="s">
        <v>443</v>
      </c>
      <c r="G68" s="86" t="s">
        <v>444</v>
      </c>
      <c r="H68" s="73" t="s">
        <v>416</v>
      </c>
      <c r="I68" s="73" t="s">
        <v>126</v>
      </c>
      <c r="J68" s="73"/>
      <c r="K68" s="83">
        <v>7.0100000000032372</v>
      </c>
      <c r="L68" s="86" t="s">
        <v>128</v>
      </c>
      <c r="M68" s="87">
        <v>3.85E-2</v>
      </c>
      <c r="N68" s="87">
        <v>1.2900000000030104E-2</v>
      </c>
      <c r="O68" s="83">
        <v>143118.38414499999</v>
      </c>
      <c r="P68" s="85">
        <v>120</v>
      </c>
      <c r="Q68" s="83">
        <v>4.3084572679999997</v>
      </c>
      <c r="R68" s="83">
        <v>176.050518243</v>
      </c>
      <c r="S68" s="84">
        <v>5.4243189161767835E-5</v>
      </c>
      <c r="T68" s="84">
        <f t="shared" si="0"/>
        <v>1.5952477931364364E-2</v>
      </c>
      <c r="U68" s="84">
        <f>R68/'סכום נכסי הקרן'!$C$42</f>
        <v>5.327986920805613E-3</v>
      </c>
    </row>
    <row r="69" spans="2:21">
      <c r="B69" s="76" t="s">
        <v>445</v>
      </c>
      <c r="C69" s="73" t="s">
        <v>446</v>
      </c>
      <c r="D69" s="86" t="s">
        <v>115</v>
      </c>
      <c r="E69" s="86" t="s">
        <v>304</v>
      </c>
      <c r="F69" s="73" t="s">
        <v>443</v>
      </c>
      <c r="G69" s="86" t="s">
        <v>444</v>
      </c>
      <c r="H69" s="73" t="s">
        <v>416</v>
      </c>
      <c r="I69" s="73" t="s">
        <v>126</v>
      </c>
      <c r="J69" s="73"/>
      <c r="K69" s="83">
        <v>4.9000000000031871</v>
      </c>
      <c r="L69" s="86" t="s">
        <v>128</v>
      </c>
      <c r="M69" s="87">
        <v>4.4999999999999998E-2</v>
      </c>
      <c r="N69" s="87">
        <v>1.3900000000000291E-2</v>
      </c>
      <c r="O69" s="83">
        <v>291750.634288</v>
      </c>
      <c r="P69" s="85">
        <v>118.3</v>
      </c>
      <c r="Q69" s="73"/>
      <c r="R69" s="83">
        <v>345.14100614100005</v>
      </c>
      <c r="S69" s="84">
        <v>9.8710994805432741E-5</v>
      </c>
      <c r="T69" s="84">
        <f t="shared" si="0"/>
        <v>3.1274286145943311E-2</v>
      </c>
      <c r="U69" s="84">
        <f>R69/'סכום נכסי הקרן'!$C$42</f>
        <v>1.0445335719004935E-2</v>
      </c>
    </row>
    <row r="70" spans="2:21">
      <c r="B70" s="76" t="s">
        <v>447</v>
      </c>
      <c r="C70" s="73" t="s">
        <v>448</v>
      </c>
      <c r="D70" s="86" t="s">
        <v>115</v>
      </c>
      <c r="E70" s="86" t="s">
        <v>304</v>
      </c>
      <c r="F70" s="73" t="s">
        <v>443</v>
      </c>
      <c r="G70" s="86" t="s">
        <v>444</v>
      </c>
      <c r="H70" s="73" t="s">
        <v>416</v>
      </c>
      <c r="I70" s="73" t="s">
        <v>126</v>
      </c>
      <c r="J70" s="73"/>
      <c r="K70" s="83">
        <v>9.5800000000040182</v>
      </c>
      <c r="L70" s="86" t="s">
        <v>128</v>
      </c>
      <c r="M70" s="87">
        <v>2.3900000000000001E-2</v>
      </c>
      <c r="N70" s="87">
        <v>1.5700000000007864E-2</v>
      </c>
      <c r="O70" s="83">
        <v>105974.12799999998</v>
      </c>
      <c r="P70" s="85">
        <v>108</v>
      </c>
      <c r="Q70" s="73"/>
      <c r="R70" s="83">
        <v>114.452057063</v>
      </c>
      <c r="S70" s="84">
        <v>8.5518938596130197E-5</v>
      </c>
      <c r="T70" s="84">
        <f t="shared" si="0"/>
        <v>1.0370852257172257E-2</v>
      </c>
      <c r="U70" s="84">
        <f>R70/'סכום נכסי הקרן'!$C$42</f>
        <v>3.4637731781582419E-3</v>
      </c>
    </row>
    <row r="71" spans="2:21">
      <c r="B71" s="76" t="s">
        <v>449</v>
      </c>
      <c r="C71" s="73" t="s">
        <v>450</v>
      </c>
      <c r="D71" s="86" t="s">
        <v>115</v>
      </c>
      <c r="E71" s="86" t="s">
        <v>304</v>
      </c>
      <c r="F71" s="73" t="s">
        <v>451</v>
      </c>
      <c r="G71" s="86" t="s">
        <v>2138</v>
      </c>
      <c r="H71" s="73" t="s">
        <v>416</v>
      </c>
      <c r="I71" s="73" t="s">
        <v>126</v>
      </c>
      <c r="J71" s="73"/>
      <c r="K71" s="83">
        <v>5.1899999999581476</v>
      </c>
      <c r="L71" s="86" t="s">
        <v>128</v>
      </c>
      <c r="M71" s="87">
        <v>1.5800000000000002E-2</v>
      </c>
      <c r="N71" s="87">
        <v>1.7500000000000002E-2</v>
      </c>
      <c r="O71" s="83">
        <v>36005.137863999997</v>
      </c>
      <c r="P71" s="85">
        <v>100.87</v>
      </c>
      <c r="Q71" s="73"/>
      <c r="R71" s="83">
        <v>36.318381108000004</v>
      </c>
      <c r="S71" s="84">
        <v>7.9548386997424156E-5</v>
      </c>
      <c r="T71" s="84">
        <f t="shared" si="0"/>
        <v>3.2909200092700488E-3</v>
      </c>
      <c r="U71" s="84">
        <f>R71/'סכום נכסי הקרן'!$C$42</f>
        <v>1.0991382556520912E-3</v>
      </c>
    </row>
    <row r="72" spans="2:21">
      <c r="B72" s="76" t="s">
        <v>452</v>
      </c>
      <c r="C72" s="73" t="s">
        <v>453</v>
      </c>
      <c r="D72" s="86" t="s">
        <v>115</v>
      </c>
      <c r="E72" s="86" t="s">
        <v>304</v>
      </c>
      <c r="F72" s="73" t="s">
        <v>451</v>
      </c>
      <c r="G72" s="86" t="s">
        <v>2138</v>
      </c>
      <c r="H72" s="73" t="s">
        <v>416</v>
      </c>
      <c r="I72" s="73" t="s">
        <v>126</v>
      </c>
      <c r="J72" s="73"/>
      <c r="K72" s="83">
        <v>8.0599999999028515</v>
      </c>
      <c r="L72" s="86" t="s">
        <v>128</v>
      </c>
      <c r="M72" s="87">
        <v>8.3999999999999995E-3</v>
      </c>
      <c r="N72" s="87">
        <v>2.159999999961729E-2</v>
      </c>
      <c r="O72" s="83">
        <v>30278.031147999995</v>
      </c>
      <c r="P72" s="85">
        <v>89.75</v>
      </c>
      <c r="Q72" s="73"/>
      <c r="R72" s="83">
        <v>27.174531794</v>
      </c>
      <c r="S72" s="84">
        <v>1.2111212459199998E-4</v>
      </c>
      <c r="T72" s="84">
        <f t="shared" si="0"/>
        <v>2.4623677514007021E-3</v>
      </c>
      <c r="U72" s="84">
        <f>R72/'סכום נכסי הקרן'!$C$42</f>
        <v>8.2240910973975588E-4</v>
      </c>
    </row>
    <row r="73" spans="2:21">
      <c r="B73" s="76" t="s">
        <v>454</v>
      </c>
      <c r="C73" s="73" t="s">
        <v>455</v>
      </c>
      <c r="D73" s="86" t="s">
        <v>115</v>
      </c>
      <c r="E73" s="86" t="s">
        <v>304</v>
      </c>
      <c r="F73" s="73" t="s">
        <v>456</v>
      </c>
      <c r="G73" s="86" t="s">
        <v>440</v>
      </c>
      <c r="H73" s="73" t="s">
        <v>416</v>
      </c>
      <c r="I73" s="73" t="s">
        <v>126</v>
      </c>
      <c r="J73" s="73"/>
      <c r="K73" s="83">
        <v>0.65000000070152786</v>
      </c>
      <c r="L73" s="86" t="s">
        <v>128</v>
      </c>
      <c r="M73" s="87">
        <v>4.8899999999999999E-2</v>
      </c>
      <c r="N73" s="87">
        <v>3.3500000028061111E-2</v>
      </c>
      <c r="O73" s="83">
        <v>455.78261899999995</v>
      </c>
      <c r="P73" s="85">
        <v>125.1</v>
      </c>
      <c r="Q73" s="73"/>
      <c r="R73" s="83">
        <v>0.57018406399999999</v>
      </c>
      <c r="S73" s="84">
        <v>1.2246945207071415E-5</v>
      </c>
      <c r="T73" s="84">
        <f t="shared" si="0"/>
        <v>5.1666128498530043E-5</v>
      </c>
      <c r="U73" s="84">
        <f>R73/'סכום נכסי הקרן'!$C$42</f>
        <v>1.7256031199241201E-5</v>
      </c>
    </row>
    <row r="74" spans="2:21">
      <c r="B74" s="76" t="s">
        <v>457</v>
      </c>
      <c r="C74" s="73" t="s">
        <v>458</v>
      </c>
      <c r="D74" s="86" t="s">
        <v>115</v>
      </c>
      <c r="E74" s="86" t="s">
        <v>304</v>
      </c>
      <c r="F74" s="73" t="s">
        <v>327</v>
      </c>
      <c r="G74" s="86" t="s">
        <v>314</v>
      </c>
      <c r="H74" s="73" t="s">
        <v>408</v>
      </c>
      <c r="I74" s="73" t="s">
        <v>308</v>
      </c>
      <c r="J74" s="73"/>
      <c r="K74" s="83">
        <v>3.2400000000040472</v>
      </c>
      <c r="L74" s="86" t="s">
        <v>128</v>
      </c>
      <c r="M74" s="87">
        <v>1.6399999999999998E-2</v>
      </c>
      <c r="N74" s="87">
        <v>3.4700000000184653E-2</v>
      </c>
      <c r="O74" s="83">
        <f>41720.576/50000</f>
        <v>0.83441152000000007</v>
      </c>
      <c r="P74" s="85">
        <v>4738000</v>
      </c>
      <c r="Q74" s="73"/>
      <c r="R74" s="83">
        <v>39.534418541000001</v>
      </c>
      <c r="S74" s="84">
        <f>339.854806125774%/50000</f>
        <v>6.7970961225154798E-5</v>
      </c>
      <c r="T74" s="84">
        <f t="shared" si="0"/>
        <v>3.5823350342775884E-3</v>
      </c>
      <c r="U74" s="84">
        <f>R74/'סכום נכסי הקרן'!$C$42</f>
        <v>1.1964683035886388E-3</v>
      </c>
    </row>
    <row r="75" spans="2:21">
      <c r="B75" s="76" t="s">
        <v>459</v>
      </c>
      <c r="C75" s="73" t="s">
        <v>460</v>
      </c>
      <c r="D75" s="86" t="s">
        <v>115</v>
      </c>
      <c r="E75" s="86" t="s">
        <v>304</v>
      </c>
      <c r="F75" s="73" t="s">
        <v>327</v>
      </c>
      <c r="G75" s="86" t="s">
        <v>314</v>
      </c>
      <c r="H75" s="73" t="s">
        <v>408</v>
      </c>
      <c r="I75" s="73" t="s">
        <v>308</v>
      </c>
      <c r="J75" s="73"/>
      <c r="K75" s="83">
        <v>7.4200000001727018</v>
      </c>
      <c r="L75" s="86" t="s">
        <v>128</v>
      </c>
      <c r="M75" s="87">
        <v>2.7799999999999998E-2</v>
      </c>
      <c r="N75" s="87">
        <v>3.2900000000771923E-2</v>
      </c>
      <c r="O75" s="83">
        <f>15742.9986/50000</f>
        <v>0.31485997200000004</v>
      </c>
      <c r="P75" s="85">
        <v>4855000</v>
      </c>
      <c r="Q75" s="73"/>
      <c r="R75" s="83">
        <v>15.286455558</v>
      </c>
      <c r="S75" s="84">
        <f>376.446642754663%/50000</f>
        <v>7.5289328550932598E-5</v>
      </c>
      <c r="T75" s="84">
        <f t="shared" ref="T75:T141" si="1">R75/$R$11</f>
        <v>1.3851526673791725E-3</v>
      </c>
      <c r="U75" s="84">
        <f>R75/'סכום נכסי הקרן'!$C$42</f>
        <v>4.6262877321429676E-4</v>
      </c>
    </row>
    <row r="76" spans="2:21">
      <c r="B76" s="76" t="s">
        <v>461</v>
      </c>
      <c r="C76" s="73" t="s">
        <v>462</v>
      </c>
      <c r="D76" s="86" t="s">
        <v>115</v>
      </c>
      <c r="E76" s="86" t="s">
        <v>304</v>
      </c>
      <c r="F76" s="73" t="s">
        <v>327</v>
      </c>
      <c r="G76" s="86" t="s">
        <v>314</v>
      </c>
      <c r="H76" s="73" t="s">
        <v>408</v>
      </c>
      <c r="I76" s="73" t="s">
        <v>308</v>
      </c>
      <c r="J76" s="73"/>
      <c r="K76" s="83">
        <v>4.6800000000455464</v>
      </c>
      <c r="L76" s="86" t="s">
        <v>128</v>
      </c>
      <c r="M76" s="87">
        <v>2.4199999999999999E-2</v>
      </c>
      <c r="N76" s="87">
        <v>2.6100000000086897E-2</v>
      </c>
      <c r="O76" s="83">
        <f>33555.7289/50000</f>
        <v>0.67111457800000007</v>
      </c>
      <c r="P76" s="85">
        <v>4972667</v>
      </c>
      <c r="Q76" s="73"/>
      <c r="R76" s="83">
        <v>33.372290411000002</v>
      </c>
      <c r="S76" s="84">
        <f>116.419973285224%/50000</f>
        <v>2.3283994657044798E-5</v>
      </c>
      <c r="T76" s="84">
        <f t="shared" si="1"/>
        <v>3.0239656867453034E-3</v>
      </c>
      <c r="U76" s="84">
        <f>R76/'סכום נכסי הקרן'!$C$42</f>
        <v>1.0099778665900315E-3</v>
      </c>
    </row>
    <row r="77" spans="2:21">
      <c r="B77" s="76" t="s">
        <v>463</v>
      </c>
      <c r="C77" s="73" t="s">
        <v>464</v>
      </c>
      <c r="D77" s="86" t="s">
        <v>115</v>
      </c>
      <c r="E77" s="86" t="s">
        <v>304</v>
      </c>
      <c r="F77" s="73" t="s">
        <v>327</v>
      </c>
      <c r="G77" s="86" t="s">
        <v>314</v>
      </c>
      <c r="H77" s="73" t="s">
        <v>408</v>
      </c>
      <c r="I77" s="73" t="s">
        <v>308</v>
      </c>
      <c r="J77" s="73"/>
      <c r="K77" s="83">
        <v>4.2899999999586864</v>
      </c>
      <c r="L77" s="86" t="s">
        <v>128</v>
      </c>
      <c r="M77" s="87">
        <v>1.95E-2</v>
      </c>
      <c r="N77" s="87">
        <v>2.5599999999831532E-2</v>
      </c>
      <c r="O77" s="83">
        <f>51156.5969/50000</f>
        <v>1.0231319379999999</v>
      </c>
      <c r="P77" s="85">
        <v>4873513</v>
      </c>
      <c r="Q77" s="73"/>
      <c r="R77" s="83">
        <v>49.862471914000004</v>
      </c>
      <c r="S77" s="84">
        <f>206.118686893106%/50000</f>
        <v>4.1223737378621204E-5</v>
      </c>
      <c r="T77" s="84">
        <f t="shared" si="1"/>
        <v>4.5181916574277836E-3</v>
      </c>
      <c r="U77" s="84">
        <f>R77/'סכום נכסי הקרן'!$C$42</f>
        <v>1.5090361610304007E-3</v>
      </c>
    </row>
    <row r="78" spans="2:21">
      <c r="B78" s="76" t="s">
        <v>465</v>
      </c>
      <c r="C78" s="73" t="s">
        <v>466</v>
      </c>
      <c r="D78" s="86" t="s">
        <v>115</v>
      </c>
      <c r="E78" s="86" t="s">
        <v>304</v>
      </c>
      <c r="F78" s="73" t="s">
        <v>327</v>
      </c>
      <c r="G78" s="86" t="s">
        <v>314</v>
      </c>
      <c r="H78" s="73" t="s">
        <v>416</v>
      </c>
      <c r="I78" s="73" t="s">
        <v>126</v>
      </c>
      <c r="J78" s="73"/>
      <c r="K78" s="83">
        <v>0.36000000000454657</v>
      </c>
      <c r="L78" s="86" t="s">
        <v>128</v>
      </c>
      <c r="M78" s="87">
        <v>0.05</v>
      </c>
      <c r="N78" s="87">
        <v>8.1599999999948047E-2</v>
      </c>
      <c r="O78" s="83">
        <v>56005.900539000009</v>
      </c>
      <c r="P78" s="85">
        <v>109.96</v>
      </c>
      <c r="Q78" s="73"/>
      <c r="R78" s="83">
        <v>61.584092077000001</v>
      </c>
      <c r="S78" s="84">
        <v>5.6005956544956555E-5</v>
      </c>
      <c r="T78" s="84">
        <f t="shared" si="1"/>
        <v>5.5803236456562696E-3</v>
      </c>
      <c r="U78" s="84">
        <f>R78/'סכום נכסי הקרן'!$C$42</f>
        <v>1.8637788766008988E-3</v>
      </c>
    </row>
    <row r="79" spans="2:21">
      <c r="B79" s="76" t="s">
        <v>467</v>
      </c>
      <c r="C79" s="73" t="s">
        <v>468</v>
      </c>
      <c r="D79" s="86" t="s">
        <v>115</v>
      </c>
      <c r="E79" s="86" t="s">
        <v>304</v>
      </c>
      <c r="F79" s="73" t="s">
        <v>469</v>
      </c>
      <c r="G79" s="86" t="s">
        <v>2138</v>
      </c>
      <c r="H79" s="73" t="s">
        <v>408</v>
      </c>
      <c r="I79" s="73" t="s">
        <v>308</v>
      </c>
      <c r="J79" s="73"/>
      <c r="K79" s="83">
        <v>3.5499999999893221</v>
      </c>
      <c r="L79" s="86" t="s">
        <v>128</v>
      </c>
      <c r="M79" s="87">
        <v>2.8500000000000001E-2</v>
      </c>
      <c r="N79" s="87">
        <v>1.6899999999950174E-2</v>
      </c>
      <c r="O79" s="83">
        <v>78293.931341000003</v>
      </c>
      <c r="P79" s="85">
        <v>107.66</v>
      </c>
      <c r="Q79" s="73"/>
      <c r="R79" s="83">
        <v>84.291248718000006</v>
      </c>
      <c r="S79" s="84">
        <v>1.1463240313469985E-4</v>
      </c>
      <c r="T79" s="84">
        <f t="shared" si="1"/>
        <v>7.6378888196456923E-3</v>
      </c>
      <c r="U79" s="84">
        <f>R79/'סכום נכסי הקרן'!$C$42</f>
        <v>2.5509874960321726E-3</v>
      </c>
    </row>
    <row r="80" spans="2:21">
      <c r="B80" s="76" t="s">
        <v>622</v>
      </c>
      <c r="C80" s="73" t="s">
        <v>623</v>
      </c>
      <c r="D80" s="86" t="s">
        <v>115</v>
      </c>
      <c r="E80" s="86" t="s">
        <v>304</v>
      </c>
      <c r="F80" s="73" t="s">
        <v>469</v>
      </c>
      <c r="G80" s="86" t="s">
        <v>2138</v>
      </c>
      <c r="H80" s="73" t="s">
        <v>408</v>
      </c>
      <c r="I80" s="73" t="s">
        <v>308</v>
      </c>
      <c r="J80" s="73"/>
      <c r="K80" s="83">
        <v>5.0499999997330409</v>
      </c>
      <c r="L80" s="86" t="s">
        <v>128</v>
      </c>
      <c r="M80" s="87">
        <v>2.4E-2</v>
      </c>
      <c r="N80" s="87">
        <v>1.8999999998665206E-2</v>
      </c>
      <c r="O80" s="83">
        <v>7252.4484810000004</v>
      </c>
      <c r="P80" s="85">
        <v>103.3</v>
      </c>
      <c r="Q80" s="73"/>
      <c r="R80" s="83">
        <v>7.49177874</v>
      </c>
      <c r="S80" s="84">
        <v>1.476925992072135E-5</v>
      </c>
      <c r="T80" s="84">
        <f>R80/$R$11</f>
        <v>6.7885307131873031E-4</v>
      </c>
      <c r="U80" s="84">
        <f>R80/'סכום נכסי הקרן'!$C$42</f>
        <v>2.2673093802083523E-4</v>
      </c>
    </row>
    <row r="81" spans="2:21">
      <c r="B81" s="76" t="s">
        <v>470</v>
      </c>
      <c r="C81" s="73" t="s">
        <v>471</v>
      </c>
      <c r="D81" s="86" t="s">
        <v>115</v>
      </c>
      <c r="E81" s="86" t="s">
        <v>304</v>
      </c>
      <c r="F81" s="73" t="s">
        <v>472</v>
      </c>
      <c r="G81" s="86" t="s">
        <v>2138</v>
      </c>
      <c r="H81" s="73" t="s">
        <v>408</v>
      </c>
      <c r="I81" s="73" t="s">
        <v>308</v>
      </c>
      <c r="J81" s="73"/>
      <c r="K81" s="83">
        <v>0.27000000000363111</v>
      </c>
      <c r="L81" s="86" t="s">
        <v>128</v>
      </c>
      <c r="M81" s="87">
        <v>5.0999999999999997E-2</v>
      </c>
      <c r="N81" s="87">
        <v>4.8699999999970302E-2</v>
      </c>
      <c r="O81" s="83">
        <v>26894.838995999995</v>
      </c>
      <c r="P81" s="85">
        <v>112.64</v>
      </c>
      <c r="Q81" s="73"/>
      <c r="R81" s="83">
        <v>30.294346506999993</v>
      </c>
      <c r="S81" s="84">
        <v>6.0540119366921722E-5</v>
      </c>
      <c r="T81" s="84">
        <f t="shared" si="1"/>
        <v>2.7450637403462338E-3</v>
      </c>
      <c r="U81" s="84">
        <f>R81/'סכום נכסי הקרן'!$C$42</f>
        <v>9.168270765375435E-4</v>
      </c>
    </row>
    <row r="82" spans="2:21">
      <c r="B82" s="76" t="s">
        <v>473</v>
      </c>
      <c r="C82" s="73" t="s">
        <v>474</v>
      </c>
      <c r="D82" s="86" t="s">
        <v>115</v>
      </c>
      <c r="E82" s="86" t="s">
        <v>304</v>
      </c>
      <c r="F82" s="73" t="s">
        <v>472</v>
      </c>
      <c r="G82" s="86" t="s">
        <v>2138</v>
      </c>
      <c r="H82" s="73" t="s">
        <v>408</v>
      </c>
      <c r="I82" s="73" t="s">
        <v>308</v>
      </c>
      <c r="J82" s="73"/>
      <c r="K82" s="83">
        <v>1.6800000000014312</v>
      </c>
      <c r="L82" s="86" t="s">
        <v>128</v>
      </c>
      <c r="M82" s="87">
        <v>2.5499999999999998E-2</v>
      </c>
      <c r="N82" s="87">
        <v>3.110000000005099E-2</v>
      </c>
      <c r="O82" s="83">
        <v>110679.936294</v>
      </c>
      <c r="P82" s="85">
        <v>101</v>
      </c>
      <c r="Q82" s="73"/>
      <c r="R82" s="83">
        <v>111.78673121300001</v>
      </c>
      <c r="S82" s="84">
        <v>1.0044394442485992E-4</v>
      </c>
      <c r="T82" s="84">
        <f t="shared" si="1"/>
        <v>1.0129338899379513E-2</v>
      </c>
      <c r="U82" s="84">
        <f>R82/'סכום נכסי הקרן'!$C$42</f>
        <v>3.3831098469155364E-3</v>
      </c>
    </row>
    <row r="83" spans="2:21">
      <c r="B83" s="76" t="s">
        <v>475</v>
      </c>
      <c r="C83" s="73" t="s">
        <v>476</v>
      </c>
      <c r="D83" s="86" t="s">
        <v>115</v>
      </c>
      <c r="E83" s="86" t="s">
        <v>304</v>
      </c>
      <c r="F83" s="73" t="s">
        <v>472</v>
      </c>
      <c r="G83" s="86" t="s">
        <v>2138</v>
      </c>
      <c r="H83" s="73" t="s">
        <v>408</v>
      </c>
      <c r="I83" s="73" t="s">
        <v>308</v>
      </c>
      <c r="J83" s="73"/>
      <c r="K83" s="83">
        <v>6.0500000000299279</v>
      </c>
      <c r="L83" s="86" t="s">
        <v>128</v>
      </c>
      <c r="M83" s="87">
        <v>2.35E-2</v>
      </c>
      <c r="N83" s="87">
        <v>2.4600000000104431E-2</v>
      </c>
      <c r="O83" s="83">
        <v>76238.875975999996</v>
      </c>
      <c r="P83" s="85">
        <v>100.7</v>
      </c>
      <c r="Q83" s="83">
        <v>1.7476908259999999</v>
      </c>
      <c r="R83" s="83">
        <v>78.520238933000002</v>
      </c>
      <c r="S83" s="84">
        <v>9.8181464621113963E-5</v>
      </c>
      <c r="T83" s="84">
        <f t="shared" si="1"/>
        <v>7.1149599060833443E-3</v>
      </c>
      <c r="U83" s="84">
        <f>R83/'סכום נכסי הקרן'!$C$42</f>
        <v>2.3763338513784239E-3</v>
      </c>
    </row>
    <row r="84" spans="2:21">
      <c r="B84" s="76" t="s">
        <v>477</v>
      </c>
      <c r="C84" s="73" t="s">
        <v>478</v>
      </c>
      <c r="D84" s="86" t="s">
        <v>115</v>
      </c>
      <c r="E84" s="86" t="s">
        <v>304</v>
      </c>
      <c r="F84" s="73" t="s">
        <v>472</v>
      </c>
      <c r="G84" s="86" t="s">
        <v>2138</v>
      </c>
      <c r="H84" s="73" t="s">
        <v>408</v>
      </c>
      <c r="I84" s="73" t="s">
        <v>308</v>
      </c>
      <c r="J84" s="73"/>
      <c r="K84" s="83">
        <v>4.74999999998942</v>
      </c>
      <c r="L84" s="86" t="s">
        <v>128</v>
      </c>
      <c r="M84" s="87">
        <v>1.7600000000000001E-2</v>
      </c>
      <c r="N84" s="87">
        <v>2.2199999999954298E-2</v>
      </c>
      <c r="O84" s="83">
        <v>118139.324429</v>
      </c>
      <c r="P84" s="85">
        <v>100</v>
      </c>
      <c r="Q84" s="73"/>
      <c r="R84" s="83">
        <v>118.13932350699999</v>
      </c>
      <c r="S84" s="84">
        <v>9.2448709327879575E-5</v>
      </c>
      <c r="T84" s="84">
        <f t="shared" si="1"/>
        <v>1.0704966789534953E-2</v>
      </c>
      <c r="U84" s="84">
        <f>R84/'סכום נכסי הקרן'!$C$42</f>
        <v>3.5753644849219101E-3</v>
      </c>
    </row>
    <row r="85" spans="2:21">
      <c r="B85" s="76" t="s">
        <v>479</v>
      </c>
      <c r="C85" s="73" t="s">
        <v>480</v>
      </c>
      <c r="D85" s="86" t="s">
        <v>115</v>
      </c>
      <c r="E85" s="86" t="s">
        <v>304</v>
      </c>
      <c r="F85" s="73" t="s">
        <v>472</v>
      </c>
      <c r="G85" s="86" t="s">
        <v>2138</v>
      </c>
      <c r="H85" s="73" t="s">
        <v>408</v>
      </c>
      <c r="I85" s="73" t="s">
        <v>308</v>
      </c>
      <c r="J85" s="73"/>
      <c r="K85" s="83">
        <v>5.2800000000076901</v>
      </c>
      <c r="L85" s="86" t="s">
        <v>128</v>
      </c>
      <c r="M85" s="87">
        <v>2.1499999999999998E-2</v>
      </c>
      <c r="N85" s="87">
        <v>2.4200000000071654E-2</v>
      </c>
      <c r="O85" s="83">
        <v>112746.81828000002</v>
      </c>
      <c r="P85" s="85">
        <v>101.5</v>
      </c>
      <c r="Q85" s="73"/>
      <c r="R85" s="83">
        <v>114.43802397900001</v>
      </c>
      <c r="S85" s="84">
        <v>8.9431846330840009E-5</v>
      </c>
      <c r="T85" s="84">
        <f t="shared" si="1"/>
        <v>1.0369580676349587E-2</v>
      </c>
      <c r="U85" s="84">
        <f>R85/'סכום נכסי הקרן'!$C$42</f>
        <v>3.463348481379404E-3</v>
      </c>
    </row>
    <row r="86" spans="2:21">
      <c r="B86" s="76" t="s">
        <v>481</v>
      </c>
      <c r="C86" s="73" t="s">
        <v>482</v>
      </c>
      <c r="D86" s="86" t="s">
        <v>115</v>
      </c>
      <c r="E86" s="86" t="s">
        <v>304</v>
      </c>
      <c r="F86" s="73" t="s">
        <v>472</v>
      </c>
      <c r="G86" s="86" t="s">
        <v>2138</v>
      </c>
      <c r="H86" s="73" t="s">
        <v>408</v>
      </c>
      <c r="I86" s="73" t="s">
        <v>308</v>
      </c>
      <c r="J86" s="73"/>
      <c r="K86" s="83">
        <v>7.3400000000287315</v>
      </c>
      <c r="L86" s="86" t="s">
        <v>128</v>
      </c>
      <c r="M86" s="87">
        <v>6.5000000000000006E-3</v>
      </c>
      <c r="N86" s="87">
        <v>1.8300000000074004E-2</v>
      </c>
      <c r="O86" s="83">
        <v>50097.231048000001</v>
      </c>
      <c r="P86" s="85">
        <v>91.71</v>
      </c>
      <c r="Q86" s="73"/>
      <c r="R86" s="83">
        <v>45.944172101999996</v>
      </c>
      <c r="S86" s="84">
        <v>1.2524307762000001E-4</v>
      </c>
      <c r="T86" s="84">
        <f t="shared" si="1"/>
        <v>4.16314248232043E-3</v>
      </c>
      <c r="U86" s="84">
        <f>R86/'סכום נכסי הקרן'!$C$42</f>
        <v>1.3904528682432962E-3</v>
      </c>
    </row>
    <row r="87" spans="2:21">
      <c r="B87" s="76" t="s">
        <v>483</v>
      </c>
      <c r="C87" s="73" t="s">
        <v>484</v>
      </c>
      <c r="D87" s="86" t="s">
        <v>115</v>
      </c>
      <c r="E87" s="86" t="s">
        <v>304</v>
      </c>
      <c r="F87" s="73" t="s">
        <v>357</v>
      </c>
      <c r="G87" s="86" t="s">
        <v>314</v>
      </c>
      <c r="H87" s="73" t="s">
        <v>408</v>
      </c>
      <c r="I87" s="73" t="s">
        <v>308</v>
      </c>
      <c r="J87" s="73"/>
      <c r="K87" s="83">
        <v>0.25000000000201644</v>
      </c>
      <c r="L87" s="86" t="s">
        <v>128</v>
      </c>
      <c r="M87" s="87">
        <v>6.5000000000000002E-2</v>
      </c>
      <c r="N87" s="87">
        <v>9.0900000000071784E-2</v>
      </c>
      <c r="O87" s="83">
        <v>110235.80009500001</v>
      </c>
      <c r="P87" s="85">
        <v>110.66</v>
      </c>
      <c r="Q87" s="83">
        <v>1.9934345120000001</v>
      </c>
      <c r="R87" s="83">
        <v>123.980379379</v>
      </c>
      <c r="S87" s="84">
        <v>6.9990984187301601E-5</v>
      </c>
      <c r="T87" s="84">
        <f t="shared" si="1"/>
        <v>1.1234242794081173E-2</v>
      </c>
      <c r="U87" s="84">
        <f>R87/'סכום נכסי הקרן'!$C$42</f>
        <v>3.752138001979979E-3</v>
      </c>
    </row>
    <row r="88" spans="2:21">
      <c r="B88" s="76" t="s">
        <v>485</v>
      </c>
      <c r="C88" s="73" t="s">
        <v>486</v>
      </c>
      <c r="D88" s="86" t="s">
        <v>115</v>
      </c>
      <c r="E88" s="86" t="s">
        <v>304</v>
      </c>
      <c r="F88" s="73" t="s">
        <v>487</v>
      </c>
      <c r="G88" s="86" t="s">
        <v>2138</v>
      </c>
      <c r="H88" s="73" t="s">
        <v>408</v>
      </c>
      <c r="I88" s="73" t="s">
        <v>308</v>
      </c>
      <c r="J88" s="73"/>
      <c r="K88" s="83">
        <v>7.0300000000148293</v>
      </c>
      <c r="L88" s="86" t="s">
        <v>128</v>
      </c>
      <c r="M88" s="87">
        <v>3.5000000000000003E-2</v>
      </c>
      <c r="N88" s="87">
        <v>1.6600000000018534E-2</v>
      </c>
      <c r="O88" s="83">
        <v>37350.350033000002</v>
      </c>
      <c r="P88" s="85">
        <v>115.54</v>
      </c>
      <c r="Q88" s="73"/>
      <c r="R88" s="83">
        <v>43.154597212000006</v>
      </c>
      <c r="S88" s="84">
        <v>8.4500702883155061E-5</v>
      </c>
      <c r="T88" s="84">
        <f t="shared" si="1"/>
        <v>3.9103705375699502E-3</v>
      </c>
      <c r="U88" s="84">
        <f>R88/'סכום נכסי הקרן'!$C$42</f>
        <v>1.3060292682626773E-3</v>
      </c>
    </row>
    <row r="89" spans="2:21">
      <c r="B89" s="76" t="s">
        <v>488</v>
      </c>
      <c r="C89" s="73" t="s">
        <v>489</v>
      </c>
      <c r="D89" s="86" t="s">
        <v>115</v>
      </c>
      <c r="E89" s="86" t="s">
        <v>304</v>
      </c>
      <c r="F89" s="73" t="s">
        <v>487</v>
      </c>
      <c r="G89" s="86" t="s">
        <v>2138</v>
      </c>
      <c r="H89" s="73" t="s">
        <v>408</v>
      </c>
      <c r="I89" s="73" t="s">
        <v>308</v>
      </c>
      <c r="J89" s="73"/>
      <c r="K89" s="83">
        <v>2.8499999999925696</v>
      </c>
      <c r="L89" s="86" t="s">
        <v>128</v>
      </c>
      <c r="M89" s="87">
        <v>0.04</v>
      </c>
      <c r="N89" s="87">
        <v>1.9200000000133749E-2</v>
      </c>
      <c r="O89" s="83">
        <v>25390.553555999999</v>
      </c>
      <c r="P89" s="85">
        <v>106.01</v>
      </c>
      <c r="Q89" s="73"/>
      <c r="R89" s="83">
        <v>26.916526392000002</v>
      </c>
      <c r="S89" s="84">
        <v>3.8327251815148277E-5</v>
      </c>
      <c r="T89" s="84">
        <f t="shared" si="1"/>
        <v>2.4389890898514261E-3</v>
      </c>
      <c r="U89" s="84">
        <f>R89/'סכום נכסי הקרן'!$C$42</f>
        <v>8.1460084299295893E-4</v>
      </c>
    </row>
    <row r="90" spans="2:21">
      <c r="B90" s="76" t="s">
        <v>490</v>
      </c>
      <c r="C90" s="73" t="s">
        <v>491</v>
      </c>
      <c r="D90" s="86" t="s">
        <v>115</v>
      </c>
      <c r="E90" s="86" t="s">
        <v>304</v>
      </c>
      <c r="F90" s="73" t="s">
        <v>487</v>
      </c>
      <c r="G90" s="86" t="s">
        <v>2138</v>
      </c>
      <c r="H90" s="73" t="s">
        <v>408</v>
      </c>
      <c r="I90" s="73" t="s">
        <v>308</v>
      </c>
      <c r="J90" s="73"/>
      <c r="K90" s="83">
        <v>5.6200000000162209</v>
      </c>
      <c r="L90" s="86" t="s">
        <v>128</v>
      </c>
      <c r="M90" s="87">
        <v>0.04</v>
      </c>
      <c r="N90" s="87">
        <v>1.2700000000042939E-2</v>
      </c>
      <c r="O90" s="83">
        <v>89495.339852000005</v>
      </c>
      <c r="P90" s="85">
        <v>117.1</v>
      </c>
      <c r="Q90" s="73"/>
      <c r="R90" s="83">
        <v>104.799042665</v>
      </c>
      <c r="S90" s="84">
        <v>8.8943712901347525E-5</v>
      </c>
      <c r="T90" s="84">
        <f t="shared" si="1"/>
        <v>9.4961629879098518E-3</v>
      </c>
      <c r="U90" s="84">
        <f>R90/'סכום נכסי הקרן'!$C$42</f>
        <v>3.17163467739051E-3</v>
      </c>
    </row>
    <row r="91" spans="2:21">
      <c r="B91" s="76" t="s">
        <v>492</v>
      </c>
      <c r="C91" s="73" t="s">
        <v>493</v>
      </c>
      <c r="D91" s="86" t="s">
        <v>115</v>
      </c>
      <c r="E91" s="86" t="s">
        <v>304</v>
      </c>
      <c r="F91" s="73" t="s">
        <v>494</v>
      </c>
      <c r="G91" s="86" t="s">
        <v>123</v>
      </c>
      <c r="H91" s="73" t="s">
        <v>408</v>
      </c>
      <c r="I91" s="73" t="s">
        <v>308</v>
      </c>
      <c r="J91" s="73"/>
      <c r="K91" s="83">
        <v>4.7000000004511993</v>
      </c>
      <c r="L91" s="86" t="s">
        <v>128</v>
      </c>
      <c r="M91" s="87">
        <v>2.9900000000000003E-2</v>
      </c>
      <c r="N91" s="87">
        <v>1.3300000001160226E-2</v>
      </c>
      <c r="O91" s="83">
        <v>2840.130576</v>
      </c>
      <c r="P91" s="85">
        <v>109.25</v>
      </c>
      <c r="Q91" s="73"/>
      <c r="R91" s="83">
        <v>3.1028425080000002</v>
      </c>
      <c r="S91" s="84">
        <v>9.6195721383935371E-6</v>
      </c>
      <c r="T91" s="84">
        <f t="shared" si="1"/>
        <v>2.8115808534597914E-4</v>
      </c>
      <c r="U91" s="84">
        <f>R91/'סכום נכסי הקרן'!$C$42</f>
        <v>9.3904320560561698E-5</v>
      </c>
    </row>
    <row r="92" spans="2:21">
      <c r="B92" s="76" t="s">
        <v>495</v>
      </c>
      <c r="C92" s="73" t="s">
        <v>496</v>
      </c>
      <c r="D92" s="86" t="s">
        <v>115</v>
      </c>
      <c r="E92" s="86" t="s">
        <v>304</v>
      </c>
      <c r="F92" s="73" t="s">
        <v>494</v>
      </c>
      <c r="G92" s="86" t="s">
        <v>123</v>
      </c>
      <c r="H92" s="73" t="s">
        <v>408</v>
      </c>
      <c r="I92" s="73" t="s">
        <v>308</v>
      </c>
      <c r="J92" s="73"/>
      <c r="K92" s="83">
        <v>4.1799999999914608</v>
      </c>
      <c r="L92" s="86" t="s">
        <v>128</v>
      </c>
      <c r="M92" s="87">
        <v>4.2999999999999997E-2</v>
      </c>
      <c r="N92" s="87">
        <v>1.6899999999926803E-2</v>
      </c>
      <c r="O92" s="83">
        <v>28942.833558999999</v>
      </c>
      <c r="P92" s="85">
        <v>113.29</v>
      </c>
      <c r="Q92" s="73"/>
      <c r="R92" s="83">
        <v>32.789337195999998</v>
      </c>
      <c r="S92" s="84">
        <v>3.1533829106346842E-5</v>
      </c>
      <c r="T92" s="84">
        <f t="shared" si="1"/>
        <v>2.9711425062734944E-3</v>
      </c>
      <c r="U92" s="84">
        <f>R92/'סכום נכסי הקרן'!$C$42</f>
        <v>9.9233539023745152E-4</v>
      </c>
    </row>
    <row r="93" spans="2:21">
      <c r="B93" s="76" t="s">
        <v>497</v>
      </c>
      <c r="C93" s="73" t="s">
        <v>498</v>
      </c>
      <c r="D93" s="86" t="s">
        <v>115</v>
      </c>
      <c r="E93" s="86" t="s">
        <v>304</v>
      </c>
      <c r="F93" s="73" t="s">
        <v>499</v>
      </c>
      <c r="G93" s="86" t="s">
        <v>500</v>
      </c>
      <c r="H93" s="73" t="s">
        <v>501</v>
      </c>
      <c r="I93" s="73" t="s">
        <v>308</v>
      </c>
      <c r="J93" s="73"/>
      <c r="K93" s="83">
        <v>7.1400000000009554</v>
      </c>
      <c r="L93" s="86" t="s">
        <v>128</v>
      </c>
      <c r="M93" s="87">
        <v>5.1500000000000004E-2</v>
      </c>
      <c r="N93" s="87">
        <v>2.6400000000009555E-2</v>
      </c>
      <c r="O93" s="83">
        <v>230181.38274100001</v>
      </c>
      <c r="P93" s="85">
        <v>145.5</v>
      </c>
      <c r="Q93" s="73"/>
      <c r="R93" s="83">
        <v>334.913914062</v>
      </c>
      <c r="S93" s="84">
        <v>6.4821164932518023E-5</v>
      </c>
      <c r="T93" s="84">
        <f t="shared" si="1"/>
        <v>3.0347577935592639E-2</v>
      </c>
      <c r="U93" s="84">
        <f>R93/'סכום נכסי הקרן'!$C$42</f>
        <v>1.0135823350744961E-2</v>
      </c>
    </row>
    <row r="94" spans="2:21">
      <c r="B94" s="76" t="s">
        <v>502</v>
      </c>
      <c r="C94" s="73" t="s">
        <v>503</v>
      </c>
      <c r="D94" s="86" t="s">
        <v>115</v>
      </c>
      <c r="E94" s="86" t="s">
        <v>304</v>
      </c>
      <c r="F94" s="73" t="s">
        <v>504</v>
      </c>
      <c r="G94" s="86" t="s">
        <v>152</v>
      </c>
      <c r="H94" s="73" t="s">
        <v>501</v>
      </c>
      <c r="I94" s="73" t="s">
        <v>308</v>
      </c>
      <c r="J94" s="73"/>
      <c r="K94" s="83">
        <v>1.610000000003744</v>
      </c>
      <c r="L94" s="86" t="s">
        <v>128</v>
      </c>
      <c r="M94" s="87">
        <v>3.7000000000000005E-2</v>
      </c>
      <c r="N94" s="87">
        <v>2.4600000000079714E-2</v>
      </c>
      <c r="O94" s="83">
        <v>77272.874565999999</v>
      </c>
      <c r="P94" s="85">
        <v>107.15</v>
      </c>
      <c r="Q94" s="73"/>
      <c r="R94" s="83">
        <v>82.797891528999997</v>
      </c>
      <c r="S94" s="84">
        <v>5.1515628693975092E-5</v>
      </c>
      <c r="T94" s="84">
        <f t="shared" si="1"/>
        <v>7.5025711401584625E-3</v>
      </c>
      <c r="U94" s="84">
        <f>R94/'סכום נכסי הקרן'!$C$42</f>
        <v>2.505792584648267E-3</v>
      </c>
    </row>
    <row r="95" spans="2:21">
      <c r="B95" s="76" t="s">
        <v>505</v>
      </c>
      <c r="C95" s="73" t="s">
        <v>506</v>
      </c>
      <c r="D95" s="86" t="s">
        <v>115</v>
      </c>
      <c r="E95" s="86" t="s">
        <v>304</v>
      </c>
      <c r="F95" s="73" t="s">
        <v>504</v>
      </c>
      <c r="G95" s="86" t="s">
        <v>152</v>
      </c>
      <c r="H95" s="73" t="s">
        <v>501</v>
      </c>
      <c r="I95" s="73" t="s">
        <v>308</v>
      </c>
      <c r="J95" s="73"/>
      <c r="K95" s="83">
        <v>4.2400000000008475</v>
      </c>
      <c r="L95" s="86" t="s">
        <v>128</v>
      </c>
      <c r="M95" s="87">
        <v>2.2000000000000002E-2</v>
      </c>
      <c r="N95" s="87">
        <v>2.3999999999978806E-2</v>
      </c>
      <c r="O95" s="83">
        <v>94164.720176999996</v>
      </c>
      <c r="P95" s="85">
        <v>100.22</v>
      </c>
      <c r="Q95" s="73"/>
      <c r="R95" s="83">
        <v>94.371884607999988</v>
      </c>
      <c r="S95" s="84">
        <v>1.068010088453388E-4</v>
      </c>
      <c r="T95" s="84">
        <f t="shared" si="1"/>
        <v>8.5513261850920074E-3</v>
      </c>
      <c r="U95" s="84">
        <f>R95/'סכום נכסי הקרן'!$C$42</f>
        <v>2.856067519149112E-3</v>
      </c>
    </row>
    <row r="96" spans="2:21">
      <c r="B96" s="76" t="s">
        <v>507</v>
      </c>
      <c r="C96" s="73" t="s">
        <v>508</v>
      </c>
      <c r="D96" s="86" t="s">
        <v>115</v>
      </c>
      <c r="E96" s="86" t="s">
        <v>304</v>
      </c>
      <c r="F96" s="73" t="s">
        <v>425</v>
      </c>
      <c r="G96" s="86" t="s">
        <v>2138</v>
      </c>
      <c r="H96" s="73" t="s">
        <v>509</v>
      </c>
      <c r="I96" s="73" t="s">
        <v>126</v>
      </c>
      <c r="J96" s="73"/>
      <c r="K96" s="83">
        <v>1.7100000000448572</v>
      </c>
      <c r="L96" s="86" t="s">
        <v>128</v>
      </c>
      <c r="M96" s="87">
        <v>2.8500000000000001E-2</v>
      </c>
      <c r="N96" s="87">
        <v>2.57000000007085E-2</v>
      </c>
      <c r="O96" s="83">
        <v>23362.746157000001</v>
      </c>
      <c r="P96" s="85">
        <v>102.1</v>
      </c>
      <c r="Q96" s="73"/>
      <c r="R96" s="83">
        <v>23.853363083000001</v>
      </c>
      <c r="S96" s="84">
        <v>5.457283363836219E-5</v>
      </c>
      <c r="T96" s="84">
        <f t="shared" si="1"/>
        <v>2.161426458541589E-3</v>
      </c>
      <c r="U96" s="84">
        <f>R96/'סכום נכסי הקרן'!$C$42</f>
        <v>7.2189737236689295E-4</v>
      </c>
    </row>
    <row r="97" spans="2:21">
      <c r="B97" s="76" t="s">
        <v>510</v>
      </c>
      <c r="C97" s="73" t="s">
        <v>511</v>
      </c>
      <c r="D97" s="86" t="s">
        <v>115</v>
      </c>
      <c r="E97" s="86" t="s">
        <v>304</v>
      </c>
      <c r="F97" s="73" t="s">
        <v>425</v>
      </c>
      <c r="G97" s="86" t="s">
        <v>2138</v>
      </c>
      <c r="H97" s="73" t="s">
        <v>509</v>
      </c>
      <c r="I97" s="73" t="s">
        <v>126</v>
      </c>
      <c r="J97" s="73"/>
      <c r="K97" s="83">
        <v>3.5900000000332324</v>
      </c>
      <c r="L97" s="86" t="s">
        <v>128</v>
      </c>
      <c r="M97" s="87">
        <v>2.5000000000000001E-2</v>
      </c>
      <c r="N97" s="87">
        <v>2.9599999999977467E-2</v>
      </c>
      <c r="O97" s="83">
        <v>17807.245951000001</v>
      </c>
      <c r="P97" s="85">
        <v>99.7</v>
      </c>
      <c r="Q97" s="73"/>
      <c r="R97" s="83">
        <v>17.753823399000002</v>
      </c>
      <c r="S97" s="84">
        <v>3.9342813201623746E-5</v>
      </c>
      <c r="T97" s="84">
        <f t="shared" si="1"/>
        <v>1.6087284422472801E-3</v>
      </c>
      <c r="U97" s="84">
        <f>R97/'סכום נכסי הקרן'!$C$42</f>
        <v>5.3730110997799211E-4</v>
      </c>
    </row>
    <row r="98" spans="2:21">
      <c r="B98" s="76" t="s">
        <v>512</v>
      </c>
      <c r="C98" s="73" t="s">
        <v>513</v>
      </c>
      <c r="D98" s="86" t="s">
        <v>115</v>
      </c>
      <c r="E98" s="86" t="s">
        <v>304</v>
      </c>
      <c r="F98" s="73" t="s">
        <v>425</v>
      </c>
      <c r="G98" s="86" t="s">
        <v>2138</v>
      </c>
      <c r="H98" s="73" t="s">
        <v>509</v>
      </c>
      <c r="I98" s="73" t="s">
        <v>126</v>
      </c>
      <c r="J98" s="73"/>
      <c r="K98" s="83">
        <v>4.5799999999220375</v>
      </c>
      <c r="L98" s="86" t="s">
        <v>128</v>
      </c>
      <c r="M98" s="87">
        <v>1.34E-2</v>
      </c>
      <c r="N98" s="87">
        <v>2.1599999999427619E-2</v>
      </c>
      <c r="O98" s="83">
        <v>20669.238653</v>
      </c>
      <c r="P98" s="85">
        <v>98.05</v>
      </c>
      <c r="Q98" s="73"/>
      <c r="R98" s="83">
        <v>20.266187701</v>
      </c>
      <c r="S98" s="84">
        <v>5.2504273675075709E-5</v>
      </c>
      <c r="T98" s="84">
        <f t="shared" si="1"/>
        <v>1.836381484585292E-3</v>
      </c>
      <c r="U98" s="84">
        <f>R98/'סכום נכסי הקרן'!$C$42</f>
        <v>6.1333521811324134E-4</v>
      </c>
    </row>
    <row r="99" spans="2:21">
      <c r="B99" s="76" t="s">
        <v>514</v>
      </c>
      <c r="C99" s="73" t="s">
        <v>515</v>
      </c>
      <c r="D99" s="86" t="s">
        <v>115</v>
      </c>
      <c r="E99" s="86" t="s">
        <v>304</v>
      </c>
      <c r="F99" s="73" t="s">
        <v>425</v>
      </c>
      <c r="G99" s="86" t="s">
        <v>2138</v>
      </c>
      <c r="H99" s="73" t="s">
        <v>509</v>
      </c>
      <c r="I99" s="73" t="s">
        <v>126</v>
      </c>
      <c r="J99" s="73"/>
      <c r="K99" s="83">
        <v>4.7300000000171751</v>
      </c>
      <c r="L99" s="86" t="s">
        <v>128</v>
      </c>
      <c r="M99" s="87">
        <v>1.95E-2</v>
      </c>
      <c r="N99" s="87">
        <v>2.6300000000256219E-2</v>
      </c>
      <c r="O99" s="83">
        <v>36075.617934000002</v>
      </c>
      <c r="P99" s="85">
        <v>98.45</v>
      </c>
      <c r="Q99" s="73"/>
      <c r="R99" s="83">
        <v>35.516447343000003</v>
      </c>
      <c r="S99" s="84">
        <v>5.5124472569829402E-5</v>
      </c>
      <c r="T99" s="84">
        <f t="shared" si="1"/>
        <v>3.2182543288945971E-3</v>
      </c>
      <c r="U99" s="84">
        <f>R99/'סכום נכסי הקרן'!$C$42</f>
        <v>1.0748685593517664E-3</v>
      </c>
    </row>
    <row r="100" spans="2:21">
      <c r="B100" s="76" t="s">
        <v>516</v>
      </c>
      <c r="C100" s="73" t="s">
        <v>517</v>
      </c>
      <c r="D100" s="86" t="s">
        <v>115</v>
      </c>
      <c r="E100" s="86" t="s">
        <v>304</v>
      </c>
      <c r="F100" s="73" t="s">
        <v>425</v>
      </c>
      <c r="G100" s="86" t="s">
        <v>2138</v>
      </c>
      <c r="H100" s="73" t="s">
        <v>509</v>
      </c>
      <c r="I100" s="73" t="s">
        <v>126</v>
      </c>
      <c r="J100" s="73"/>
      <c r="K100" s="83">
        <v>7.4799999994847965</v>
      </c>
      <c r="L100" s="86" t="s">
        <v>128</v>
      </c>
      <c r="M100" s="87">
        <v>1.1699999999999999E-2</v>
      </c>
      <c r="N100" s="87">
        <v>3.0499999996013313E-2</v>
      </c>
      <c r="O100" s="83">
        <v>3755.00828</v>
      </c>
      <c r="P100" s="85">
        <v>86.84</v>
      </c>
      <c r="Q100" s="73"/>
      <c r="R100" s="83">
        <v>3.2608492660000001</v>
      </c>
      <c r="S100" s="84">
        <v>6.2583471333333334E-6</v>
      </c>
      <c r="T100" s="84">
        <f t="shared" si="1"/>
        <v>2.954755627675581E-4</v>
      </c>
      <c r="U100" s="84">
        <f>R100/'סכום נכסי הקרן'!$C$42</f>
        <v>9.8686231732563433E-5</v>
      </c>
    </row>
    <row r="101" spans="2:21">
      <c r="B101" s="76" t="s">
        <v>518</v>
      </c>
      <c r="C101" s="73" t="s">
        <v>519</v>
      </c>
      <c r="D101" s="86" t="s">
        <v>115</v>
      </c>
      <c r="E101" s="86" t="s">
        <v>304</v>
      </c>
      <c r="F101" s="73" t="s">
        <v>425</v>
      </c>
      <c r="G101" s="86" t="s">
        <v>2138</v>
      </c>
      <c r="H101" s="73" t="s">
        <v>509</v>
      </c>
      <c r="I101" s="73" t="s">
        <v>126</v>
      </c>
      <c r="J101" s="73"/>
      <c r="K101" s="83">
        <v>5.8700000000277335</v>
      </c>
      <c r="L101" s="86" t="s">
        <v>128</v>
      </c>
      <c r="M101" s="87">
        <v>3.3500000000000002E-2</v>
      </c>
      <c r="N101" s="87">
        <v>3.1300000000166396E-2</v>
      </c>
      <c r="O101" s="83">
        <v>44392.411654000003</v>
      </c>
      <c r="P101" s="85">
        <v>101.53</v>
      </c>
      <c r="Q101" s="73"/>
      <c r="R101" s="83">
        <v>45.071617525000001</v>
      </c>
      <c r="S101" s="84">
        <v>9.3386114035185161E-5</v>
      </c>
      <c r="T101" s="84">
        <f t="shared" si="1"/>
        <v>4.0840776333644583E-3</v>
      </c>
      <c r="U101" s="84">
        <f>R101/'סכום נכסי הקרן'!$C$42</f>
        <v>1.3640459060807188E-3</v>
      </c>
    </row>
    <row r="102" spans="2:21">
      <c r="B102" s="76" t="s">
        <v>520</v>
      </c>
      <c r="C102" s="73" t="s">
        <v>521</v>
      </c>
      <c r="D102" s="86" t="s">
        <v>115</v>
      </c>
      <c r="E102" s="86" t="s">
        <v>304</v>
      </c>
      <c r="F102" s="73" t="s">
        <v>321</v>
      </c>
      <c r="G102" s="86" t="s">
        <v>314</v>
      </c>
      <c r="H102" s="73" t="s">
        <v>509</v>
      </c>
      <c r="I102" s="73" t="s">
        <v>126</v>
      </c>
      <c r="J102" s="73"/>
      <c r="K102" s="83">
        <v>1.2100000000029267</v>
      </c>
      <c r="L102" s="86" t="s">
        <v>128</v>
      </c>
      <c r="M102" s="87">
        <v>2.7999999999999997E-2</v>
      </c>
      <c r="N102" s="87">
        <v>4.180000000005122E-2</v>
      </c>
      <c r="O102" s="83">
        <f>53650.0532/50000</f>
        <v>1.0730010640000001</v>
      </c>
      <c r="P102" s="85">
        <v>5095100</v>
      </c>
      <c r="Q102" s="73"/>
      <c r="R102" s="83">
        <v>54.670477704</v>
      </c>
      <c r="S102" s="84">
        <f>303.330430259513%/50000</f>
        <v>6.0666086051902595E-5</v>
      </c>
      <c r="T102" s="84">
        <f t="shared" si="1"/>
        <v>4.9538598225903514E-3</v>
      </c>
      <c r="U102" s="84">
        <f>R102/'סכום נכסי הקרן'!$C$42</f>
        <v>1.6545454853989826E-3</v>
      </c>
    </row>
    <row r="103" spans="2:21">
      <c r="B103" s="76" t="s">
        <v>522</v>
      </c>
      <c r="C103" s="73" t="s">
        <v>523</v>
      </c>
      <c r="D103" s="86" t="s">
        <v>115</v>
      </c>
      <c r="E103" s="86" t="s">
        <v>304</v>
      </c>
      <c r="F103" s="73" t="s">
        <v>321</v>
      </c>
      <c r="G103" s="86" t="s">
        <v>314</v>
      </c>
      <c r="H103" s="73" t="s">
        <v>509</v>
      </c>
      <c r="I103" s="73" t="s">
        <v>126</v>
      </c>
      <c r="J103" s="73"/>
      <c r="K103" s="83">
        <v>2.4600000003475491</v>
      </c>
      <c r="L103" s="86" t="s">
        <v>128</v>
      </c>
      <c r="M103" s="87">
        <v>1.49E-2</v>
      </c>
      <c r="N103" s="87">
        <v>3.6700000004291161E-2</v>
      </c>
      <c r="O103" s="83">
        <f>2917.1809/50000</f>
        <v>5.8343618E-2</v>
      </c>
      <c r="P103" s="85">
        <v>4833000</v>
      </c>
      <c r="Q103" s="73"/>
      <c r="R103" s="83">
        <v>2.8197472370000005</v>
      </c>
      <c r="S103" s="84">
        <f>48.2338111772487%/50000</f>
        <v>9.6467622354497398E-6</v>
      </c>
      <c r="T103" s="84">
        <f t="shared" si="1"/>
        <v>2.5550595374096088E-4</v>
      </c>
      <c r="U103" s="84">
        <f>R103/'סכום נכסי הקרן'!$C$42</f>
        <v>8.5336734868209481E-5</v>
      </c>
    </row>
    <row r="104" spans="2:21">
      <c r="B104" s="76" t="s">
        <v>524</v>
      </c>
      <c r="C104" s="73" t="s">
        <v>525</v>
      </c>
      <c r="D104" s="86" t="s">
        <v>115</v>
      </c>
      <c r="E104" s="86" t="s">
        <v>304</v>
      </c>
      <c r="F104" s="73" t="s">
        <v>321</v>
      </c>
      <c r="G104" s="86" t="s">
        <v>314</v>
      </c>
      <c r="H104" s="73" t="s">
        <v>509</v>
      </c>
      <c r="I104" s="73" t="s">
        <v>126</v>
      </c>
      <c r="J104" s="73"/>
      <c r="K104" s="83">
        <v>4.0700000001148453</v>
      </c>
      <c r="L104" s="86" t="s">
        <v>128</v>
      </c>
      <c r="M104" s="87">
        <v>2.2000000000000002E-2</v>
      </c>
      <c r="N104" s="87">
        <v>1.8000000000792039E-2</v>
      </c>
      <c r="O104" s="83">
        <f>12222.825/50000</f>
        <v>0.24445650000000002</v>
      </c>
      <c r="P104" s="85">
        <v>5164800</v>
      </c>
      <c r="Q104" s="73"/>
      <c r="R104" s="83">
        <v>12.625689164999999</v>
      </c>
      <c r="S104" s="84">
        <f>242.805423122765%/50000</f>
        <v>4.8561084624552996E-5</v>
      </c>
      <c r="T104" s="84">
        <f t="shared" si="1"/>
        <v>1.144052455982685E-3</v>
      </c>
      <c r="U104" s="84">
        <f>R104/'סכום נכסי הקרן'!$C$42</f>
        <v>3.8210342922379812E-4</v>
      </c>
    </row>
    <row r="105" spans="2:21">
      <c r="B105" s="76" t="s">
        <v>526</v>
      </c>
      <c r="C105" s="73" t="s">
        <v>527</v>
      </c>
      <c r="D105" s="86" t="s">
        <v>115</v>
      </c>
      <c r="E105" s="86" t="s">
        <v>304</v>
      </c>
      <c r="F105" s="73" t="s">
        <v>528</v>
      </c>
      <c r="G105" s="86" t="s">
        <v>2139</v>
      </c>
      <c r="H105" s="73" t="s">
        <v>509</v>
      </c>
      <c r="I105" s="73" t="s">
        <v>126</v>
      </c>
      <c r="J105" s="73"/>
      <c r="K105" s="83">
        <v>5.1599999999251853</v>
      </c>
      <c r="L105" s="86" t="s">
        <v>128</v>
      </c>
      <c r="M105" s="87">
        <v>0.04</v>
      </c>
      <c r="N105" s="87">
        <v>3.9199999999334982E-2</v>
      </c>
      <c r="O105" s="83">
        <v>28444.352149999999</v>
      </c>
      <c r="P105" s="85">
        <v>101.5</v>
      </c>
      <c r="Q105" s="73"/>
      <c r="R105" s="83">
        <v>28.871017750999997</v>
      </c>
      <c r="S105" s="84">
        <v>9.6167227443631257E-6</v>
      </c>
      <c r="T105" s="84">
        <f t="shared" si="1"/>
        <v>2.6160915521597386E-3</v>
      </c>
      <c r="U105" s="84">
        <f>R105/'סכום נכסי הקרן'!$C$42</f>
        <v>8.7375150327790034E-4</v>
      </c>
    </row>
    <row r="106" spans="2:21">
      <c r="B106" s="76" t="s">
        <v>529</v>
      </c>
      <c r="C106" s="73" t="s">
        <v>530</v>
      </c>
      <c r="D106" s="86" t="s">
        <v>115</v>
      </c>
      <c r="E106" s="86" t="s">
        <v>304</v>
      </c>
      <c r="F106" s="73" t="s">
        <v>528</v>
      </c>
      <c r="G106" s="86" t="s">
        <v>2139</v>
      </c>
      <c r="H106" s="73" t="s">
        <v>509</v>
      </c>
      <c r="I106" s="73" t="s">
        <v>126</v>
      </c>
      <c r="J106" s="73"/>
      <c r="K106" s="83">
        <v>5.3799999999709147</v>
      </c>
      <c r="L106" s="86" t="s">
        <v>128</v>
      </c>
      <c r="M106" s="87">
        <v>2.7799999999999998E-2</v>
      </c>
      <c r="N106" s="87">
        <v>3.6799999999724137E-2</v>
      </c>
      <c r="O106" s="83">
        <v>68408.886310000002</v>
      </c>
      <c r="P106" s="85">
        <v>97.5</v>
      </c>
      <c r="Q106" s="73"/>
      <c r="R106" s="83">
        <v>66.698664312999995</v>
      </c>
      <c r="S106" s="84">
        <v>3.7981514904697656E-5</v>
      </c>
      <c r="T106" s="84">
        <f t="shared" si="1"/>
        <v>6.0437707376468832E-3</v>
      </c>
      <c r="U106" s="84">
        <f>R106/'סכום נכסי הקרן'!$C$42</f>
        <v>2.0185661175070014E-3</v>
      </c>
    </row>
    <row r="107" spans="2:21">
      <c r="B107" s="76" t="s">
        <v>531</v>
      </c>
      <c r="C107" s="73" t="s">
        <v>532</v>
      </c>
      <c r="D107" s="86" t="s">
        <v>115</v>
      </c>
      <c r="E107" s="86" t="s">
        <v>304</v>
      </c>
      <c r="F107" s="73" t="s">
        <v>373</v>
      </c>
      <c r="G107" s="86" t="s">
        <v>314</v>
      </c>
      <c r="H107" s="73" t="s">
        <v>501</v>
      </c>
      <c r="I107" s="73" t="s">
        <v>308</v>
      </c>
      <c r="J107" s="73"/>
      <c r="K107" s="83">
        <v>5.0000000002271033E-2</v>
      </c>
      <c r="L107" s="86" t="s">
        <v>128</v>
      </c>
      <c r="M107" s="87">
        <v>6.4000000000000001E-2</v>
      </c>
      <c r="N107" s="87">
        <v>0.18599999999972749</v>
      </c>
      <c r="O107" s="83">
        <v>96410.691542999994</v>
      </c>
      <c r="P107" s="85">
        <v>114.18</v>
      </c>
      <c r="Q107" s="73"/>
      <c r="R107" s="83">
        <v>110.081728935</v>
      </c>
      <c r="S107" s="84">
        <v>7.7006544065981856E-5</v>
      </c>
      <c r="T107" s="84">
        <f t="shared" si="1"/>
        <v>9.9748434086296429E-3</v>
      </c>
      <c r="U107" s="84">
        <f>R107/'סכום נכסי הקרן'!$C$42</f>
        <v>3.3315097157271185E-3</v>
      </c>
    </row>
    <row r="108" spans="2:21">
      <c r="B108" s="76" t="s">
        <v>533</v>
      </c>
      <c r="C108" s="73" t="s">
        <v>534</v>
      </c>
      <c r="D108" s="86" t="s">
        <v>115</v>
      </c>
      <c r="E108" s="86" t="s">
        <v>304</v>
      </c>
      <c r="F108" s="73" t="s">
        <v>373</v>
      </c>
      <c r="G108" s="86" t="s">
        <v>314</v>
      </c>
      <c r="H108" s="73" t="s">
        <v>509</v>
      </c>
      <c r="I108" s="73" t="s">
        <v>126</v>
      </c>
      <c r="J108" s="73"/>
      <c r="K108" s="83">
        <v>5.3599999999825627</v>
      </c>
      <c r="L108" s="86" t="s">
        <v>128</v>
      </c>
      <c r="M108" s="87">
        <v>1.46E-2</v>
      </c>
      <c r="N108" s="87">
        <v>2.579999999996125E-2</v>
      </c>
      <c r="O108" s="83">
        <f>65628.4217/50000</f>
        <v>1.3125684340000001</v>
      </c>
      <c r="P108" s="85">
        <v>4718500</v>
      </c>
      <c r="Q108" s="73"/>
      <c r="R108" s="83">
        <v>61.933544228000002</v>
      </c>
      <c r="S108" s="84">
        <f>246.417683700672%/50000</f>
        <v>4.9283536740134403E-5</v>
      </c>
      <c r="T108" s="84">
        <f t="shared" si="1"/>
        <v>5.6119885778730602E-3</v>
      </c>
      <c r="U108" s="84">
        <f>R108/'סכום נכסי הקרן'!$C$42</f>
        <v>1.8743546846618866E-3</v>
      </c>
    </row>
    <row r="109" spans="2:21">
      <c r="B109" s="76" t="s">
        <v>535</v>
      </c>
      <c r="C109" s="73" t="s">
        <v>536</v>
      </c>
      <c r="D109" s="86" t="s">
        <v>115</v>
      </c>
      <c r="E109" s="86" t="s">
        <v>304</v>
      </c>
      <c r="F109" s="73" t="s">
        <v>439</v>
      </c>
      <c r="G109" s="86" t="s">
        <v>440</v>
      </c>
      <c r="H109" s="73" t="s">
        <v>501</v>
      </c>
      <c r="I109" s="73" t="s">
        <v>308</v>
      </c>
      <c r="J109" s="73"/>
      <c r="K109" s="83">
        <v>2.9799999999362603</v>
      </c>
      <c r="L109" s="86" t="s">
        <v>128</v>
      </c>
      <c r="M109" s="87">
        <v>3.85E-2</v>
      </c>
      <c r="N109" s="87">
        <v>9.0999999996215428E-3</v>
      </c>
      <c r="O109" s="83">
        <v>17587.621678</v>
      </c>
      <c r="P109" s="85">
        <v>114.18</v>
      </c>
      <c r="Q109" s="73"/>
      <c r="R109" s="83">
        <v>20.081546736</v>
      </c>
      <c r="S109" s="84">
        <v>7.3420374659022893E-5</v>
      </c>
      <c r="T109" s="84">
        <f t="shared" si="1"/>
        <v>1.8196505999006885E-3</v>
      </c>
      <c r="U109" s="84">
        <f>R109/'סכום נכסי הקרן'!$C$42</f>
        <v>6.0774725020276319E-4</v>
      </c>
    </row>
    <row r="110" spans="2:21">
      <c r="B110" s="76" t="s">
        <v>537</v>
      </c>
      <c r="C110" s="73" t="s">
        <v>538</v>
      </c>
      <c r="D110" s="86" t="s">
        <v>115</v>
      </c>
      <c r="E110" s="86" t="s">
        <v>304</v>
      </c>
      <c r="F110" s="73" t="s">
        <v>439</v>
      </c>
      <c r="G110" s="86" t="s">
        <v>440</v>
      </c>
      <c r="H110" s="73" t="s">
        <v>501</v>
      </c>
      <c r="I110" s="73" t="s">
        <v>308</v>
      </c>
      <c r="J110" s="73"/>
      <c r="K110" s="83">
        <v>0.15999999996505923</v>
      </c>
      <c r="L110" s="86" t="s">
        <v>128</v>
      </c>
      <c r="M110" s="87">
        <v>3.9E-2</v>
      </c>
      <c r="N110" s="87">
        <v>0.20520000000501878</v>
      </c>
      <c r="O110" s="83">
        <v>11746.967882000001</v>
      </c>
      <c r="P110" s="85">
        <v>107.2</v>
      </c>
      <c r="Q110" s="73"/>
      <c r="R110" s="83">
        <v>12.592749634</v>
      </c>
      <c r="S110" s="84">
        <v>5.9020350354841548E-5</v>
      </c>
      <c r="T110" s="84">
        <f t="shared" si="1"/>
        <v>1.1410677039547378E-3</v>
      </c>
      <c r="U110" s="84">
        <f>R110/'סכום נכסי הקרן'!$C$42</f>
        <v>3.8110654837336395E-4</v>
      </c>
    </row>
    <row r="111" spans="2:21">
      <c r="B111" s="76" t="s">
        <v>539</v>
      </c>
      <c r="C111" s="73" t="s">
        <v>540</v>
      </c>
      <c r="D111" s="86" t="s">
        <v>115</v>
      </c>
      <c r="E111" s="86" t="s">
        <v>304</v>
      </c>
      <c r="F111" s="73" t="s">
        <v>439</v>
      </c>
      <c r="G111" s="86" t="s">
        <v>440</v>
      </c>
      <c r="H111" s="73" t="s">
        <v>501</v>
      </c>
      <c r="I111" s="73" t="s">
        <v>308</v>
      </c>
      <c r="J111" s="73"/>
      <c r="K111" s="83">
        <v>1.1399999999743899</v>
      </c>
      <c r="L111" s="86" t="s">
        <v>128</v>
      </c>
      <c r="M111" s="87">
        <v>3.9E-2</v>
      </c>
      <c r="N111" s="87">
        <v>2.8199999999516251E-2</v>
      </c>
      <c r="O111" s="83">
        <v>18961.738663</v>
      </c>
      <c r="P111" s="85">
        <v>111.2</v>
      </c>
      <c r="Q111" s="73"/>
      <c r="R111" s="83">
        <v>21.085453360999999</v>
      </c>
      <c r="S111" s="84">
        <v>4.7519283925494793E-5</v>
      </c>
      <c r="T111" s="84">
        <f t="shared" si="1"/>
        <v>1.9106176611754413E-3</v>
      </c>
      <c r="U111" s="84">
        <f>R111/'סכום נכסי הקרן'!$C$42</f>
        <v>6.3812944629676861E-4</v>
      </c>
    </row>
    <row r="112" spans="2:21">
      <c r="B112" s="76" t="s">
        <v>541</v>
      </c>
      <c r="C112" s="73" t="s">
        <v>542</v>
      </c>
      <c r="D112" s="86" t="s">
        <v>115</v>
      </c>
      <c r="E112" s="86" t="s">
        <v>304</v>
      </c>
      <c r="F112" s="73" t="s">
        <v>439</v>
      </c>
      <c r="G112" s="86" t="s">
        <v>440</v>
      </c>
      <c r="H112" s="73" t="s">
        <v>501</v>
      </c>
      <c r="I112" s="73" t="s">
        <v>308</v>
      </c>
      <c r="J112" s="73"/>
      <c r="K112" s="83">
        <v>3.8600000000169614</v>
      </c>
      <c r="L112" s="86" t="s">
        <v>128</v>
      </c>
      <c r="M112" s="87">
        <v>3.85E-2</v>
      </c>
      <c r="N112" s="87">
        <v>1.409999999974558E-2</v>
      </c>
      <c r="O112" s="83">
        <v>15396.439224</v>
      </c>
      <c r="P112" s="85">
        <v>114.88</v>
      </c>
      <c r="Q112" s="73"/>
      <c r="R112" s="83">
        <v>17.687429645000002</v>
      </c>
      <c r="S112" s="84">
        <v>6.1585756896000005E-5</v>
      </c>
      <c r="T112" s="84">
        <f t="shared" si="1"/>
        <v>1.6027123003691658E-3</v>
      </c>
      <c r="U112" s="84">
        <f>R112/'סכום נכסי הקרן'!$C$42</f>
        <v>5.3529177165586965E-4</v>
      </c>
    </row>
    <row r="113" spans="2:21">
      <c r="B113" s="76" t="s">
        <v>543</v>
      </c>
      <c r="C113" s="73" t="s">
        <v>544</v>
      </c>
      <c r="D113" s="86" t="s">
        <v>115</v>
      </c>
      <c r="E113" s="86" t="s">
        <v>304</v>
      </c>
      <c r="F113" s="73" t="s">
        <v>545</v>
      </c>
      <c r="G113" s="86" t="s">
        <v>314</v>
      </c>
      <c r="H113" s="73" t="s">
        <v>509</v>
      </c>
      <c r="I113" s="73" t="s">
        <v>126</v>
      </c>
      <c r="J113" s="73"/>
      <c r="K113" s="83">
        <v>1.2499999999505087</v>
      </c>
      <c r="L113" s="86" t="s">
        <v>128</v>
      </c>
      <c r="M113" s="87">
        <v>0.02</v>
      </c>
      <c r="N113" s="87">
        <v>1.6199999999722849E-2</v>
      </c>
      <c r="O113" s="83">
        <v>9820.9087550000004</v>
      </c>
      <c r="P113" s="85">
        <v>102.87</v>
      </c>
      <c r="Q113" s="73"/>
      <c r="R113" s="83">
        <v>10.102768793999999</v>
      </c>
      <c r="S113" s="84">
        <v>3.4521006496519397E-5</v>
      </c>
      <c r="T113" s="84">
        <f t="shared" si="1"/>
        <v>9.1544289582555461E-4</v>
      </c>
      <c r="U113" s="84">
        <f>R113/'סכום נכסי הקרן'!$C$42</f>
        <v>3.0574985257389518E-4</v>
      </c>
    </row>
    <row r="114" spans="2:21">
      <c r="B114" s="76" t="s">
        <v>546</v>
      </c>
      <c r="C114" s="73" t="s">
        <v>547</v>
      </c>
      <c r="D114" s="86" t="s">
        <v>115</v>
      </c>
      <c r="E114" s="86" t="s">
        <v>304</v>
      </c>
      <c r="F114" s="73" t="s">
        <v>451</v>
      </c>
      <c r="G114" s="86" t="s">
        <v>2138</v>
      </c>
      <c r="H114" s="73" t="s">
        <v>509</v>
      </c>
      <c r="I114" s="73" t="s">
        <v>126</v>
      </c>
      <c r="J114" s="73"/>
      <c r="K114" s="83">
        <v>6.4700000000393691</v>
      </c>
      <c r="L114" s="86" t="s">
        <v>128</v>
      </c>
      <c r="M114" s="87">
        <v>2.4E-2</v>
      </c>
      <c r="N114" s="87">
        <v>2.2500000000247291E-2</v>
      </c>
      <c r="O114" s="83">
        <v>49329.644609000003</v>
      </c>
      <c r="P114" s="85">
        <v>102.47</v>
      </c>
      <c r="Q114" s="73"/>
      <c r="R114" s="83">
        <v>50.548086583</v>
      </c>
      <c r="S114" s="84">
        <v>9.4752522566389171E-5</v>
      </c>
      <c r="T114" s="84">
        <f t="shared" si="1"/>
        <v>4.5803173074161901E-3</v>
      </c>
      <c r="U114" s="84">
        <f>R114/'סכום נכסי הקרן'!$C$42</f>
        <v>1.5297855801494193E-3</v>
      </c>
    </row>
    <row r="115" spans="2:21">
      <c r="B115" s="76" t="s">
        <v>548</v>
      </c>
      <c r="C115" s="73" t="s">
        <v>549</v>
      </c>
      <c r="D115" s="86" t="s">
        <v>115</v>
      </c>
      <c r="E115" s="86" t="s">
        <v>304</v>
      </c>
      <c r="F115" s="73" t="s">
        <v>451</v>
      </c>
      <c r="G115" s="86" t="s">
        <v>2138</v>
      </c>
      <c r="H115" s="73" t="s">
        <v>509</v>
      </c>
      <c r="I115" s="73" t="s">
        <v>126</v>
      </c>
      <c r="J115" s="73"/>
      <c r="K115" s="83">
        <v>2.4200000007465867</v>
      </c>
      <c r="L115" s="86" t="s">
        <v>128</v>
      </c>
      <c r="M115" s="87">
        <v>3.4799999999999998E-2</v>
      </c>
      <c r="N115" s="87">
        <v>2.2700000011857558E-2</v>
      </c>
      <c r="O115" s="83">
        <v>880.69154600000013</v>
      </c>
      <c r="P115" s="85">
        <v>103.42</v>
      </c>
      <c r="Q115" s="73"/>
      <c r="R115" s="83">
        <v>0.91081119600000016</v>
      </c>
      <c r="S115" s="84">
        <v>2.1519997447386634E-6</v>
      </c>
      <c r="T115" s="84">
        <f t="shared" si="1"/>
        <v>8.253139865100797E-5</v>
      </c>
      <c r="U115" s="84">
        <f>R115/'סכום נכסי הקרן'!$C$42</f>
        <v>2.7564759184139872E-5</v>
      </c>
    </row>
    <row r="116" spans="2:21">
      <c r="B116" s="76" t="s">
        <v>550</v>
      </c>
      <c r="C116" s="73" t="s">
        <v>551</v>
      </c>
      <c r="D116" s="86" t="s">
        <v>115</v>
      </c>
      <c r="E116" s="86" t="s">
        <v>304</v>
      </c>
      <c r="F116" s="73" t="s">
        <v>456</v>
      </c>
      <c r="G116" s="86" t="s">
        <v>440</v>
      </c>
      <c r="H116" s="73" t="s">
        <v>509</v>
      </c>
      <c r="I116" s="73" t="s">
        <v>126</v>
      </c>
      <c r="J116" s="73"/>
      <c r="K116" s="83">
        <v>5.010000000031134</v>
      </c>
      <c r="L116" s="86" t="s">
        <v>128</v>
      </c>
      <c r="M116" s="87">
        <v>2.4799999999999999E-2</v>
      </c>
      <c r="N116" s="87">
        <v>2.3100000000395481E-2</v>
      </c>
      <c r="O116" s="83">
        <v>23385.274652</v>
      </c>
      <c r="P116" s="85">
        <v>101.64</v>
      </c>
      <c r="Q116" s="73"/>
      <c r="R116" s="83">
        <v>23.768795025999996</v>
      </c>
      <c r="S116" s="84">
        <v>5.5220864445099964E-5</v>
      </c>
      <c r="T116" s="84">
        <f t="shared" si="1"/>
        <v>2.1537634872737122E-3</v>
      </c>
      <c r="U116" s="84">
        <f>R116/'סכום נכסי הקרן'!$C$42</f>
        <v>7.1933800755439041E-4</v>
      </c>
    </row>
    <row r="117" spans="2:21">
      <c r="B117" s="76" t="s">
        <v>552</v>
      </c>
      <c r="C117" s="73" t="s">
        <v>553</v>
      </c>
      <c r="D117" s="86" t="s">
        <v>115</v>
      </c>
      <c r="E117" s="86" t="s">
        <v>304</v>
      </c>
      <c r="F117" s="73" t="s">
        <v>469</v>
      </c>
      <c r="G117" s="86" t="s">
        <v>2138</v>
      </c>
      <c r="H117" s="73" t="s">
        <v>501</v>
      </c>
      <c r="I117" s="73" t="s">
        <v>308</v>
      </c>
      <c r="J117" s="73"/>
      <c r="K117" s="83">
        <v>6.0999999999280137</v>
      </c>
      <c r="L117" s="86" t="s">
        <v>128</v>
      </c>
      <c r="M117" s="87">
        <v>2.81E-2</v>
      </c>
      <c r="N117" s="87">
        <v>2.7900000000551907E-2</v>
      </c>
      <c r="O117" s="83">
        <v>4075.3173499999998</v>
      </c>
      <c r="P117" s="85">
        <v>102.26</v>
      </c>
      <c r="Q117" s="73"/>
      <c r="R117" s="83">
        <v>4.1674196629999996</v>
      </c>
      <c r="S117" s="84">
        <v>8.1941464369950879E-6</v>
      </c>
      <c r="T117" s="84">
        <f t="shared" si="1"/>
        <v>3.7762268960196465E-4</v>
      </c>
      <c r="U117" s="84">
        <f>R117/'סכום נכסי הקרן'!$C$42</f>
        <v>1.2612264751941444E-4</v>
      </c>
    </row>
    <row r="118" spans="2:21">
      <c r="B118" s="76" t="s">
        <v>554</v>
      </c>
      <c r="C118" s="73" t="s">
        <v>555</v>
      </c>
      <c r="D118" s="86" t="s">
        <v>115</v>
      </c>
      <c r="E118" s="86" t="s">
        <v>304</v>
      </c>
      <c r="F118" s="73" t="s">
        <v>469</v>
      </c>
      <c r="G118" s="86" t="s">
        <v>2138</v>
      </c>
      <c r="H118" s="73" t="s">
        <v>501</v>
      </c>
      <c r="I118" s="73" t="s">
        <v>308</v>
      </c>
      <c r="J118" s="73"/>
      <c r="K118" s="83">
        <v>4.1499999998535575</v>
      </c>
      <c r="L118" s="86" t="s">
        <v>128</v>
      </c>
      <c r="M118" s="87">
        <v>3.7000000000000005E-2</v>
      </c>
      <c r="N118" s="87">
        <v>1.9399999999446773E-2</v>
      </c>
      <c r="O118" s="83">
        <v>11318.222503000003</v>
      </c>
      <c r="P118" s="85">
        <v>108.6</v>
      </c>
      <c r="Q118" s="73"/>
      <c r="R118" s="83">
        <v>12.291590172000001</v>
      </c>
      <c r="S118" s="84">
        <v>1.7710108718182777E-5</v>
      </c>
      <c r="T118" s="84">
        <f t="shared" si="1"/>
        <v>1.11377872054632E-3</v>
      </c>
      <c r="U118" s="84">
        <f>R118/'סכום נכסי הקרן'!$C$42</f>
        <v>3.7199226861647008E-4</v>
      </c>
    </row>
    <row r="119" spans="2:21">
      <c r="B119" s="76" t="s">
        <v>620</v>
      </c>
      <c r="C119" s="73" t="s">
        <v>621</v>
      </c>
      <c r="D119" s="86" t="s">
        <v>115</v>
      </c>
      <c r="E119" s="86" t="s">
        <v>304</v>
      </c>
      <c r="F119" s="73" t="s">
        <v>469</v>
      </c>
      <c r="G119" s="86" t="s">
        <v>2138</v>
      </c>
      <c r="H119" s="73" t="s">
        <v>501</v>
      </c>
      <c r="I119" s="73" t="s">
        <v>308</v>
      </c>
      <c r="J119" s="73"/>
      <c r="K119" s="83">
        <v>2.9699999985675989</v>
      </c>
      <c r="L119" s="86" t="s">
        <v>128</v>
      </c>
      <c r="M119" s="87">
        <v>4.4000000000000004E-2</v>
      </c>
      <c r="N119" s="87">
        <v>1.8499999987651713E-2</v>
      </c>
      <c r="O119" s="83">
        <v>928.02185799999995</v>
      </c>
      <c r="P119" s="85">
        <v>109.08</v>
      </c>
      <c r="Q119" s="73"/>
      <c r="R119" s="83">
        <v>1.0122862850000001</v>
      </c>
      <c r="S119" s="84">
        <v>3.5775431877934633E-6</v>
      </c>
      <c r="T119" s="84">
        <f>R119/$R$11</f>
        <v>9.1726367992826975E-5</v>
      </c>
      <c r="U119" s="84">
        <f>R119/'סכום נכסי הקרן'!$C$42</f>
        <v>3.0635797840403994E-5</v>
      </c>
    </row>
    <row r="120" spans="2:21">
      <c r="B120" s="76" t="s">
        <v>624</v>
      </c>
      <c r="C120" s="73" t="s">
        <v>625</v>
      </c>
      <c r="D120" s="86" t="s">
        <v>115</v>
      </c>
      <c r="E120" s="86" t="s">
        <v>304</v>
      </c>
      <c r="F120" s="73" t="s">
        <v>469</v>
      </c>
      <c r="G120" s="86" t="s">
        <v>2138</v>
      </c>
      <c r="H120" s="73" t="s">
        <v>501</v>
      </c>
      <c r="I120" s="73" t="s">
        <v>308</v>
      </c>
      <c r="J120" s="73"/>
      <c r="K120" s="83">
        <v>6.0500000000581799</v>
      </c>
      <c r="L120" s="86" t="s">
        <v>128</v>
      </c>
      <c r="M120" s="87">
        <v>2.6000000000000002E-2</v>
      </c>
      <c r="N120" s="87">
        <v>2.2400000000110443E-2</v>
      </c>
      <c r="O120" s="83">
        <v>48971.678204000003</v>
      </c>
      <c r="P120" s="85">
        <v>103.54</v>
      </c>
      <c r="Q120" s="73"/>
      <c r="R120" s="83">
        <v>50.705276880999996</v>
      </c>
      <c r="S120" s="84">
        <v>8.3243035844443369E-5</v>
      </c>
      <c r="T120" s="84">
        <f>R120/$R$11</f>
        <v>4.5945608028906439E-3</v>
      </c>
      <c r="U120" s="84">
        <f>R120/'סכום נכסי הקרן'!$C$42</f>
        <v>1.5345427820036366E-3</v>
      </c>
    </row>
    <row r="121" spans="2:21">
      <c r="B121" s="76" t="s">
        <v>556</v>
      </c>
      <c r="C121" s="73" t="s">
        <v>557</v>
      </c>
      <c r="D121" s="86" t="s">
        <v>115</v>
      </c>
      <c r="E121" s="86" t="s">
        <v>304</v>
      </c>
      <c r="F121" s="73" t="s">
        <v>558</v>
      </c>
      <c r="G121" s="86" t="s">
        <v>2138</v>
      </c>
      <c r="H121" s="73" t="s">
        <v>501</v>
      </c>
      <c r="I121" s="73" t="s">
        <v>308</v>
      </c>
      <c r="J121" s="73"/>
      <c r="K121" s="83">
        <v>5.5699999999689194</v>
      </c>
      <c r="L121" s="86" t="s">
        <v>128</v>
      </c>
      <c r="M121" s="87">
        <v>1.3999999999999999E-2</v>
      </c>
      <c r="N121" s="87">
        <v>1.7699999999925248E-2</v>
      </c>
      <c r="O121" s="83">
        <v>51550.023236000001</v>
      </c>
      <c r="P121" s="85">
        <v>98.61</v>
      </c>
      <c r="Q121" s="73"/>
      <c r="R121" s="83">
        <v>50.83347779399999</v>
      </c>
      <c r="S121" s="84">
        <v>9.7521799538403329E-5</v>
      </c>
      <c r="T121" s="84">
        <f t="shared" si="1"/>
        <v>4.6061774811931204E-3</v>
      </c>
      <c r="U121" s="84">
        <f>R121/'סכום נכסי הקרן'!$C$42</f>
        <v>1.5384226500921615E-3</v>
      </c>
    </row>
    <row r="122" spans="2:21">
      <c r="B122" s="76" t="s">
        <v>559</v>
      </c>
      <c r="C122" s="73" t="s">
        <v>560</v>
      </c>
      <c r="D122" s="86" t="s">
        <v>115</v>
      </c>
      <c r="E122" s="86" t="s">
        <v>304</v>
      </c>
      <c r="F122" s="73" t="s">
        <v>332</v>
      </c>
      <c r="G122" s="86" t="s">
        <v>314</v>
      </c>
      <c r="H122" s="73" t="s">
        <v>509</v>
      </c>
      <c r="I122" s="73" t="s">
        <v>126</v>
      </c>
      <c r="J122" s="73"/>
      <c r="K122" s="83">
        <v>3.4600000000219597</v>
      </c>
      <c r="L122" s="86" t="s">
        <v>128</v>
      </c>
      <c r="M122" s="87">
        <v>1.8200000000000001E-2</v>
      </c>
      <c r="N122" s="87">
        <v>7.200000000012201E-3</v>
      </c>
      <c r="O122" s="83">
        <f>31388.2146/50000</f>
        <v>0.62776429199999995</v>
      </c>
      <c r="P122" s="85">
        <v>5222837</v>
      </c>
      <c r="Q122" s="73"/>
      <c r="R122" s="83">
        <v>32.787106467999998</v>
      </c>
      <c r="S122" s="84">
        <f>220.872666244458%/50000</f>
        <v>4.4174533248891598E-5</v>
      </c>
      <c r="T122" s="84">
        <f t="shared" si="1"/>
        <v>2.9709403731611015E-3</v>
      </c>
      <c r="U122" s="84">
        <f>R122/'סכום נכסי הקרן'!$C$42</f>
        <v>9.9226787956082025E-4</v>
      </c>
    </row>
    <row r="123" spans="2:21">
      <c r="B123" s="76" t="s">
        <v>561</v>
      </c>
      <c r="C123" s="73" t="s">
        <v>562</v>
      </c>
      <c r="D123" s="86" t="s">
        <v>115</v>
      </c>
      <c r="E123" s="86" t="s">
        <v>304</v>
      </c>
      <c r="F123" s="73" t="s">
        <v>332</v>
      </c>
      <c r="G123" s="86" t="s">
        <v>314</v>
      </c>
      <c r="H123" s="73" t="s">
        <v>509</v>
      </c>
      <c r="I123" s="73" t="s">
        <v>126</v>
      </c>
      <c r="J123" s="73"/>
      <c r="K123" s="83">
        <v>2.6799999999695494</v>
      </c>
      <c r="L123" s="86" t="s">
        <v>128</v>
      </c>
      <c r="M123" s="87">
        <v>1.06E-2</v>
      </c>
      <c r="N123" s="87">
        <v>2.5499999999842503E-2</v>
      </c>
      <c r="O123" s="83">
        <f>39113.04/50000</f>
        <v>0.78226079999999998</v>
      </c>
      <c r="P123" s="85">
        <v>4869803</v>
      </c>
      <c r="Q123" s="73"/>
      <c r="R123" s="83">
        <v>38.094562312000001</v>
      </c>
      <c r="S123" s="84">
        <f>288.040651005229%/50000</f>
        <v>5.7608130201045801E-5</v>
      </c>
      <c r="T123" s="84">
        <f t="shared" si="1"/>
        <v>3.4518652410233824E-3</v>
      </c>
      <c r="U123" s="84">
        <f>R123/'סכום נכסי הקרן'!$C$42</f>
        <v>1.1528925434459531E-3</v>
      </c>
    </row>
    <row r="124" spans="2:21">
      <c r="B124" s="76" t="s">
        <v>563</v>
      </c>
      <c r="C124" s="73" t="s">
        <v>564</v>
      </c>
      <c r="D124" s="86" t="s">
        <v>115</v>
      </c>
      <c r="E124" s="86" t="s">
        <v>304</v>
      </c>
      <c r="F124" s="73" t="s">
        <v>332</v>
      </c>
      <c r="G124" s="86" t="s">
        <v>314</v>
      </c>
      <c r="H124" s="73" t="s">
        <v>509</v>
      </c>
      <c r="I124" s="73" t="s">
        <v>126</v>
      </c>
      <c r="J124" s="73"/>
      <c r="K124" s="83">
        <v>4.550000000024875</v>
      </c>
      <c r="L124" s="86" t="s">
        <v>128</v>
      </c>
      <c r="M124" s="87">
        <v>1.89E-2</v>
      </c>
      <c r="N124" s="87">
        <v>2.2700000000163461E-2</v>
      </c>
      <c r="O124" s="83">
        <f>72179.8559/50000</f>
        <v>1.4435971179999998</v>
      </c>
      <c r="P124" s="85">
        <v>4873378</v>
      </c>
      <c r="Q124" s="73"/>
      <c r="R124" s="83">
        <v>70.351943555000005</v>
      </c>
      <c r="S124" s="84">
        <f>331.130635379393%/50000</f>
        <v>6.62261270758786E-5</v>
      </c>
      <c r="T124" s="84">
        <f t="shared" si="1"/>
        <v>6.3748055852959843E-3</v>
      </c>
      <c r="U124" s="84">
        <f>R124/'סכום נכסי הקרן'!$C$42</f>
        <v>2.1291288367405797E-3</v>
      </c>
    </row>
    <row r="125" spans="2:21">
      <c r="B125" s="76" t="s">
        <v>565</v>
      </c>
      <c r="C125" s="73" t="s">
        <v>566</v>
      </c>
      <c r="D125" s="86" t="s">
        <v>115</v>
      </c>
      <c r="E125" s="86" t="s">
        <v>304</v>
      </c>
      <c r="F125" s="73" t="s">
        <v>332</v>
      </c>
      <c r="G125" s="86" t="s">
        <v>314</v>
      </c>
      <c r="H125" s="73" t="s">
        <v>501</v>
      </c>
      <c r="I125" s="73" t="s">
        <v>308</v>
      </c>
      <c r="J125" s="73"/>
      <c r="K125" s="83">
        <v>1.7000000000029758</v>
      </c>
      <c r="L125" s="86" t="s">
        <v>128</v>
      </c>
      <c r="M125" s="87">
        <v>4.4999999999999998E-2</v>
      </c>
      <c r="N125" s="87">
        <v>1.9700000000022814E-2</v>
      </c>
      <c r="O125" s="83">
        <v>79184.769944999993</v>
      </c>
      <c r="P125" s="85">
        <v>125.96</v>
      </c>
      <c r="Q125" s="83">
        <v>1.0751907359999999</v>
      </c>
      <c r="R125" s="83">
        <v>100.816329141</v>
      </c>
      <c r="S125" s="84">
        <v>4.6524970795529696E-5</v>
      </c>
      <c r="T125" s="84">
        <f t="shared" si="1"/>
        <v>9.1352770886087148E-3</v>
      </c>
      <c r="U125" s="84">
        <f>R125/'סכום נכסי הקרן'!$C$42</f>
        <v>3.051101970205302E-3</v>
      </c>
    </row>
    <row r="126" spans="2:21">
      <c r="B126" s="76" t="s">
        <v>567</v>
      </c>
      <c r="C126" s="73" t="s">
        <v>568</v>
      </c>
      <c r="D126" s="86" t="s">
        <v>115</v>
      </c>
      <c r="E126" s="86" t="s">
        <v>304</v>
      </c>
      <c r="F126" s="73" t="s">
        <v>472</v>
      </c>
      <c r="G126" s="86" t="s">
        <v>2138</v>
      </c>
      <c r="H126" s="73" t="s">
        <v>501</v>
      </c>
      <c r="I126" s="73" t="s">
        <v>308</v>
      </c>
      <c r="J126" s="73"/>
      <c r="K126" s="83">
        <v>1.9499999999787814</v>
      </c>
      <c r="L126" s="86" t="s">
        <v>128</v>
      </c>
      <c r="M126" s="87">
        <v>4.9000000000000002E-2</v>
      </c>
      <c r="N126" s="87">
        <v>3.4399999999547334E-2</v>
      </c>
      <c r="O126" s="83">
        <v>32569.093391999999</v>
      </c>
      <c r="P126" s="85">
        <v>106</v>
      </c>
      <c r="Q126" s="83">
        <v>0.82326253499999991</v>
      </c>
      <c r="R126" s="83">
        <v>35.346502565000002</v>
      </c>
      <c r="S126" s="84">
        <v>6.1218877939585799E-5</v>
      </c>
      <c r="T126" s="84">
        <f t="shared" si="1"/>
        <v>3.2028551108312137E-3</v>
      </c>
      <c r="U126" s="84">
        <f>R126/'סכום נכסי הקרן'!$C$42</f>
        <v>1.0697253563468571E-3</v>
      </c>
    </row>
    <row r="127" spans="2:21">
      <c r="B127" s="76" t="s">
        <v>569</v>
      </c>
      <c r="C127" s="73" t="s">
        <v>570</v>
      </c>
      <c r="D127" s="86" t="s">
        <v>115</v>
      </c>
      <c r="E127" s="86" t="s">
        <v>304</v>
      </c>
      <c r="F127" s="73" t="s">
        <v>472</v>
      </c>
      <c r="G127" s="86" t="s">
        <v>2138</v>
      </c>
      <c r="H127" s="73" t="s">
        <v>501</v>
      </c>
      <c r="I127" s="73" t="s">
        <v>308</v>
      </c>
      <c r="J127" s="73"/>
      <c r="K127" s="83">
        <v>4.6800000000673458</v>
      </c>
      <c r="L127" s="86" t="s">
        <v>128</v>
      </c>
      <c r="M127" s="87">
        <v>2.3E-2</v>
      </c>
      <c r="N127" s="87">
        <v>3.4700000001115415E-2</v>
      </c>
      <c r="O127" s="83">
        <v>4898.5516589999997</v>
      </c>
      <c r="P127" s="85">
        <v>97</v>
      </c>
      <c r="Q127" s="73"/>
      <c r="R127" s="83">
        <v>4.7515952009999998</v>
      </c>
      <c r="S127" s="84">
        <v>3.5877381835516714E-6</v>
      </c>
      <c r="T127" s="84">
        <f t="shared" si="1"/>
        <v>4.3055662851332278E-4</v>
      </c>
      <c r="U127" s="84">
        <f>R127/'סכום נכסי הקרן'!$C$42</f>
        <v>1.4380211621386313E-4</v>
      </c>
    </row>
    <row r="128" spans="2:21">
      <c r="B128" s="76" t="s">
        <v>571</v>
      </c>
      <c r="C128" s="73" t="s">
        <v>572</v>
      </c>
      <c r="D128" s="86" t="s">
        <v>115</v>
      </c>
      <c r="E128" s="86" t="s">
        <v>304</v>
      </c>
      <c r="F128" s="73" t="s">
        <v>472</v>
      </c>
      <c r="G128" s="86" t="s">
        <v>2138</v>
      </c>
      <c r="H128" s="73" t="s">
        <v>501</v>
      </c>
      <c r="I128" s="73" t="s">
        <v>308</v>
      </c>
      <c r="J128" s="73"/>
      <c r="K128" s="83">
        <v>1.5900000000086674</v>
      </c>
      <c r="L128" s="86" t="s">
        <v>128</v>
      </c>
      <c r="M128" s="87">
        <v>5.8499999999999996E-2</v>
      </c>
      <c r="N128" s="87">
        <v>2.9400000000204863E-2</v>
      </c>
      <c r="O128" s="83">
        <v>21947.961370999998</v>
      </c>
      <c r="P128" s="85">
        <v>115.65</v>
      </c>
      <c r="Q128" s="73"/>
      <c r="R128" s="83">
        <v>25.382817041999999</v>
      </c>
      <c r="S128" s="84">
        <v>2.6604408440421738E-5</v>
      </c>
      <c r="T128" s="84">
        <f t="shared" si="1"/>
        <v>2.3000149771752482E-3</v>
      </c>
      <c r="U128" s="84">
        <f>R128/'סכום נכסי הקרן'!$C$42</f>
        <v>7.6818471517538461E-4</v>
      </c>
    </row>
    <row r="129" spans="2:21">
      <c r="B129" s="76" t="s">
        <v>573</v>
      </c>
      <c r="C129" s="73" t="s">
        <v>574</v>
      </c>
      <c r="D129" s="86" t="s">
        <v>115</v>
      </c>
      <c r="E129" s="86" t="s">
        <v>304</v>
      </c>
      <c r="F129" s="73" t="s">
        <v>472</v>
      </c>
      <c r="G129" s="86" t="s">
        <v>2138</v>
      </c>
      <c r="H129" s="73" t="s">
        <v>501</v>
      </c>
      <c r="I129" s="73" t="s">
        <v>308</v>
      </c>
      <c r="J129" s="73"/>
      <c r="K129" s="83">
        <v>6.1900000000557149</v>
      </c>
      <c r="L129" s="86" t="s">
        <v>128</v>
      </c>
      <c r="M129" s="87">
        <v>2.2499999999999999E-2</v>
      </c>
      <c r="N129" s="87">
        <v>3.2300000000262459E-2</v>
      </c>
      <c r="O129" s="83">
        <v>22589.422742999996</v>
      </c>
      <c r="P129" s="85">
        <v>96.14</v>
      </c>
      <c r="Q129" s="73"/>
      <c r="R129" s="83">
        <v>21.717471041</v>
      </c>
      <c r="S129" s="84">
        <v>5.7436306378884336E-5</v>
      </c>
      <c r="T129" s="84">
        <f t="shared" si="1"/>
        <v>1.9678867234483267E-3</v>
      </c>
      <c r="U129" s="84">
        <f>R129/'סכום נכסי הקרן'!$C$42</f>
        <v>6.5725680795616437E-4</v>
      </c>
    </row>
    <row r="130" spans="2:21">
      <c r="B130" s="76" t="s">
        <v>575</v>
      </c>
      <c r="C130" s="73" t="s">
        <v>576</v>
      </c>
      <c r="D130" s="86" t="s">
        <v>115</v>
      </c>
      <c r="E130" s="86" t="s">
        <v>304</v>
      </c>
      <c r="F130" s="73" t="s">
        <v>577</v>
      </c>
      <c r="G130" s="86" t="s">
        <v>440</v>
      </c>
      <c r="H130" s="73" t="s">
        <v>509</v>
      </c>
      <c r="I130" s="73" t="s">
        <v>126</v>
      </c>
      <c r="J130" s="73"/>
      <c r="K130" s="83">
        <v>1.2199999999097293</v>
      </c>
      <c r="L130" s="86" t="s">
        <v>128</v>
      </c>
      <c r="M130" s="87">
        <v>4.0500000000000001E-2</v>
      </c>
      <c r="N130" s="87">
        <v>2.0000000002314634E-4</v>
      </c>
      <c r="O130" s="83">
        <v>6628.8240839999999</v>
      </c>
      <c r="P130" s="85">
        <v>130.35</v>
      </c>
      <c r="Q130" s="73"/>
      <c r="R130" s="83">
        <v>8.6406728490000013</v>
      </c>
      <c r="S130" s="84">
        <v>6.0764058732510042E-5</v>
      </c>
      <c r="T130" s="84">
        <f t="shared" si="1"/>
        <v>7.8295789362887872E-4</v>
      </c>
      <c r="U130" s="84">
        <f>R130/'סכום נכסי הקרן'!$C$42</f>
        <v>2.6150103041950397E-4</v>
      </c>
    </row>
    <row r="131" spans="2:21">
      <c r="B131" s="76" t="s">
        <v>578</v>
      </c>
      <c r="C131" s="73" t="s">
        <v>579</v>
      </c>
      <c r="D131" s="86" t="s">
        <v>115</v>
      </c>
      <c r="E131" s="86" t="s">
        <v>304</v>
      </c>
      <c r="F131" s="73" t="s">
        <v>580</v>
      </c>
      <c r="G131" s="86" t="s">
        <v>2138</v>
      </c>
      <c r="H131" s="73" t="s">
        <v>509</v>
      </c>
      <c r="I131" s="73" t="s">
        <v>126</v>
      </c>
      <c r="J131" s="73"/>
      <c r="K131" s="83">
        <v>6.9700000000145099</v>
      </c>
      <c r="L131" s="86" t="s">
        <v>128</v>
      </c>
      <c r="M131" s="87">
        <v>1.9599999999999999E-2</v>
      </c>
      <c r="N131" s="87">
        <v>1.9299999999948511E-2</v>
      </c>
      <c r="O131" s="83">
        <v>41931.534022</v>
      </c>
      <c r="P131" s="85">
        <v>101.9</v>
      </c>
      <c r="Q131" s="73"/>
      <c r="R131" s="83">
        <v>42.728235054000002</v>
      </c>
      <c r="S131" s="84">
        <v>4.2513477505621392E-5</v>
      </c>
      <c r="T131" s="84">
        <f t="shared" si="1"/>
        <v>3.8717365535059218E-3</v>
      </c>
      <c r="U131" s="84">
        <f>R131/'סכום נכסי הקרן'!$C$42</f>
        <v>1.2931258583549884E-3</v>
      </c>
    </row>
    <row r="132" spans="2:21">
      <c r="B132" s="76" t="s">
        <v>581</v>
      </c>
      <c r="C132" s="73" t="s">
        <v>582</v>
      </c>
      <c r="D132" s="86" t="s">
        <v>115</v>
      </c>
      <c r="E132" s="86" t="s">
        <v>304</v>
      </c>
      <c r="F132" s="73" t="s">
        <v>580</v>
      </c>
      <c r="G132" s="86" t="s">
        <v>2138</v>
      </c>
      <c r="H132" s="73" t="s">
        <v>509</v>
      </c>
      <c r="I132" s="73" t="s">
        <v>126</v>
      </c>
      <c r="J132" s="73"/>
      <c r="K132" s="83">
        <v>2.9599999999408104</v>
      </c>
      <c r="L132" s="86" t="s">
        <v>128</v>
      </c>
      <c r="M132" s="87">
        <v>2.75E-2</v>
      </c>
      <c r="N132" s="87">
        <v>1.7299999999704056E-2</v>
      </c>
      <c r="O132" s="83">
        <v>10322.482330999999</v>
      </c>
      <c r="P132" s="85">
        <v>104.75</v>
      </c>
      <c r="Q132" s="73"/>
      <c r="R132" s="83">
        <v>10.812800584</v>
      </c>
      <c r="S132" s="84">
        <v>2.3897448286180649E-5</v>
      </c>
      <c r="T132" s="84">
        <f t="shared" si="1"/>
        <v>9.7978105610809331E-4</v>
      </c>
      <c r="U132" s="84">
        <f>R132/'סכום נכסי הקרן'!$C$42</f>
        <v>3.2723823061578497E-4</v>
      </c>
    </row>
    <row r="133" spans="2:21">
      <c r="B133" s="76" t="s">
        <v>583</v>
      </c>
      <c r="C133" s="73" t="s">
        <v>584</v>
      </c>
      <c r="D133" s="86" t="s">
        <v>115</v>
      </c>
      <c r="E133" s="86" t="s">
        <v>304</v>
      </c>
      <c r="F133" s="73" t="s">
        <v>357</v>
      </c>
      <c r="G133" s="86" t="s">
        <v>314</v>
      </c>
      <c r="H133" s="73" t="s">
        <v>509</v>
      </c>
      <c r="I133" s="73" t="s">
        <v>126</v>
      </c>
      <c r="J133" s="73"/>
      <c r="K133" s="83">
        <v>2.9900000000288052</v>
      </c>
      <c r="L133" s="86" t="s">
        <v>128</v>
      </c>
      <c r="M133" s="87">
        <v>1.4199999999999999E-2</v>
      </c>
      <c r="N133" s="87">
        <v>3.4600000000246899E-2</v>
      </c>
      <c r="O133" s="83">
        <f>63020.8857/50000</f>
        <v>1.2604177139999999</v>
      </c>
      <c r="P133" s="85">
        <v>4820000</v>
      </c>
      <c r="Q133" s="73"/>
      <c r="R133" s="83">
        <v>60.752131874999996</v>
      </c>
      <c r="S133" s="84">
        <f>297.366515830699%/50000</f>
        <v>5.9473303166139794E-5</v>
      </c>
      <c r="T133" s="84">
        <f t="shared" si="1"/>
        <v>5.5049371776433806E-3</v>
      </c>
      <c r="U133" s="84">
        <f>R133/'סכום נכסי הקרן'!$C$42</f>
        <v>1.8386004612282814E-3</v>
      </c>
    </row>
    <row r="134" spans="2:21">
      <c r="B134" s="76" t="s">
        <v>585</v>
      </c>
      <c r="C134" s="73" t="s">
        <v>586</v>
      </c>
      <c r="D134" s="86" t="s">
        <v>115</v>
      </c>
      <c r="E134" s="86" t="s">
        <v>304</v>
      </c>
      <c r="F134" s="73" t="s">
        <v>357</v>
      </c>
      <c r="G134" s="86" t="s">
        <v>314</v>
      </c>
      <c r="H134" s="73" t="s">
        <v>509</v>
      </c>
      <c r="I134" s="73" t="s">
        <v>126</v>
      </c>
      <c r="J134" s="73"/>
      <c r="K134" s="83">
        <v>4.8099999999078182</v>
      </c>
      <c r="L134" s="86" t="s">
        <v>128</v>
      </c>
      <c r="M134" s="87">
        <v>2.0199999999999999E-2</v>
      </c>
      <c r="N134" s="87">
        <v>1.8399999999786244E-2</v>
      </c>
      <c r="O134" s="83">
        <f>7268.5066/50000</f>
        <v>0.14537013199999999</v>
      </c>
      <c r="P134" s="85">
        <v>5048000</v>
      </c>
      <c r="Q134" s="83">
        <v>0.147775669</v>
      </c>
      <c r="R134" s="83">
        <v>7.4852545490000004</v>
      </c>
      <c r="S134" s="84">
        <f>34.5379263483012%/50000</f>
        <v>6.9075852696602389E-6</v>
      </c>
      <c r="T134" s="84">
        <f t="shared" si="1"/>
        <v>6.7826189434301793E-4</v>
      </c>
      <c r="U134" s="84">
        <f>R134/'סכום נכסי הקרן'!$C$42</f>
        <v>2.2653349012540297E-4</v>
      </c>
    </row>
    <row r="135" spans="2:21">
      <c r="B135" s="76" t="s">
        <v>587</v>
      </c>
      <c r="C135" s="73" t="s">
        <v>588</v>
      </c>
      <c r="D135" s="86" t="s">
        <v>115</v>
      </c>
      <c r="E135" s="86" t="s">
        <v>304</v>
      </c>
      <c r="F135" s="73" t="s">
        <v>357</v>
      </c>
      <c r="G135" s="86" t="s">
        <v>314</v>
      </c>
      <c r="H135" s="73" t="s">
        <v>509</v>
      </c>
      <c r="I135" s="73" t="s">
        <v>126</v>
      </c>
      <c r="J135" s="73"/>
      <c r="K135" s="83">
        <v>3.6599999999781851</v>
      </c>
      <c r="L135" s="86" t="s">
        <v>128</v>
      </c>
      <c r="M135" s="87">
        <v>1.5900000000000001E-2</v>
      </c>
      <c r="N135" s="87">
        <v>2.3699999999864215E-2</v>
      </c>
      <c r="O135" s="83">
        <f>45974.1191/50000</f>
        <v>0.9194823820000001</v>
      </c>
      <c r="P135" s="85">
        <v>4885714</v>
      </c>
      <c r="Q135" s="73"/>
      <c r="R135" s="83">
        <v>44.923279852999997</v>
      </c>
      <c r="S135" s="84">
        <f>307.108344021376%/50000</f>
        <v>6.1421668804275206E-5</v>
      </c>
      <c r="T135" s="84">
        <f t="shared" si="1"/>
        <v>4.0706363015093382E-3</v>
      </c>
      <c r="U135" s="84">
        <f>R135/'סכום נכסי הקרן'!$C$42</f>
        <v>1.3595566197999033E-3</v>
      </c>
    </row>
    <row r="136" spans="2:21">
      <c r="B136" s="76" t="s">
        <v>589</v>
      </c>
      <c r="C136" s="73" t="s">
        <v>590</v>
      </c>
      <c r="D136" s="86" t="s">
        <v>115</v>
      </c>
      <c r="E136" s="86" t="s">
        <v>304</v>
      </c>
      <c r="F136" s="73" t="s">
        <v>591</v>
      </c>
      <c r="G136" s="86" t="s">
        <v>444</v>
      </c>
      <c r="H136" s="73" t="s">
        <v>501</v>
      </c>
      <c r="I136" s="73" t="s">
        <v>308</v>
      </c>
      <c r="J136" s="73"/>
      <c r="K136" s="83">
        <v>4.4000000000160266</v>
      </c>
      <c r="L136" s="86" t="s">
        <v>128</v>
      </c>
      <c r="M136" s="87">
        <v>1.9400000000000001E-2</v>
      </c>
      <c r="N136" s="87">
        <v>2.0099999999997328E-2</v>
      </c>
      <c r="O136" s="83">
        <v>36964.533291</v>
      </c>
      <c r="P136" s="85">
        <v>101.28</v>
      </c>
      <c r="Q136" s="73"/>
      <c r="R136" s="83">
        <v>37.437676001</v>
      </c>
      <c r="S136" s="84">
        <v>6.8197067462876049E-5</v>
      </c>
      <c r="T136" s="84">
        <f t="shared" si="1"/>
        <v>3.3923427557491334E-3</v>
      </c>
      <c r="U136" s="84">
        <f>R136/'סכום נכסי הקרן'!$C$42</f>
        <v>1.1330125583803401E-3</v>
      </c>
    </row>
    <row r="137" spans="2:21">
      <c r="B137" s="76" t="s">
        <v>592</v>
      </c>
      <c r="C137" s="73" t="s">
        <v>593</v>
      </c>
      <c r="D137" s="86" t="s">
        <v>115</v>
      </c>
      <c r="E137" s="86" t="s">
        <v>304</v>
      </c>
      <c r="F137" s="73" t="s">
        <v>591</v>
      </c>
      <c r="G137" s="86" t="s">
        <v>444</v>
      </c>
      <c r="H137" s="73" t="s">
        <v>501</v>
      </c>
      <c r="I137" s="73" t="s">
        <v>308</v>
      </c>
      <c r="J137" s="73"/>
      <c r="K137" s="83">
        <v>5.3699999999862529</v>
      </c>
      <c r="L137" s="86" t="s">
        <v>128</v>
      </c>
      <c r="M137" s="87">
        <v>1.23E-2</v>
      </c>
      <c r="N137" s="87">
        <v>2.0999999999964755E-2</v>
      </c>
      <c r="O137" s="83">
        <v>146915.43079300001</v>
      </c>
      <c r="P137" s="85">
        <v>96.55</v>
      </c>
      <c r="Q137" s="73"/>
      <c r="R137" s="83">
        <v>141.84684093499999</v>
      </c>
      <c r="S137" s="84">
        <v>8.4336393268837214E-5</v>
      </c>
      <c r="T137" s="84">
        <f t="shared" si="1"/>
        <v>1.285317772553226E-2</v>
      </c>
      <c r="U137" s="84">
        <f>R137/'סכום נכסי הקרן'!$C$42</f>
        <v>4.2928479893260645E-3</v>
      </c>
    </row>
    <row r="138" spans="2:21">
      <c r="B138" s="76" t="s">
        <v>594</v>
      </c>
      <c r="C138" s="73" t="s">
        <v>595</v>
      </c>
      <c r="D138" s="86" t="s">
        <v>115</v>
      </c>
      <c r="E138" s="86" t="s">
        <v>304</v>
      </c>
      <c r="F138" s="73" t="s">
        <v>596</v>
      </c>
      <c r="G138" s="86" t="s">
        <v>440</v>
      </c>
      <c r="H138" s="73" t="s">
        <v>509</v>
      </c>
      <c r="I138" s="73" t="s">
        <v>126</v>
      </c>
      <c r="J138" s="73"/>
      <c r="K138" s="83">
        <v>6.1200000000511103</v>
      </c>
      <c r="L138" s="86" t="s">
        <v>128</v>
      </c>
      <c r="M138" s="87">
        <v>2.2499999999999999E-2</v>
      </c>
      <c r="N138" s="87">
        <v>1.2399999999911114E-2</v>
      </c>
      <c r="O138" s="83">
        <v>16538.281655999999</v>
      </c>
      <c r="P138" s="85">
        <v>108.84</v>
      </c>
      <c r="Q138" s="73"/>
      <c r="R138" s="83">
        <v>18.000265184</v>
      </c>
      <c r="S138" s="84">
        <v>4.0424418010304089E-5</v>
      </c>
      <c r="T138" s="84">
        <f t="shared" si="1"/>
        <v>1.6310592889599955E-3</v>
      </c>
      <c r="U138" s="84">
        <f>R138/'סכום נכסי הקרן'!$C$42</f>
        <v>5.4475941581159167E-4</v>
      </c>
    </row>
    <row r="139" spans="2:21">
      <c r="B139" s="76" t="s">
        <v>597</v>
      </c>
      <c r="C139" s="73" t="s">
        <v>598</v>
      </c>
      <c r="D139" s="86" t="s">
        <v>115</v>
      </c>
      <c r="E139" s="86" t="s">
        <v>304</v>
      </c>
      <c r="F139" s="73" t="s">
        <v>599</v>
      </c>
      <c r="G139" s="86" t="s">
        <v>2138</v>
      </c>
      <c r="H139" s="73" t="s">
        <v>509</v>
      </c>
      <c r="I139" s="73" t="s">
        <v>126</v>
      </c>
      <c r="J139" s="73"/>
      <c r="K139" s="83">
        <v>4.180000000199561</v>
      </c>
      <c r="L139" s="86" t="s">
        <v>128</v>
      </c>
      <c r="M139" s="87">
        <v>1.6E-2</v>
      </c>
      <c r="N139" s="87">
        <v>1.2100000001255303E-2</v>
      </c>
      <c r="O139" s="83">
        <v>5990.2307590000009</v>
      </c>
      <c r="P139" s="85">
        <v>103.73</v>
      </c>
      <c r="Q139" s="73"/>
      <c r="R139" s="83">
        <v>6.2136666819999995</v>
      </c>
      <c r="S139" s="84">
        <v>3.7788407547327311E-5</v>
      </c>
      <c r="T139" s="84">
        <f t="shared" si="1"/>
        <v>5.6303941395185466E-4</v>
      </c>
      <c r="U139" s="84">
        <f>R139/'סכום נכסי הקרן'!$C$42</f>
        <v>1.8805019799058705E-4</v>
      </c>
    </row>
    <row r="140" spans="2:21">
      <c r="B140" s="76" t="s">
        <v>600</v>
      </c>
      <c r="C140" s="73" t="s">
        <v>601</v>
      </c>
      <c r="D140" s="86" t="s">
        <v>115</v>
      </c>
      <c r="E140" s="86" t="s">
        <v>304</v>
      </c>
      <c r="F140" s="73" t="s">
        <v>602</v>
      </c>
      <c r="G140" s="86" t="s">
        <v>124</v>
      </c>
      <c r="H140" s="73" t="s">
        <v>501</v>
      </c>
      <c r="I140" s="73" t="s">
        <v>308</v>
      </c>
      <c r="J140" s="73"/>
      <c r="K140" s="83">
        <v>1.6099999999887331</v>
      </c>
      <c r="L140" s="86" t="s">
        <v>128</v>
      </c>
      <c r="M140" s="87">
        <v>2.1499999999999998E-2</v>
      </c>
      <c r="N140" s="87">
        <v>4.5499999999436665E-2</v>
      </c>
      <c r="O140" s="83">
        <v>43566.299841999993</v>
      </c>
      <c r="P140" s="85">
        <v>96.96</v>
      </c>
      <c r="Q140" s="83">
        <v>3.9110902060000003</v>
      </c>
      <c r="R140" s="83">
        <v>46.152974532000002</v>
      </c>
      <c r="S140" s="84">
        <v>6.7454597252299099E-5</v>
      </c>
      <c r="T140" s="84">
        <f t="shared" si="1"/>
        <v>4.1820627115241446E-3</v>
      </c>
      <c r="U140" s="84">
        <f>R140/'סכום נכסי הקרן'!$C$42</f>
        <v>1.3967720579121212E-3</v>
      </c>
    </row>
    <row r="141" spans="2:21">
      <c r="B141" s="76" t="s">
        <v>603</v>
      </c>
      <c r="C141" s="73" t="s">
        <v>604</v>
      </c>
      <c r="D141" s="86" t="s">
        <v>115</v>
      </c>
      <c r="E141" s="86" t="s">
        <v>304</v>
      </c>
      <c r="F141" s="73" t="s">
        <v>602</v>
      </c>
      <c r="G141" s="86" t="s">
        <v>124</v>
      </c>
      <c r="H141" s="73" t="s">
        <v>501</v>
      </c>
      <c r="I141" s="73" t="s">
        <v>308</v>
      </c>
      <c r="J141" s="73"/>
      <c r="K141" s="83">
        <v>3.0300000000000002</v>
      </c>
      <c r="L141" s="86" t="s">
        <v>128</v>
      </c>
      <c r="M141" s="87">
        <v>1.8000000000000002E-2</v>
      </c>
      <c r="N141" s="87">
        <v>4.3599999999999993E-2</v>
      </c>
      <c r="O141" s="83">
        <v>28464.469652</v>
      </c>
      <c r="P141" s="85">
        <v>93.3</v>
      </c>
      <c r="Q141" s="73"/>
      <c r="R141" s="83">
        <v>26.557349900000002</v>
      </c>
      <c r="S141" s="84">
        <v>4.090728476646071E-5</v>
      </c>
      <c r="T141" s="84">
        <f t="shared" si="1"/>
        <v>2.4064430052429947E-3</v>
      </c>
      <c r="U141" s="84">
        <f>R141/'סכום נכסי הקרן'!$C$42</f>
        <v>8.0373073780533658E-4</v>
      </c>
    </row>
    <row r="142" spans="2:21">
      <c r="B142" s="76" t="s">
        <v>605</v>
      </c>
      <c r="C142" s="73" t="s">
        <v>606</v>
      </c>
      <c r="D142" s="86" t="s">
        <v>115</v>
      </c>
      <c r="E142" s="86" t="s">
        <v>304</v>
      </c>
      <c r="F142" s="73" t="s">
        <v>607</v>
      </c>
      <c r="G142" s="86" t="s">
        <v>314</v>
      </c>
      <c r="H142" s="73" t="s">
        <v>608</v>
      </c>
      <c r="I142" s="73" t="s">
        <v>126</v>
      </c>
      <c r="J142" s="73"/>
      <c r="K142" s="83">
        <v>0.74000000025102242</v>
      </c>
      <c r="L142" s="86" t="s">
        <v>128</v>
      </c>
      <c r="M142" s="87">
        <v>4.1500000000000002E-2</v>
      </c>
      <c r="N142" s="87">
        <v>4.8700000016021129E-2</v>
      </c>
      <c r="O142" s="83">
        <v>1272.9899330000001</v>
      </c>
      <c r="P142" s="85">
        <v>106.4</v>
      </c>
      <c r="Q142" s="73"/>
      <c r="R142" s="83">
        <v>1.3544613089999997</v>
      </c>
      <c r="S142" s="84">
        <v>6.3460142373382031E-6</v>
      </c>
      <c r="T142" s="84">
        <f t="shared" ref="T142:T164" si="2">R142/$R$11</f>
        <v>1.2273189739143812E-4</v>
      </c>
      <c r="U142" s="84">
        <f>R142/'סכום נכסי הקרן'!$C$42</f>
        <v>4.0991371176359418E-5</v>
      </c>
    </row>
    <row r="143" spans="2:21">
      <c r="B143" s="76" t="s">
        <v>609</v>
      </c>
      <c r="C143" s="73" t="s">
        <v>610</v>
      </c>
      <c r="D143" s="86" t="s">
        <v>115</v>
      </c>
      <c r="E143" s="86" t="s">
        <v>304</v>
      </c>
      <c r="F143" s="73" t="s">
        <v>611</v>
      </c>
      <c r="G143" s="86" t="s">
        <v>124</v>
      </c>
      <c r="H143" s="73" t="s">
        <v>612</v>
      </c>
      <c r="I143" s="73" t="s">
        <v>308</v>
      </c>
      <c r="J143" s="73"/>
      <c r="K143" s="83">
        <v>2.2300000000295332</v>
      </c>
      <c r="L143" s="86" t="s">
        <v>128</v>
      </c>
      <c r="M143" s="87">
        <v>3.15E-2</v>
      </c>
      <c r="N143" s="87">
        <v>0.1794000000004517</v>
      </c>
      <c r="O143" s="83">
        <v>23558.974298000001</v>
      </c>
      <c r="P143" s="85">
        <v>73.3</v>
      </c>
      <c r="Q143" s="73"/>
      <c r="R143" s="83">
        <v>17.268728162999999</v>
      </c>
      <c r="S143" s="84">
        <v>6.2042624554147982E-5</v>
      </c>
      <c r="T143" s="84">
        <f t="shared" si="2"/>
        <v>1.5647724736756981E-3</v>
      </c>
      <c r="U143" s="84">
        <f>R143/'סכום נכסי הקרן'!$C$42</f>
        <v>5.2262020418715732E-4</v>
      </c>
    </row>
    <row r="144" spans="2:21">
      <c r="B144" s="76" t="s">
        <v>613</v>
      </c>
      <c r="C144" s="73" t="s">
        <v>614</v>
      </c>
      <c r="D144" s="86" t="s">
        <v>115</v>
      </c>
      <c r="E144" s="86" t="s">
        <v>304</v>
      </c>
      <c r="F144" s="73" t="s">
        <v>611</v>
      </c>
      <c r="G144" s="86" t="s">
        <v>124</v>
      </c>
      <c r="H144" s="73" t="s">
        <v>612</v>
      </c>
      <c r="I144" s="73" t="s">
        <v>308</v>
      </c>
      <c r="J144" s="73"/>
      <c r="K144" s="83">
        <v>1.4200000000113202</v>
      </c>
      <c r="L144" s="86" t="s">
        <v>128</v>
      </c>
      <c r="M144" s="87">
        <v>2.8500000000000001E-2</v>
      </c>
      <c r="N144" s="87">
        <v>0.21689999999984902</v>
      </c>
      <c r="O144" s="83">
        <v>13266.810395</v>
      </c>
      <c r="P144" s="85">
        <v>79.900000000000006</v>
      </c>
      <c r="Q144" s="73"/>
      <c r="R144" s="83">
        <v>10.600180564000002</v>
      </c>
      <c r="S144" s="84">
        <v>6.0655202568960793E-5</v>
      </c>
      <c r="T144" s="84">
        <f t="shared" si="2"/>
        <v>9.6051490335451531E-4</v>
      </c>
      <c r="U144" s="84">
        <f>R144/'סכום נכסי הקרן'!$C$42</f>
        <v>3.208035055325121E-4</v>
      </c>
    </row>
    <row r="145" spans="2:21">
      <c r="B145" s="76" t="s">
        <v>615</v>
      </c>
      <c r="C145" s="73" t="s">
        <v>616</v>
      </c>
      <c r="D145" s="86" t="s">
        <v>115</v>
      </c>
      <c r="E145" s="86" t="s">
        <v>304</v>
      </c>
      <c r="F145" s="73" t="s">
        <v>617</v>
      </c>
      <c r="G145" s="86" t="s">
        <v>2138</v>
      </c>
      <c r="H145" s="73" t="s">
        <v>608</v>
      </c>
      <c r="I145" s="73" t="s">
        <v>126</v>
      </c>
      <c r="J145" s="73"/>
      <c r="K145" s="83">
        <v>4.5399999999520979</v>
      </c>
      <c r="L145" s="86" t="s">
        <v>128</v>
      </c>
      <c r="M145" s="87">
        <v>2.5000000000000001E-2</v>
      </c>
      <c r="N145" s="87">
        <v>3.0299999999157841E-2</v>
      </c>
      <c r="O145" s="83">
        <v>12990.991124</v>
      </c>
      <c r="P145" s="85">
        <v>99.63</v>
      </c>
      <c r="Q145" s="73"/>
      <c r="R145" s="83">
        <v>12.942924903</v>
      </c>
      <c r="S145" s="84">
        <v>5.7529906045995599E-5</v>
      </c>
      <c r="T145" s="84">
        <f t="shared" si="2"/>
        <v>1.1727981601134725E-3</v>
      </c>
      <c r="U145" s="84">
        <f>R145/'סכום נכסי הקרן'!$C$42</f>
        <v>3.9170424085300973E-4</v>
      </c>
    </row>
    <row r="146" spans="2:21">
      <c r="B146" s="76" t="s">
        <v>618</v>
      </c>
      <c r="C146" s="73" t="s">
        <v>619</v>
      </c>
      <c r="D146" s="86" t="s">
        <v>115</v>
      </c>
      <c r="E146" s="86" t="s">
        <v>304</v>
      </c>
      <c r="F146" s="73" t="s">
        <v>617</v>
      </c>
      <c r="G146" s="86" t="s">
        <v>2138</v>
      </c>
      <c r="H146" s="73" t="s">
        <v>608</v>
      </c>
      <c r="I146" s="73" t="s">
        <v>126</v>
      </c>
      <c r="J146" s="73"/>
      <c r="K146" s="83">
        <v>6.7299999999707829</v>
      </c>
      <c r="L146" s="86" t="s">
        <v>128</v>
      </c>
      <c r="M146" s="87">
        <v>1.9E-2</v>
      </c>
      <c r="N146" s="87">
        <v>2.8599999999780867E-2</v>
      </c>
      <c r="O146" s="83">
        <v>28833.522601000001</v>
      </c>
      <c r="P146" s="85">
        <v>94.96</v>
      </c>
      <c r="Q146" s="73"/>
      <c r="R146" s="83">
        <v>27.380312859999997</v>
      </c>
      <c r="S146" s="84">
        <v>1.2431843448188441E-4</v>
      </c>
      <c r="T146" s="84">
        <f t="shared" si="2"/>
        <v>2.4810142055368186E-3</v>
      </c>
      <c r="U146" s="84">
        <f>R146/'סכום נכסי הקרן'!$C$42</f>
        <v>8.2863686095082636E-4</v>
      </c>
    </row>
    <row r="147" spans="2:21">
      <c r="B147" s="76" t="s">
        <v>626</v>
      </c>
      <c r="C147" s="73" t="s">
        <v>627</v>
      </c>
      <c r="D147" s="86" t="s">
        <v>115</v>
      </c>
      <c r="E147" s="86" t="s">
        <v>304</v>
      </c>
      <c r="F147" s="73" t="s">
        <v>599</v>
      </c>
      <c r="G147" s="86" t="s">
        <v>2138</v>
      </c>
      <c r="H147" s="73" t="s">
        <v>608</v>
      </c>
      <c r="I147" s="73" t="s">
        <v>126</v>
      </c>
      <c r="J147" s="73"/>
      <c r="K147" s="83">
        <v>0.25</v>
      </c>
      <c r="L147" s="86" t="s">
        <v>128</v>
      </c>
      <c r="M147" s="87">
        <v>4.4999999999999998E-2</v>
      </c>
      <c r="N147" s="87">
        <v>8.6499999997170299E-2</v>
      </c>
      <c r="O147" s="83">
        <v>9144.3080239999999</v>
      </c>
      <c r="P147" s="85">
        <v>108.21</v>
      </c>
      <c r="Q147" s="73"/>
      <c r="R147" s="83">
        <v>9.8950561120000007</v>
      </c>
      <c r="S147" s="84">
        <v>5.2629110929496404E-5</v>
      </c>
      <c r="T147" s="84">
        <f t="shared" si="2"/>
        <v>8.9662141203363606E-4</v>
      </c>
      <c r="U147" s="84">
        <f>R147/'סכום נכסי הקרן'!$C$42</f>
        <v>2.9946364300162967E-4</v>
      </c>
    </row>
    <row r="148" spans="2:21">
      <c r="B148" s="76" t="s">
        <v>628</v>
      </c>
      <c r="C148" s="73" t="s">
        <v>629</v>
      </c>
      <c r="D148" s="86" t="s">
        <v>115</v>
      </c>
      <c r="E148" s="86" t="s">
        <v>304</v>
      </c>
      <c r="F148" s="73" t="s">
        <v>607</v>
      </c>
      <c r="G148" s="86" t="s">
        <v>314</v>
      </c>
      <c r="H148" s="73" t="s">
        <v>630</v>
      </c>
      <c r="I148" s="73" t="s">
        <v>126</v>
      </c>
      <c r="J148" s="73"/>
      <c r="K148" s="83">
        <v>0.44000000003641215</v>
      </c>
      <c r="L148" s="86" t="s">
        <v>128</v>
      </c>
      <c r="M148" s="87">
        <v>5.2999999999999999E-2</v>
      </c>
      <c r="N148" s="87">
        <v>5.7300000000413139E-2</v>
      </c>
      <c r="O148" s="83">
        <v>13062.233862999999</v>
      </c>
      <c r="P148" s="85">
        <v>109.33</v>
      </c>
      <c r="Q148" s="73"/>
      <c r="R148" s="83">
        <v>14.280940717</v>
      </c>
      <c r="S148" s="84">
        <v>5.0238201668423032E-5</v>
      </c>
      <c r="T148" s="84">
        <f t="shared" si="2"/>
        <v>1.2940398807154523E-3</v>
      </c>
      <c r="U148" s="84">
        <f>R148/'סכום נכסי הקרן'!$C$42</f>
        <v>4.3219790612574193E-4</v>
      </c>
    </row>
    <row r="149" spans="2:21">
      <c r="B149" s="76" t="s">
        <v>631</v>
      </c>
      <c r="C149" s="73" t="s">
        <v>632</v>
      </c>
      <c r="D149" s="86" t="s">
        <v>115</v>
      </c>
      <c r="E149" s="86" t="s">
        <v>304</v>
      </c>
      <c r="F149" s="73" t="s">
        <v>633</v>
      </c>
      <c r="G149" s="86" t="s">
        <v>634</v>
      </c>
      <c r="H149" s="73" t="s">
        <v>630</v>
      </c>
      <c r="I149" s="73" t="s">
        <v>126</v>
      </c>
      <c r="J149" s="73"/>
      <c r="K149" s="83">
        <v>1.2099964992804078</v>
      </c>
      <c r="L149" s="86" t="s">
        <v>128</v>
      </c>
      <c r="M149" s="87">
        <v>5.3499999999999999E-2</v>
      </c>
      <c r="N149" s="87">
        <v>2.3599906647477541E-2</v>
      </c>
      <c r="O149" s="83">
        <v>0.120153</v>
      </c>
      <c r="P149" s="85">
        <v>106.98</v>
      </c>
      <c r="Q149" s="73"/>
      <c r="R149" s="83">
        <v>1.2854499999999998E-4</v>
      </c>
      <c r="S149" s="84">
        <v>1.0228464044845778E-9</v>
      </c>
      <c r="T149" s="84">
        <f t="shared" si="2"/>
        <v>1.1647857081890565E-8</v>
      </c>
      <c r="U149" s="84">
        <f>R149/'סכום נכסי הקרן'!$C$42</f>
        <v>3.8902815258380494E-9</v>
      </c>
    </row>
    <row r="150" spans="2:21">
      <c r="B150" s="76" t="s">
        <v>635</v>
      </c>
      <c r="C150" s="73" t="s">
        <v>636</v>
      </c>
      <c r="D150" s="86" t="s">
        <v>115</v>
      </c>
      <c r="E150" s="86" t="s">
        <v>304</v>
      </c>
      <c r="F150" s="73" t="s">
        <v>637</v>
      </c>
      <c r="G150" s="86" t="s">
        <v>634</v>
      </c>
      <c r="H150" s="73" t="s">
        <v>638</v>
      </c>
      <c r="I150" s="73" t="s">
        <v>308</v>
      </c>
      <c r="J150" s="73"/>
      <c r="K150" s="83">
        <v>0.1599999997665571</v>
      </c>
      <c r="L150" s="86" t="s">
        <v>128</v>
      </c>
      <c r="M150" s="87">
        <v>4.8499999999999995E-2</v>
      </c>
      <c r="N150" s="87">
        <v>4.7700000016730068E-2</v>
      </c>
      <c r="O150" s="83">
        <v>417.20997799999998</v>
      </c>
      <c r="P150" s="85">
        <v>123.21</v>
      </c>
      <c r="Q150" s="73"/>
      <c r="R150" s="83">
        <v>0.51404438200000002</v>
      </c>
      <c r="S150" s="84">
        <v>6.1349039586256207E-6</v>
      </c>
      <c r="T150" s="84">
        <f t="shared" si="2"/>
        <v>4.6579139564236337E-5</v>
      </c>
      <c r="U150" s="84">
        <f>R150/'סכום נכסי הקרן'!$C$42</f>
        <v>1.5557021764793944E-5</v>
      </c>
    </row>
    <row r="151" spans="2:21">
      <c r="B151" s="76" t="s">
        <v>639</v>
      </c>
      <c r="C151" s="73" t="s">
        <v>640</v>
      </c>
      <c r="D151" s="86" t="s">
        <v>115</v>
      </c>
      <c r="E151" s="86" t="s">
        <v>304</v>
      </c>
      <c r="F151" s="73" t="s">
        <v>373</v>
      </c>
      <c r="G151" s="86" t="s">
        <v>314</v>
      </c>
      <c r="H151" s="73" t="s">
        <v>638</v>
      </c>
      <c r="I151" s="73" t="s">
        <v>308</v>
      </c>
      <c r="J151" s="73"/>
      <c r="K151" s="83">
        <v>1.689999999994388</v>
      </c>
      <c r="L151" s="86" t="s">
        <v>128</v>
      </c>
      <c r="M151" s="87">
        <v>5.0999999999999997E-2</v>
      </c>
      <c r="N151" s="87">
        <v>2.709999999988005E-2</v>
      </c>
      <c r="O151" s="83">
        <v>71310.090754999997</v>
      </c>
      <c r="P151" s="85">
        <v>125.89</v>
      </c>
      <c r="Q151" s="83">
        <v>1.0995016710000001</v>
      </c>
      <c r="R151" s="83">
        <v>90.871780778999991</v>
      </c>
      <c r="S151" s="84">
        <v>6.215782422157346E-5</v>
      </c>
      <c r="T151" s="84">
        <f t="shared" si="2"/>
        <v>8.2341710318618554E-3</v>
      </c>
      <c r="U151" s="84">
        <f>R151/'סכום נכסי הקרן'!$C$42</f>
        <v>2.7501404954261067E-3</v>
      </c>
    </row>
    <row r="152" spans="2:21">
      <c r="B152" s="76" t="s">
        <v>641</v>
      </c>
      <c r="C152" s="73" t="s">
        <v>642</v>
      </c>
      <c r="D152" s="86" t="s">
        <v>115</v>
      </c>
      <c r="E152" s="86" t="s">
        <v>304</v>
      </c>
      <c r="F152" s="73" t="s">
        <v>545</v>
      </c>
      <c r="G152" s="86" t="s">
        <v>314</v>
      </c>
      <c r="H152" s="73" t="s">
        <v>638</v>
      </c>
      <c r="I152" s="73" t="s">
        <v>308</v>
      </c>
      <c r="J152" s="73"/>
      <c r="K152" s="83">
        <v>0.72999999992107312</v>
      </c>
      <c r="L152" s="86" t="s">
        <v>128</v>
      </c>
      <c r="M152" s="87">
        <v>2.4E-2</v>
      </c>
      <c r="N152" s="87">
        <v>3.679999999614135E-2</v>
      </c>
      <c r="O152" s="83">
        <v>3367.0162249999998</v>
      </c>
      <c r="P152" s="85">
        <v>101.6</v>
      </c>
      <c r="Q152" s="73"/>
      <c r="R152" s="83">
        <v>3.4208884990000001</v>
      </c>
      <c r="S152" s="84">
        <v>3.8686198054708317E-5</v>
      </c>
      <c r="T152" s="84">
        <f t="shared" si="2"/>
        <v>3.0997720898856546E-4</v>
      </c>
      <c r="U152" s="84">
        <f>R152/'סכום נכסי הקרן'!$C$42</f>
        <v>1.0352965365911982E-4</v>
      </c>
    </row>
    <row r="153" spans="2:21">
      <c r="B153" s="76" t="s">
        <v>643</v>
      </c>
      <c r="C153" s="73" t="s">
        <v>644</v>
      </c>
      <c r="D153" s="86" t="s">
        <v>115</v>
      </c>
      <c r="E153" s="86" t="s">
        <v>304</v>
      </c>
      <c r="F153" s="73" t="s">
        <v>558</v>
      </c>
      <c r="G153" s="86" t="s">
        <v>2138</v>
      </c>
      <c r="H153" s="73" t="s">
        <v>638</v>
      </c>
      <c r="I153" s="73" t="s">
        <v>308</v>
      </c>
      <c r="J153" s="73"/>
      <c r="K153" s="83">
        <v>2.4900000000955229</v>
      </c>
      <c r="L153" s="86" t="s">
        <v>128</v>
      </c>
      <c r="M153" s="87">
        <v>3.4500000000000003E-2</v>
      </c>
      <c r="N153" s="87">
        <v>2.070000000525378E-2</v>
      </c>
      <c r="O153" s="83">
        <v>801.19803400000001</v>
      </c>
      <c r="P153" s="85">
        <v>104.53</v>
      </c>
      <c r="Q153" s="73"/>
      <c r="R153" s="83">
        <v>0.83749230800000007</v>
      </c>
      <c r="S153" s="84">
        <v>2.5461392226114496E-6</v>
      </c>
      <c r="T153" s="84">
        <f t="shared" si="2"/>
        <v>7.5887749121060147E-5</v>
      </c>
      <c r="U153" s="84">
        <f>R153/'סכום נכסי הקרן'!$C$42</f>
        <v>2.534583884121413E-5</v>
      </c>
    </row>
    <row r="154" spans="2:21">
      <c r="B154" s="76" t="s">
        <v>645</v>
      </c>
      <c r="C154" s="73" t="s">
        <v>646</v>
      </c>
      <c r="D154" s="86" t="s">
        <v>115</v>
      </c>
      <c r="E154" s="86" t="s">
        <v>304</v>
      </c>
      <c r="F154" s="73" t="s">
        <v>558</v>
      </c>
      <c r="G154" s="86" t="s">
        <v>2138</v>
      </c>
      <c r="H154" s="73" t="s">
        <v>638</v>
      </c>
      <c r="I154" s="73" t="s">
        <v>308</v>
      </c>
      <c r="J154" s="73"/>
      <c r="K154" s="83">
        <v>3.8500000001211285</v>
      </c>
      <c r="L154" s="86" t="s">
        <v>128</v>
      </c>
      <c r="M154" s="87">
        <v>2.0499999999999997E-2</v>
      </c>
      <c r="N154" s="87">
        <v>1.7500000000403759E-2</v>
      </c>
      <c r="O154" s="83">
        <v>6003.8406189999996</v>
      </c>
      <c r="P154" s="85">
        <v>103.13</v>
      </c>
      <c r="Q154" s="73"/>
      <c r="R154" s="83">
        <v>6.191761305</v>
      </c>
      <c r="S154" s="84">
        <v>1.0582660029261373E-5</v>
      </c>
      <c r="T154" s="84">
        <f t="shared" si="2"/>
        <v>5.6105450049259188E-4</v>
      </c>
      <c r="U154" s="84">
        <f>R154/'סכום נכסי הקרן'!$C$42</f>
        <v>1.8738725440305259E-4</v>
      </c>
    </row>
    <row r="155" spans="2:21">
      <c r="B155" s="76" t="s">
        <v>647</v>
      </c>
      <c r="C155" s="73" t="s">
        <v>648</v>
      </c>
      <c r="D155" s="86" t="s">
        <v>115</v>
      </c>
      <c r="E155" s="86" t="s">
        <v>304</v>
      </c>
      <c r="F155" s="73" t="s">
        <v>558</v>
      </c>
      <c r="G155" s="86" t="s">
        <v>2138</v>
      </c>
      <c r="H155" s="73" t="s">
        <v>638</v>
      </c>
      <c r="I155" s="73" t="s">
        <v>308</v>
      </c>
      <c r="J155" s="73"/>
      <c r="K155" s="83">
        <v>4.7500000000543983</v>
      </c>
      <c r="L155" s="86" t="s">
        <v>128</v>
      </c>
      <c r="M155" s="87">
        <v>2.0499999999999997E-2</v>
      </c>
      <c r="N155" s="87">
        <v>1.9700000000007253E-2</v>
      </c>
      <c r="O155" s="83">
        <v>27033.439103000001</v>
      </c>
      <c r="P155" s="85">
        <v>102</v>
      </c>
      <c r="Q155" s="73"/>
      <c r="R155" s="83">
        <v>27.574108634000002</v>
      </c>
      <c r="S155" s="84">
        <v>4.7280351161045807E-5</v>
      </c>
      <c r="T155" s="84">
        <f t="shared" si="2"/>
        <v>2.4985746355700865E-3</v>
      </c>
      <c r="U155" s="84">
        <f>R155/'סכום נכסי הקרן'!$C$42</f>
        <v>8.3450188969078282E-4</v>
      </c>
    </row>
    <row r="156" spans="2:21">
      <c r="B156" s="76" t="s">
        <v>649</v>
      </c>
      <c r="C156" s="73" t="s">
        <v>650</v>
      </c>
      <c r="D156" s="86" t="s">
        <v>115</v>
      </c>
      <c r="E156" s="86" t="s">
        <v>304</v>
      </c>
      <c r="F156" s="73" t="s">
        <v>558</v>
      </c>
      <c r="G156" s="86" t="s">
        <v>2138</v>
      </c>
      <c r="H156" s="73" t="s">
        <v>638</v>
      </c>
      <c r="I156" s="73" t="s">
        <v>308</v>
      </c>
      <c r="J156" s="73"/>
      <c r="K156" s="83">
        <v>7.3200000000518353</v>
      </c>
      <c r="L156" s="86" t="s">
        <v>128</v>
      </c>
      <c r="M156" s="87">
        <v>8.3999999999999995E-3</v>
      </c>
      <c r="N156" s="87">
        <v>1.7200000000056805E-2</v>
      </c>
      <c r="O156" s="83">
        <v>60054.305368999994</v>
      </c>
      <c r="P156" s="85">
        <v>93.8</v>
      </c>
      <c r="Q156" s="73"/>
      <c r="R156" s="83">
        <v>56.33093966900001</v>
      </c>
      <c r="S156" s="84">
        <v>1.2066390603356646E-4</v>
      </c>
      <c r="T156" s="84">
        <f t="shared" si="2"/>
        <v>5.1043193788409668E-3</v>
      </c>
      <c r="U156" s="84">
        <f>R156/'סכום נכסי הקרן'!$C$42</f>
        <v>1.704797650063468E-3</v>
      </c>
    </row>
    <row r="157" spans="2:21">
      <c r="B157" s="76" t="s">
        <v>651</v>
      </c>
      <c r="C157" s="73" t="s">
        <v>652</v>
      </c>
      <c r="D157" s="86" t="s">
        <v>115</v>
      </c>
      <c r="E157" s="86" t="s">
        <v>304</v>
      </c>
      <c r="F157" s="73" t="s">
        <v>653</v>
      </c>
      <c r="G157" s="86" t="s">
        <v>152</v>
      </c>
      <c r="H157" s="73" t="s">
        <v>638</v>
      </c>
      <c r="I157" s="73" t="s">
        <v>308</v>
      </c>
      <c r="J157" s="73"/>
      <c r="K157" s="83">
        <v>2.269999999986664</v>
      </c>
      <c r="L157" s="86" t="s">
        <v>128</v>
      </c>
      <c r="M157" s="87">
        <v>1.9799999999999998E-2</v>
      </c>
      <c r="N157" s="87">
        <v>3.5699999999631304E-2</v>
      </c>
      <c r="O157" s="83">
        <v>52459.582297000001</v>
      </c>
      <c r="P157" s="85">
        <v>97.2</v>
      </c>
      <c r="Q157" s="73"/>
      <c r="R157" s="83">
        <v>50.990714883999999</v>
      </c>
      <c r="S157" s="84">
        <v>7.2687494248847203E-5</v>
      </c>
      <c r="T157" s="84">
        <f t="shared" si="2"/>
        <v>4.6204252166343468E-3</v>
      </c>
      <c r="U157" s="84">
        <f>R157/'סכום נכסי הקרן'!$C$42</f>
        <v>1.5431812680578823E-3</v>
      </c>
    </row>
    <row r="158" spans="2:21">
      <c r="B158" s="76" t="s">
        <v>654</v>
      </c>
      <c r="C158" s="73" t="s">
        <v>655</v>
      </c>
      <c r="D158" s="86" t="s">
        <v>115</v>
      </c>
      <c r="E158" s="86" t="s">
        <v>304</v>
      </c>
      <c r="F158" s="73" t="s">
        <v>656</v>
      </c>
      <c r="G158" s="86" t="s">
        <v>2139</v>
      </c>
      <c r="H158" s="73" t="s">
        <v>657</v>
      </c>
      <c r="I158" s="73" t="s">
        <v>126</v>
      </c>
      <c r="J158" s="73"/>
      <c r="K158" s="83">
        <v>3.0080385852090035</v>
      </c>
      <c r="L158" s="86" t="s">
        <v>128</v>
      </c>
      <c r="M158" s="87">
        <v>4.6500000000000007E-2</v>
      </c>
      <c r="N158" s="87">
        <v>3.1977491961414785E-2</v>
      </c>
      <c r="O158" s="83">
        <v>5.8600000000000004E-4</v>
      </c>
      <c r="P158" s="85">
        <v>106.25</v>
      </c>
      <c r="Q158" s="73"/>
      <c r="R158" s="83">
        <v>6.2200000000000004E-7</v>
      </c>
      <c r="S158" s="84">
        <v>8.1772538381461922E-13</v>
      </c>
      <c r="T158" s="84">
        <f t="shared" si="2"/>
        <v>5.6361329533905896E-11</v>
      </c>
      <c r="U158" s="84">
        <f>R158/'סכום נכסי הקרן'!$C$42</f>
        <v>1.8824186931201272E-11</v>
      </c>
    </row>
    <row r="159" spans="2:21">
      <c r="B159" s="76" t="s">
        <v>658</v>
      </c>
      <c r="C159" s="73" t="s">
        <v>659</v>
      </c>
      <c r="D159" s="86" t="s">
        <v>115</v>
      </c>
      <c r="E159" s="86" t="s">
        <v>304</v>
      </c>
      <c r="F159" s="73" t="s">
        <v>660</v>
      </c>
      <c r="G159" s="86" t="s">
        <v>2139</v>
      </c>
      <c r="H159" s="73" t="s">
        <v>657</v>
      </c>
      <c r="I159" s="73" t="s">
        <v>126</v>
      </c>
      <c r="J159" s="73"/>
      <c r="K159" s="83">
        <v>0.75</v>
      </c>
      <c r="L159" s="86" t="s">
        <v>128</v>
      </c>
      <c r="M159" s="87">
        <v>4.8000000000000001E-2</v>
      </c>
      <c r="N159" s="87">
        <v>4.3200000001096764E-2</v>
      </c>
      <c r="O159" s="83">
        <v>4307.1605060000002</v>
      </c>
      <c r="P159" s="85">
        <v>101.61</v>
      </c>
      <c r="Q159" s="73"/>
      <c r="R159" s="83">
        <v>4.3765057360000004</v>
      </c>
      <c r="S159" s="84">
        <v>5.5330667822825137E-5</v>
      </c>
      <c r="T159" s="84">
        <f t="shared" si="2"/>
        <v>3.9656862056869027E-4</v>
      </c>
      <c r="U159" s="84">
        <f>R159/'סכום נכסי הקרן'!$C$42</f>
        <v>1.3245042135038359E-4</v>
      </c>
    </row>
    <row r="160" spans="2:21">
      <c r="B160" s="76" t="s">
        <v>661</v>
      </c>
      <c r="C160" s="73" t="s">
        <v>662</v>
      </c>
      <c r="D160" s="86" t="s">
        <v>115</v>
      </c>
      <c r="E160" s="86" t="s">
        <v>304</v>
      </c>
      <c r="F160" s="73" t="s">
        <v>663</v>
      </c>
      <c r="G160" s="86" t="s">
        <v>444</v>
      </c>
      <c r="H160" s="73" t="s">
        <v>664</v>
      </c>
      <c r="I160" s="73" t="s">
        <v>308</v>
      </c>
      <c r="J160" s="73"/>
      <c r="K160" s="83">
        <v>0.25000000004273731</v>
      </c>
      <c r="L160" s="86" t="s">
        <v>128</v>
      </c>
      <c r="M160" s="87">
        <v>4.8000000000000001E-2</v>
      </c>
      <c r="N160" s="87">
        <v>1.600000000820557E-3</v>
      </c>
      <c r="O160" s="83">
        <v>4838.4483970000001</v>
      </c>
      <c r="P160" s="85">
        <v>120.9</v>
      </c>
      <c r="Q160" s="73"/>
      <c r="R160" s="83">
        <v>5.8496844469999996</v>
      </c>
      <c r="S160" s="84">
        <v>4.7299500591716858E-5</v>
      </c>
      <c r="T160" s="84">
        <f t="shared" si="2"/>
        <v>5.3005786621660941E-4</v>
      </c>
      <c r="U160" s="84">
        <f>R160/'סכום נכסי הקרן'!$C$42</f>
        <v>1.77034651959596E-4</v>
      </c>
    </row>
    <row r="161" spans="2:21">
      <c r="B161" s="76" t="s">
        <v>665</v>
      </c>
      <c r="C161" s="73" t="s">
        <v>666</v>
      </c>
      <c r="D161" s="86" t="s">
        <v>115</v>
      </c>
      <c r="E161" s="86" t="s">
        <v>304</v>
      </c>
      <c r="F161" s="73" t="s">
        <v>667</v>
      </c>
      <c r="G161" s="86" t="s">
        <v>2139</v>
      </c>
      <c r="H161" s="73" t="s">
        <v>664</v>
      </c>
      <c r="I161" s="73" t="s">
        <v>308</v>
      </c>
      <c r="J161" s="73"/>
      <c r="K161" s="83">
        <v>0.38999999999716539</v>
      </c>
      <c r="L161" s="86" t="s">
        <v>128</v>
      </c>
      <c r="M161" s="87">
        <v>5.4000000000000006E-2</v>
      </c>
      <c r="N161" s="87">
        <v>0.14060000001264278</v>
      </c>
      <c r="O161" s="83">
        <v>3563.3375470000001</v>
      </c>
      <c r="P161" s="85">
        <v>99</v>
      </c>
      <c r="Q161" s="73"/>
      <c r="R161" s="83">
        <v>3.5277041589999993</v>
      </c>
      <c r="S161" s="84">
        <v>9.8981598527777775E-5</v>
      </c>
      <c r="T161" s="84">
        <f t="shared" si="2"/>
        <v>3.19656103864195E-4</v>
      </c>
      <c r="U161" s="84">
        <f>R161/'סכום נכסי הקרן'!$C$42</f>
        <v>1.0676231917522854E-4</v>
      </c>
    </row>
    <row r="162" spans="2:21">
      <c r="B162" s="76" t="s">
        <v>668</v>
      </c>
      <c r="C162" s="73" t="s">
        <v>669</v>
      </c>
      <c r="D162" s="86" t="s">
        <v>115</v>
      </c>
      <c r="E162" s="86" t="s">
        <v>304</v>
      </c>
      <c r="F162" s="73" t="s">
        <v>667</v>
      </c>
      <c r="G162" s="86" t="s">
        <v>2139</v>
      </c>
      <c r="H162" s="73" t="s">
        <v>664</v>
      </c>
      <c r="I162" s="73" t="s">
        <v>308</v>
      </c>
      <c r="J162" s="73"/>
      <c r="K162" s="83">
        <v>1.3600000000351935</v>
      </c>
      <c r="L162" s="86" t="s">
        <v>128</v>
      </c>
      <c r="M162" s="87">
        <v>2.5000000000000001E-2</v>
      </c>
      <c r="N162" s="87">
        <v>0.17540000000688225</v>
      </c>
      <c r="O162" s="83">
        <v>12287.329635</v>
      </c>
      <c r="P162" s="85">
        <v>83.25</v>
      </c>
      <c r="Q162" s="73"/>
      <c r="R162" s="83">
        <v>10.229200973999999</v>
      </c>
      <c r="S162" s="84">
        <v>3.1546420787822418E-5</v>
      </c>
      <c r="T162" s="84">
        <f t="shared" si="2"/>
        <v>9.2689930380090849E-4</v>
      </c>
      <c r="U162" s="84">
        <f>R162/'סכום נכסי הקרן'!$C$42</f>
        <v>3.0957619178682009E-4</v>
      </c>
    </row>
    <row r="163" spans="2:21">
      <c r="B163" s="76" t="s">
        <v>670</v>
      </c>
      <c r="C163" s="73" t="s">
        <v>671</v>
      </c>
      <c r="D163" s="86" t="s">
        <v>115</v>
      </c>
      <c r="E163" s="86" t="s">
        <v>304</v>
      </c>
      <c r="F163" s="73" t="s">
        <v>672</v>
      </c>
      <c r="G163" s="86" t="s">
        <v>673</v>
      </c>
      <c r="H163" s="73" t="s">
        <v>674</v>
      </c>
      <c r="I163" s="73" t="s">
        <v>308</v>
      </c>
      <c r="J163" s="73"/>
      <c r="K163" s="83">
        <v>0</v>
      </c>
      <c r="L163" s="86" t="s">
        <v>128</v>
      </c>
      <c r="M163" s="87">
        <v>4.9000000000000002E-2</v>
      </c>
      <c r="N163" s="87">
        <v>0</v>
      </c>
      <c r="O163" s="83">
        <v>19099.597553</v>
      </c>
      <c r="P163" s="85">
        <v>17.5</v>
      </c>
      <c r="Q163" s="73"/>
      <c r="R163" s="83">
        <v>3.3424294839999997</v>
      </c>
      <c r="S163" s="84">
        <v>2.6330518767656735E-5</v>
      </c>
      <c r="T163" s="84">
        <f t="shared" si="2"/>
        <v>3.0286779677100807E-4</v>
      </c>
      <c r="U163" s="84">
        <f>R163/'סכום נכסי הקרן'!$C$42</f>
        <v>1.0115517268677588E-4</v>
      </c>
    </row>
    <row r="164" spans="2:21">
      <c r="B164" s="76" t="s">
        <v>675</v>
      </c>
      <c r="C164" s="73" t="s">
        <v>676</v>
      </c>
      <c r="D164" s="86" t="s">
        <v>115</v>
      </c>
      <c r="E164" s="86" t="s">
        <v>304</v>
      </c>
      <c r="F164" s="73" t="s">
        <v>349</v>
      </c>
      <c r="G164" s="86" t="s">
        <v>2138</v>
      </c>
      <c r="H164" s="73" t="s">
        <v>677</v>
      </c>
      <c r="I164" s="73"/>
      <c r="J164" s="73"/>
      <c r="K164" s="83">
        <v>2.6799999995009105</v>
      </c>
      <c r="L164" s="86" t="s">
        <v>128</v>
      </c>
      <c r="M164" s="87">
        <v>2.1000000000000001E-2</v>
      </c>
      <c r="N164" s="87">
        <v>2.5899999995041938E-2</v>
      </c>
      <c r="O164" s="83">
        <v>2906.2566140000004</v>
      </c>
      <c r="P164" s="85">
        <v>100.23</v>
      </c>
      <c r="Q164" s="83">
        <v>0.13260028600000001</v>
      </c>
      <c r="R164" s="83">
        <v>3.0455412889999995</v>
      </c>
      <c r="S164" s="84">
        <v>1.2228677762373479E-5</v>
      </c>
      <c r="T164" s="84">
        <f t="shared" si="2"/>
        <v>2.759658459782082E-4</v>
      </c>
      <c r="U164" s="84">
        <f>R164/'סכום נכסי הקרן'!$C$42</f>
        <v>9.2170158409690767E-5</v>
      </c>
    </row>
    <row r="165" spans="2:21">
      <c r="B165" s="76" t="s">
        <v>347</v>
      </c>
      <c r="C165" s="73" t="s">
        <v>348</v>
      </c>
      <c r="D165" s="86" t="s">
        <v>115</v>
      </c>
      <c r="E165" s="86" t="s">
        <v>304</v>
      </c>
      <c r="F165" s="73" t="s">
        <v>349</v>
      </c>
      <c r="G165" s="86" t="s">
        <v>2138</v>
      </c>
      <c r="H165" s="73" t="s">
        <v>677</v>
      </c>
      <c r="I165" s="73"/>
      <c r="J165" s="73"/>
      <c r="K165" s="83">
        <v>6.0699999999806957</v>
      </c>
      <c r="L165" s="86" t="s">
        <v>128</v>
      </c>
      <c r="M165" s="87">
        <v>2.75E-2</v>
      </c>
      <c r="N165" s="87">
        <v>2.4299999999894521E-2</v>
      </c>
      <c r="O165" s="83">
        <v>49147.539823999999</v>
      </c>
      <c r="P165" s="85">
        <v>102.24</v>
      </c>
      <c r="Q165" s="73"/>
      <c r="R165" s="83">
        <v>50.248444171000003</v>
      </c>
      <c r="S165" s="84">
        <v>1.2377238799234411E-4</v>
      </c>
      <c r="T165" s="84">
        <f>R165/$R$11</f>
        <v>4.5531657885656005E-3</v>
      </c>
      <c r="U165" s="84">
        <f>R165/'סכום נכסי הקרן'!$C$42</f>
        <v>1.520717212342339E-3</v>
      </c>
    </row>
    <row r="166" spans="2:21" s="112" customFormat="1">
      <c r="B166" s="76"/>
      <c r="C166" s="73"/>
      <c r="D166" s="86"/>
      <c r="E166" s="86"/>
      <c r="F166" s="73"/>
      <c r="G166" s="86"/>
      <c r="H166" s="73"/>
      <c r="I166" s="73"/>
      <c r="J166" s="73"/>
      <c r="K166" s="83"/>
      <c r="L166" s="86"/>
      <c r="M166" s="87"/>
      <c r="N166" s="87"/>
      <c r="O166" s="83"/>
      <c r="P166" s="85"/>
      <c r="Q166" s="73"/>
      <c r="R166" s="83"/>
      <c r="S166" s="84"/>
      <c r="T166" s="84"/>
      <c r="U166" s="84"/>
    </row>
    <row r="167" spans="2:21">
      <c r="B167" s="89" t="s">
        <v>45</v>
      </c>
      <c r="C167" s="71"/>
      <c r="D167" s="71"/>
      <c r="E167" s="71"/>
      <c r="F167" s="71"/>
      <c r="G167" s="71"/>
      <c r="H167" s="71"/>
      <c r="I167" s="71"/>
      <c r="J167" s="71"/>
      <c r="K167" s="80">
        <v>4.662415751113647</v>
      </c>
      <c r="L167" s="71"/>
      <c r="M167" s="71"/>
      <c r="N167" s="91">
        <v>4.4281861337839047E-2</v>
      </c>
      <c r="O167" s="80"/>
      <c r="P167" s="82"/>
      <c r="Q167" s="80">
        <f>SUM(Q168:Q255)</f>
        <v>1.8842851799301399</v>
      </c>
      <c r="R167" s="80">
        <f>SUM(R168:R255)</f>
        <v>2185.8255357889989</v>
      </c>
      <c r="S167" s="71"/>
      <c r="T167" s="81">
        <f t="shared" ref="T167:T230" si="3">R167/$R$11</f>
        <v>0.19806436226082022</v>
      </c>
      <c r="U167" s="81">
        <f>R167/'סכום נכסי הקרן'!$C$42</f>
        <v>6.6151749975378274E-2</v>
      </c>
    </row>
    <row r="168" spans="2:21">
      <c r="B168" s="76" t="s">
        <v>678</v>
      </c>
      <c r="C168" s="73" t="s">
        <v>679</v>
      </c>
      <c r="D168" s="86" t="s">
        <v>115</v>
      </c>
      <c r="E168" s="86" t="s">
        <v>304</v>
      </c>
      <c r="F168" s="73" t="s">
        <v>373</v>
      </c>
      <c r="G168" s="86" t="s">
        <v>314</v>
      </c>
      <c r="H168" s="73" t="s">
        <v>322</v>
      </c>
      <c r="I168" s="73" t="s">
        <v>126</v>
      </c>
      <c r="J168" s="73"/>
      <c r="K168" s="83">
        <v>2.6200000001100627</v>
      </c>
      <c r="L168" s="86" t="s">
        <v>128</v>
      </c>
      <c r="M168" s="87">
        <v>1.8700000000000001E-2</v>
      </c>
      <c r="N168" s="87">
        <v>1.2500000000362048E-2</v>
      </c>
      <c r="O168" s="83">
        <v>13513.014778000001</v>
      </c>
      <c r="P168" s="85">
        <v>102.2</v>
      </c>
      <c r="Q168" s="73"/>
      <c r="R168" s="83">
        <v>13.810301254000001</v>
      </c>
      <c r="S168" s="84">
        <v>9.7715394999897213E-6</v>
      </c>
      <c r="T168" s="84">
        <f t="shared" si="3"/>
        <v>1.251393794114482E-3</v>
      </c>
      <c r="U168" s="84">
        <f>R168/'סכום נכסי הקרן'!$C$42</f>
        <v>4.1795448935932363E-4</v>
      </c>
    </row>
    <row r="169" spans="2:21">
      <c r="B169" s="76" t="s">
        <v>680</v>
      </c>
      <c r="C169" s="73" t="s">
        <v>681</v>
      </c>
      <c r="D169" s="86" t="s">
        <v>115</v>
      </c>
      <c r="E169" s="86" t="s">
        <v>304</v>
      </c>
      <c r="F169" s="73" t="s">
        <v>373</v>
      </c>
      <c r="G169" s="86" t="s">
        <v>314</v>
      </c>
      <c r="H169" s="73" t="s">
        <v>322</v>
      </c>
      <c r="I169" s="73" t="s">
        <v>126</v>
      </c>
      <c r="J169" s="73"/>
      <c r="K169" s="83">
        <v>5.3000000000172722</v>
      </c>
      <c r="L169" s="86" t="s">
        <v>128</v>
      </c>
      <c r="M169" s="87">
        <v>2.6800000000000001E-2</v>
      </c>
      <c r="N169" s="87">
        <v>1.6000000000086365E-2</v>
      </c>
      <c r="O169" s="83">
        <v>108620.218436</v>
      </c>
      <c r="P169" s="85">
        <v>106.6</v>
      </c>
      <c r="Q169" s="73"/>
      <c r="R169" s="83">
        <v>115.78915406</v>
      </c>
      <c r="S169" s="84">
        <v>4.5100688748497449E-5</v>
      </c>
      <c r="T169" s="84">
        <f t="shared" si="3"/>
        <v>1.0492010720945109E-2</v>
      </c>
      <c r="U169" s="84">
        <f>R169/'סכום נכסי הקרן'!$C$42</f>
        <v>3.5042390363844091E-3</v>
      </c>
    </row>
    <row r="170" spans="2:21">
      <c r="B170" s="76" t="s">
        <v>682</v>
      </c>
      <c r="C170" s="73" t="s">
        <v>683</v>
      </c>
      <c r="D170" s="86" t="s">
        <v>115</v>
      </c>
      <c r="E170" s="86" t="s">
        <v>304</v>
      </c>
      <c r="F170" s="73" t="s">
        <v>313</v>
      </c>
      <c r="G170" s="86" t="s">
        <v>314</v>
      </c>
      <c r="H170" s="73" t="s">
        <v>307</v>
      </c>
      <c r="I170" s="73" t="s">
        <v>308</v>
      </c>
      <c r="J170" s="73"/>
      <c r="K170" s="83">
        <v>0</v>
      </c>
      <c r="L170" s="86" t="s">
        <v>128</v>
      </c>
      <c r="M170" s="87">
        <v>1.2E-2</v>
      </c>
      <c r="N170" s="84">
        <v>0</v>
      </c>
      <c r="O170" s="83">
        <v>6472.0901720000002</v>
      </c>
      <c r="P170" s="85">
        <v>100.22</v>
      </c>
      <c r="Q170" s="123">
        <v>1.957613193014E-2</v>
      </c>
      <c r="R170" s="83">
        <v>6.5056919690000017</v>
      </c>
      <c r="S170" s="84">
        <v>2.1573633906666669E-5</v>
      </c>
      <c r="T170" s="84">
        <f t="shared" si="3"/>
        <v>5.8950072172169485E-4</v>
      </c>
      <c r="U170" s="84">
        <f>R170/'סכום נכסי הקרן'!$C$42</f>
        <v>1.9688804138467988E-4</v>
      </c>
    </row>
    <row r="171" spans="2:21">
      <c r="B171" s="76" t="s">
        <v>684</v>
      </c>
      <c r="C171" s="73" t="s">
        <v>685</v>
      </c>
      <c r="D171" s="86" t="s">
        <v>115</v>
      </c>
      <c r="E171" s="86" t="s">
        <v>304</v>
      </c>
      <c r="F171" s="73" t="s">
        <v>332</v>
      </c>
      <c r="G171" s="86" t="s">
        <v>314</v>
      </c>
      <c r="H171" s="73" t="s">
        <v>322</v>
      </c>
      <c r="I171" s="73" t="s">
        <v>126</v>
      </c>
      <c r="J171" s="73"/>
      <c r="K171" s="83">
        <v>4.790000000010469</v>
      </c>
      <c r="L171" s="86" t="s">
        <v>128</v>
      </c>
      <c r="M171" s="87">
        <v>2.98E-2</v>
      </c>
      <c r="N171" s="87">
        <v>1.6699999999965104E-2</v>
      </c>
      <c r="O171" s="83">
        <v>26315.566542</v>
      </c>
      <c r="P171" s="85">
        <v>108.89</v>
      </c>
      <c r="Q171" s="73"/>
      <c r="R171" s="83">
        <v>28.655019530000001</v>
      </c>
      <c r="S171" s="84">
        <v>1.035185581668149E-5</v>
      </c>
      <c r="T171" s="84">
        <f t="shared" si="3"/>
        <v>2.5965192902425065E-3</v>
      </c>
      <c r="U171" s="84">
        <f>R171/'סכום נכסי הקרן'!$C$42</f>
        <v>8.672145404339922E-4</v>
      </c>
    </row>
    <row r="172" spans="2:21">
      <c r="B172" s="76" t="s">
        <v>686</v>
      </c>
      <c r="C172" s="73" t="s">
        <v>687</v>
      </c>
      <c r="D172" s="86" t="s">
        <v>115</v>
      </c>
      <c r="E172" s="86" t="s">
        <v>304</v>
      </c>
      <c r="F172" s="73" t="s">
        <v>332</v>
      </c>
      <c r="G172" s="86" t="s">
        <v>314</v>
      </c>
      <c r="H172" s="73" t="s">
        <v>322</v>
      </c>
      <c r="I172" s="73" t="s">
        <v>126</v>
      </c>
      <c r="J172" s="73"/>
      <c r="K172" s="83">
        <v>2.1099999999679784</v>
      </c>
      <c r="L172" s="86" t="s">
        <v>128</v>
      </c>
      <c r="M172" s="87">
        <v>2.4700000000000003E-2</v>
      </c>
      <c r="N172" s="87">
        <v>1.439999999958458E-2</v>
      </c>
      <c r="O172" s="83">
        <v>22175.515143000001</v>
      </c>
      <c r="P172" s="85">
        <v>104.21</v>
      </c>
      <c r="Q172" s="73"/>
      <c r="R172" s="83">
        <v>23.109104933999998</v>
      </c>
      <c r="S172" s="84">
        <v>6.6568550184166215E-6</v>
      </c>
      <c r="T172" s="84">
        <f t="shared" si="3"/>
        <v>2.0939869427954731E-3</v>
      </c>
      <c r="U172" s="84">
        <f>R172/'סכום נכסי הקרן'!$C$42</f>
        <v>6.9937316895556513E-4</v>
      </c>
    </row>
    <row r="173" spans="2:21">
      <c r="B173" s="76" t="s">
        <v>688</v>
      </c>
      <c r="C173" s="73" t="s">
        <v>689</v>
      </c>
      <c r="D173" s="86" t="s">
        <v>115</v>
      </c>
      <c r="E173" s="86" t="s">
        <v>304</v>
      </c>
      <c r="F173" s="73" t="s">
        <v>690</v>
      </c>
      <c r="G173" s="86" t="s">
        <v>314</v>
      </c>
      <c r="H173" s="73" t="s">
        <v>307</v>
      </c>
      <c r="I173" s="73" t="s">
        <v>308</v>
      </c>
      <c r="J173" s="73"/>
      <c r="K173" s="83">
        <v>1.9800000001307818</v>
      </c>
      <c r="L173" s="86" t="s">
        <v>128</v>
      </c>
      <c r="M173" s="87">
        <v>2.07E-2</v>
      </c>
      <c r="N173" s="87">
        <v>1.3100000000855112E-2</v>
      </c>
      <c r="O173" s="83">
        <v>9793.3211279999996</v>
      </c>
      <c r="P173" s="85">
        <v>101.5</v>
      </c>
      <c r="Q173" s="73"/>
      <c r="R173" s="83">
        <v>9.9402210649999994</v>
      </c>
      <c r="S173" s="84">
        <v>3.8638069966819615E-5</v>
      </c>
      <c r="T173" s="84">
        <f t="shared" si="3"/>
        <v>9.0071394708092912E-4</v>
      </c>
      <c r="U173" s="84">
        <f>R173/'סכום נכסי הקרן'!$C$42</f>
        <v>3.0083051360936422E-4</v>
      </c>
    </row>
    <row r="174" spans="2:21">
      <c r="B174" s="76" t="s">
        <v>691</v>
      </c>
      <c r="C174" s="73" t="s">
        <v>692</v>
      </c>
      <c r="D174" s="86" t="s">
        <v>115</v>
      </c>
      <c r="E174" s="86" t="s">
        <v>304</v>
      </c>
      <c r="F174" s="73" t="s">
        <v>693</v>
      </c>
      <c r="G174" s="86" t="s">
        <v>2138</v>
      </c>
      <c r="H174" s="73" t="s">
        <v>322</v>
      </c>
      <c r="I174" s="73" t="s">
        <v>126</v>
      </c>
      <c r="J174" s="73"/>
      <c r="K174" s="83">
        <v>4.10000000001257</v>
      </c>
      <c r="L174" s="86" t="s">
        <v>128</v>
      </c>
      <c r="M174" s="87">
        <v>1.44E-2</v>
      </c>
      <c r="N174" s="87">
        <v>1.4100000000113133E-2</v>
      </c>
      <c r="O174" s="83">
        <v>39716.158918000001</v>
      </c>
      <c r="P174" s="85">
        <v>100.15</v>
      </c>
      <c r="Q174" s="73"/>
      <c r="R174" s="83">
        <v>39.775733155000005</v>
      </c>
      <c r="S174" s="84">
        <v>4.9645198647500003E-5</v>
      </c>
      <c r="T174" s="84">
        <f t="shared" si="3"/>
        <v>3.6042012922856293E-3</v>
      </c>
      <c r="U174" s="84">
        <f>R174/'סכום נכסי הקרן'!$C$42</f>
        <v>1.2037714408927654E-3</v>
      </c>
    </row>
    <row r="175" spans="2:21">
      <c r="B175" s="76" t="s">
        <v>694</v>
      </c>
      <c r="C175" s="73" t="s">
        <v>695</v>
      </c>
      <c r="D175" s="86" t="s">
        <v>115</v>
      </c>
      <c r="E175" s="86" t="s">
        <v>304</v>
      </c>
      <c r="F175" s="73" t="s">
        <v>696</v>
      </c>
      <c r="G175" s="86" t="s">
        <v>697</v>
      </c>
      <c r="H175" s="73" t="s">
        <v>368</v>
      </c>
      <c r="I175" s="73" t="s">
        <v>126</v>
      </c>
      <c r="J175" s="73"/>
      <c r="K175" s="83">
        <v>0.25</v>
      </c>
      <c r="L175" s="86" t="s">
        <v>128</v>
      </c>
      <c r="M175" s="87">
        <v>4.8399999999999999E-2</v>
      </c>
      <c r="N175" s="87">
        <v>8.0000000011455647E-3</v>
      </c>
      <c r="O175" s="83">
        <v>3415.8963589999998</v>
      </c>
      <c r="P175" s="85">
        <v>102.22</v>
      </c>
      <c r="Q175" s="73"/>
      <c r="R175" s="83">
        <v>3.4917294120000002</v>
      </c>
      <c r="S175" s="84">
        <v>1.6266173138095237E-5</v>
      </c>
      <c r="T175" s="84">
        <f t="shared" si="3"/>
        <v>3.1639632159640428E-4</v>
      </c>
      <c r="U175" s="84">
        <f>R175/'סכום נכסי הקרן'!$C$42</f>
        <v>1.0567358065058118E-4</v>
      </c>
    </row>
    <row r="176" spans="2:21">
      <c r="B176" s="76" t="s">
        <v>698</v>
      </c>
      <c r="C176" s="73" t="s">
        <v>699</v>
      </c>
      <c r="D176" s="86" t="s">
        <v>115</v>
      </c>
      <c r="E176" s="86" t="s">
        <v>304</v>
      </c>
      <c r="F176" s="73" t="s">
        <v>373</v>
      </c>
      <c r="G176" s="86" t="s">
        <v>314</v>
      </c>
      <c r="H176" s="73" t="s">
        <v>368</v>
      </c>
      <c r="I176" s="73" t="s">
        <v>126</v>
      </c>
      <c r="J176" s="73"/>
      <c r="K176" s="83">
        <v>1.1600000000371185</v>
      </c>
      <c r="L176" s="86" t="s">
        <v>128</v>
      </c>
      <c r="M176" s="87">
        <v>6.4000000000000001E-2</v>
      </c>
      <c r="N176" s="87">
        <v>8.6999999996984125E-3</v>
      </c>
      <c r="O176" s="83">
        <v>7945.6623890000001</v>
      </c>
      <c r="P176" s="85">
        <v>108.5</v>
      </c>
      <c r="Q176" s="73"/>
      <c r="R176" s="83">
        <v>8.6210433979999994</v>
      </c>
      <c r="S176" s="84">
        <v>3.2555917713531811E-5</v>
      </c>
      <c r="T176" s="84">
        <f t="shared" si="3"/>
        <v>7.811792088115463E-4</v>
      </c>
      <c r="U176" s="84">
        <f>R176/'סכום נכסי הקרן'!$C$42</f>
        <v>2.6090696537934177E-4</v>
      </c>
    </row>
    <row r="177" spans="2:21">
      <c r="B177" s="76" t="s">
        <v>700</v>
      </c>
      <c r="C177" s="73" t="s">
        <v>701</v>
      </c>
      <c r="D177" s="86" t="s">
        <v>115</v>
      </c>
      <c r="E177" s="86" t="s">
        <v>304</v>
      </c>
      <c r="F177" s="73" t="s">
        <v>384</v>
      </c>
      <c r="G177" s="86" t="s">
        <v>2138</v>
      </c>
      <c r="H177" s="73" t="s">
        <v>368</v>
      </c>
      <c r="I177" s="73" t="s">
        <v>126</v>
      </c>
      <c r="J177" s="73"/>
      <c r="K177" s="83">
        <v>3.1600000000378596</v>
      </c>
      <c r="L177" s="86" t="s">
        <v>128</v>
      </c>
      <c r="M177" s="87">
        <v>1.6299999999999999E-2</v>
      </c>
      <c r="N177" s="87">
        <v>1.3600000000260286E-2</v>
      </c>
      <c r="O177" s="83">
        <v>33384.888923999999</v>
      </c>
      <c r="P177" s="85">
        <v>101.27</v>
      </c>
      <c r="Q177" s="73"/>
      <c r="R177" s="83">
        <v>33.808877017</v>
      </c>
      <c r="S177" s="84">
        <v>4.0066402225531926E-5</v>
      </c>
      <c r="T177" s="84">
        <f t="shared" si="3"/>
        <v>3.0635261394315661E-3</v>
      </c>
      <c r="U177" s="84">
        <f>R177/'סכום נכסי הקרן'!$C$42</f>
        <v>1.0231907088456629E-3</v>
      </c>
    </row>
    <row r="178" spans="2:21">
      <c r="B178" s="76" t="s">
        <v>702</v>
      </c>
      <c r="C178" s="73" t="s">
        <v>703</v>
      </c>
      <c r="D178" s="86" t="s">
        <v>115</v>
      </c>
      <c r="E178" s="86" t="s">
        <v>304</v>
      </c>
      <c r="F178" s="73" t="s">
        <v>357</v>
      </c>
      <c r="G178" s="86" t="s">
        <v>314</v>
      </c>
      <c r="H178" s="73" t="s">
        <v>368</v>
      </c>
      <c r="I178" s="73" t="s">
        <v>126</v>
      </c>
      <c r="J178" s="73"/>
      <c r="K178" s="83">
        <v>0.99000000010662548</v>
      </c>
      <c r="L178" s="86" t="s">
        <v>128</v>
      </c>
      <c r="M178" s="87">
        <v>6.0999999999999999E-2</v>
      </c>
      <c r="N178" s="87">
        <v>6.8000000007996907E-3</v>
      </c>
      <c r="O178" s="83">
        <v>2847.6706070000005</v>
      </c>
      <c r="P178" s="85">
        <v>105.39</v>
      </c>
      <c r="Q178" s="73"/>
      <c r="R178" s="83">
        <v>3.0011600319999996</v>
      </c>
      <c r="S178" s="84">
        <v>8.3118928252420309E-6</v>
      </c>
      <c r="T178" s="84">
        <f t="shared" si="3"/>
        <v>2.7194432403141404E-4</v>
      </c>
      <c r="U178" s="84">
        <f>R178/'סכום נכסי הקרן'!$C$42</f>
        <v>9.0827005551154306E-5</v>
      </c>
    </row>
    <row r="179" spans="2:21">
      <c r="B179" s="76" t="s">
        <v>704</v>
      </c>
      <c r="C179" s="73" t="s">
        <v>705</v>
      </c>
      <c r="D179" s="86" t="s">
        <v>115</v>
      </c>
      <c r="E179" s="86" t="s">
        <v>304</v>
      </c>
      <c r="F179" s="73" t="s">
        <v>706</v>
      </c>
      <c r="G179" s="86" t="s">
        <v>707</v>
      </c>
      <c r="H179" s="73" t="s">
        <v>368</v>
      </c>
      <c r="I179" s="73" t="s">
        <v>126</v>
      </c>
      <c r="J179" s="73"/>
      <c r="K179" s="83">
        <v>4.6500000000129162</v>
      </c>
      <c r="L179" s="86" t="s">
        <v>128</v>
      </c>
      <c r="M179" s="87">
        <v>2.6099999999999998E-2</v>
      </c>
      <c r="N179" s="87">
        <v>1.4499999999956947E-2</v>
      </c>
      <c r="O179" s="83">
        <v>32813.332240000003</v>
      </c>
      <c r="P179" s="85">
        <v>106.18</v>
      </c>
      <c r="Q179" s="73"/>
      <c r="R179" s="83">
        <v>34.841196167</v>
      </c>
      <c r="S179" s="84">
        <v>5.4406697661462551E-5</v>
      </c>
      <c r="T179" s="84">
        <f t="shared" si="3"/>
        <v>3.1570677468227425E-3</v>
      </c>
      <c r="U179" s="84">
        <f>R179/'סכום נכסי הקרן'!$C$42</f>
        <v>1.0544327806338604E-3</v>
      </c>
    </row>
    <row r="180" spans="2:21">
      <c r="B180" s="76" t="s">
        <v>708</v>
      </c>
      <c r="C180" s="73" t="s">
        <v>709</v>
      </c>
      <c r="D180" s="86" t="s">
        <v>115</v>
      </c>
      <c r="E180" s="86" t="s">
        <v>304</v>
      </c>
      <c r="F180" s="73" t="s">
        <v>415</v>
      </c>
      <c r="G180" s="86" t="s">
        <v>2138</v>
      </c>
      <c r="H180" s="73" t="s">
        <v>416</v>
      </c>
      <c r="I180" s="73" t="s">
        <v>126</v>
      </c>
      <c r="J180" s="73"/>
      <c r="K180" s="83">
        <v>3.4800000000194204</v>
      </c>
      <c r="L180" s="86" t="s">
        <v>128</v>
      </c>
      <c r="M180" s="87">
        <v>3.39E-2</v>
      </c>
      <c r="N180" s="87">
        <v>2.1800000000097103E-2</v>
      </c>
      <c r="O180" s="83">
        <v>49038.468500000003</v>
      </c>
      <c r="P180" s="85">
        <v>105</v>
      </c>
      <c r="Q180" s="73"/>
      <c r="R180" s="83">
        <v>51.490391925000011</v>
      </c>
      <c r="S180" s="84">
        <v>4.5187878341659963E-5</v>
      </c>
      <c r="T180" s="84">
        <f t="shared" si="3"/>
        <v>4.6657024873229787E-3</v>
      </c>
      <c r="U180" s="84">
        <f>R180/'סכום נכסי הקרן'!$C$42</f>
        <v>1.5583034771013129E-3</v>
      </c>
    </row>
    <row r="181" spans="2:21">
      <c r="B181" s="76" t="s">
        <v>710</v>
      </c>
      <c r="C181" s="73" t="s">
        <v>711</v>
      </c>
      <c r="D181" s="86" t="s">
        <v>115</v>
      </c>
      <c r="E181" s="86" t="s">
        <v>304</v>
      </c>
      <c r="F181" s="73" t="s">
        <v>415</v>
      </c>
      <c r="G181" s="86" t="s">
        <v>2138</v>
      </c>
      <c r="H181" s="73" t="s">
        <v>416</v>
      </c>
      <c r="I181" s="73" t="s">
        <v>126</v>
      </c>
      <c r="J181" s="73"/>
      <c r="K181" s="83">
        <v>9.1100000000415022</v>
      </c>
      <c r="L181" s="86" t="s">
        <v>128</v>
      </c>
      <c r="M181" s="87">
        <v>2.4399999999999998E-2</v>
      </c>
      <c r="N181" s="87">
        <v>3.2600000000127236E-2</v>
      </c>
      <c r="O181" s="83">
        <v>35392.866832</v>
      </c>
      <c r="P181" s="85">
        <v>93.27</v>
      </c>
      <c r="Q181" s="73"/>
      <c r="R181" s="83">
        <v>33.010925632999999</v>
      </c>
      <c r="S181" s="84">
        <v>7.6113692111827954E-5</v>
      </c>
      <c r="T181" s="84">
        <f t="shared" si="3"/>
        <v>2.9912213148243954E-3</v>
      </c>
      <c r="U181" s="84">
        <f>R181/'סכום נכסי הקרן'!$C$42</f>
        <v>9.9904153518902829E-4</v>
      </c>
    </row>
    <row r="182" spans="2:21">
      <c r="B182" s="76" t="s">
        <v>712</v>
      </c>
      <c r="C182" s="73" t="s">
        <v>713</v>
      </c>
      <c r="D182" s="86" t="s">
        <v>115</v>
      </c>
      <c r="E182" s="86" t="s">
        <v>304</v>
      </c>
      <c r="F182" s="73" t="s">
        <v>327</v>
      </c>
      <c r="G182" s="86" t="s">
        <v>314</v>
      </c>
      <c r="H182" s="73" t="s">
        <v>416</v>
      </c>
      <c r="I182" s="73" t="s">
        <v>126</v>
      </c>
      <c r="J182" s="73"/>
      <c r="K182" s="83">
        <v>0.84000000000950747</v>
      </c>
      <c r="L182" s="86" t="s">
        <v>128</v>
      </c>
      <c r="M182" s="87">
        <v>1.5700000000000002E-2</v>
      </c>
      <c r="N182" s="87">
        <v>2.4500000000059422E-2</v>
      </c>
      <c r="O182" s="83">
        <v>42262.285241999998</v>
      </c>
      <c r="P182" s="85">
        <v>99.55</v>
      </c>
      <c r="Q182" s="73"/>
      <c r="R182" s="83">
        <v>42.072105114999999</v>
      </c>
      <c r="S182" s="84">
        <v>5.2166310657637163E-5</v>
      </c>
      <c r="T182" s="84">
        <f t="shared" si="3"/>
        <v>3.8122826054206474E-3</v>
      </c>
      <c r="U182" s="84">
        <f>R182/'סכום נכסי הקרן'!$C$42</f>
        <v>1.2732687641059631E-3</v>
      </c>
    </row>
    <row r="183" spans="2:21">
      <c r="B183" s="76" t="s">
        <v>714</v>
      </c>
      <c r="C183" s="73" t="s">
        <v>715</v>
      </c>
      <c r="D183" s="86" t="s">
        <v>115</v>
      </c>
      <c r="E183" s="86" t="s">
        <v>304</v>
      </c>
      <c r="F183" s="73" t="s">
        <v>434</v>
      </c>
      <c r="G183" s="86" t="s">
        <v>2138</v>
      </c>
      <c r="H183" s="73" t="s">
        <v>408</v>
      </c>
      <c r="I183" s="73" t="s">
        <v>308</v>
      </c>
      <c r="J183" s="73"/>
      <c r="K183" s="83">
        <v>6.1799999999948518</v>
      </c>
      <c r="L183" s="86" t="s">
        <v>128</v>
      </c>
      <c r="M183" s="87">
        <v>2.5499999999999998E-2</v>
      </c>
      <c r="N183" s="87">
        <v>2.6999999999993043E-2</v>
      </c>
      <c r="O183" s="83">
        <v>144035.23170400001</v>
      </c>
      <c r="P183" s="85">
        <v>99.8</v>
      </c>
      <c r="Q183" s="73"/>
      <c r="R183" s="83">
        <v>143.74716604299999</v>
      </c>
      <c r="S183" s="84">
        <v>1.1059253555832038E-4</v>
      </c>
      <c r="T183" s="84">
        <f t="shared" si="3"/>
        <v>1.3025372017547604E-2</v>
      </c>
      <c r="U183" s="84">
        <f>R183/'סכום נכסי הקרן'!$C$42</f>
        <v>4.3503593640254971E-3</v>
      </c>
    </row>
    <row r="184" spans="2:21">
      <c r="B184" s="76" t="s">
        <v>717</v>
      </c>
      <c r="C184" s="73" t="s">
        <v>718</v>
      </c>
      <c r="D184" s="86" t="s">
        <v>115</v>
      </c>
      <c r="E184" s="86" t="s">
        <v>304</v>
      </c>
      <c r="F184" s="73" t="s">
        <v>443</v>
      </c>
      <c r="G184" s="86" t="s">
        <v>444</v>
      </c>
      <c r="H184" s="73" t="s">
        <v>416</v>
      </c>
      <c r="I184" s="73" t="s">
        <v>126</v>
      </c>
      <c r="J184" s="73"/>
      <c r="K184" s="83">
        <v>2.419999999999197</v>
      </c>
      <c r="L184" s="86" t="s">
        <v>128</v>
      </c>
      <c r="M184" s="87">
        <v>4.8000000000000001E-2</v>
      </c>
      <c r="N184" s="87">
        <v>1.4300000000001336E-2</v>
      </c>
      <c r="O184" s="83">
        <v>67551.181037000002</v>
      </c>
      <c r="P184" s="85">
        <v>108.15</v>
      </c>
      <c r="Q184" s="83">
        <v>1.621228348</v>
      </c>
      <c r="R184" s="83">
        <v>74.677832893000001</v>
      </c>
      <c r="S184" s="84">
        <v>3.3974848896320205E-5</v>
      </c>
      <c r="T184" s="84">
        <f t="shared" si="3"/>
        <v>6.7667876986500482E-3</v>
      </c>
      <c r="U184" s="84">
        <f>R184/'סכום נכסי הקרן'!$C$42</f>
        <v>2.2600474051364034E-3</v>
      </c>
    </row>
    <row r="185" spans="2:21">
      <c r="B185" s="76" t="s">
        <v>719</v>
      </c>
      <c r="C185" s="73" t="s">
        <v>720</v>
      </c>
      <c r="D185" s="86" t="s">
        <v>115</v>
      </c>
      <c r="E185" s="86" t="s">
        <v>304</v>
      </c>
      <c r="F185" s="73" t="s">
        <v>443</v>
      </c>
      <c r="G185" s="86" t="s">
        <v>444</v>
      </c>
      <c r="H185" s="73" t="s">
        <v>416</v>
      </c>
      <c r="I185" s="73" t="s">
        <v>126</v>
      </c>
      <c r="J185" s="73"/>
      <c r="K185" s="83">
        <v>0.90012642225031592</v>
      </c>
      <c r="L185" s="86" t="s">
        <v>128</v>
      </c>
      <c r="M185" s="87">
        <v>4.4999999999999998E-2</v>
      </c>
      <c r="N185" s="87">
        <v>1.2500000000000001E-2</v>
      </c>
      <c r="O185" s="83">
        <v>3.0569999999999998E-3</v>
      </c>
      <c r="P185" s="85">
        <v>103.34</v>
      </c>
      <c r="Q185" s="73"/>
      <c r="R185" s="83">
        <v>3.1640000000000001E-6</v>
      </c>
      <c r="S185" s="84">
        <v>5.0906898825660938E-12</v>
      </c>
      <c r="T185" s="84">
        <f t="shared" si="3"/>
        <v>2.8669975344900042E-10</v>
      </c>
      <c r="U185" s="84">
        <f>R185/'סכום נכסי הקרן'!$C$42</f>
        <v>9.5755188826882338E-11</v>
      </c>
    </row>
    <row r="186" spans="2:21">
      <c r="B186" s="76" t="s">
        <v>721</v>
      </c>
      <c r="C186" s="73" t="s">
        <v>722</v>
      </c>
      <c r="D186" s="86" t="s">
        <v>115</v>
      </c>
      <c r="E186" s="86" t="s">
        <v>304</v>
      </c>
      <c r="F186" s="73" t="s">
        <v>723</v>
      </c>
      <c r="G186" s="86" t="s">
        <v>125</v>
      </c>
      <c r="H186" s="73" t="s">
        <v>416</v>
      </c>
      <c r="I186" s="73" t="s">
        <v>126</v>
      </c>
      <c r="J186" s="73"/>
      <c r="K186" s="83">
        <v>2.1100000000051282</v>
      </c>
      <c r="L186" s="86" t="s">
        <v>128</v>
      </c>
      <c r="M186" s="87">
        <v>1.49E-2</v>
      </c>
      <c r="N186" s="87">
        <v>1.8800000000153846E-2</v>
      </c>
      <c r="O186" s="83">
        <v>39117.494673000001</v>
      </c>
      <c r="P186" s="85">
        <v>99.7</v>
      </c>
      <c r="Q186" s="73"/>
      <c r="R186" s="83">
        <v>39.000140879999996</v>
      </c>
      <c r="S186" s="84">
        <v>3.6282624382149515E-5</v>
      </c>
      <c r="T186" s="84">
        <f t="shared" si="3"/>
        <v>3.5339224951871934E-3</v>
      </c>
      <c r="U186" s="84">
        <f>R186/'סכום נכסי הקרן'!$C$42</f>
        <v>1.1802989425535439E-3</v>
      </c>
    </row>
    <row r="187" spans="2:21">
      <c r="B187" s="76" t="s">
        <v>745</v>
      </c>
      <c r="C187" s="73" t="s">
        <v>746</v>
      </c>
      <c r="D187" s="86" t="s">
        <v>115</v>
      </c>
      <c r="E187" s="86" t="s">
        <v>304</v>
      </c>
      <c r="F187" s="73" t="s">
        <v>716</v>
      </c>
      <c r="G187" s="86" t="s">
        <v>2139</v>
      </c>
      <c r="H187" s="73" t="s">
        <v>408</v>
      </c>
      <c r="I187" s="73" t="s">
        <v>308</v>
      </c>
      <c r="J187" s="73"/>
      <c r="K187" s="83">
        <v>2.8199999999739993</v>
      </c>
      <c r="L187" s="86" t="s">
        <v>128</v>
      </c>
      <c r="M187" s="87">
        <v>4.3499999999999997E-2</v>
      </c>
      <c r="N187" s="87">
        <v>0.18529999999948418</v>
      </c>
      <c r="O187" s="83">
        <v>34912.93679</v>
      </c>
      <c r="P187" s="85">
        <v>68.3</v>
      </c>
      <c r="Q187" s="73"/>
      <c r="R187" s="83">
        <v>23.845536990999996</v>
      </c>
      <c r="S187" s="84">
        <v>2.0936770177535006E-5</v>
      </c>
      <c r="T187" s="84">
        <f>R187/$R$11</f>
        <v>2.1607173123194428E-3</v>
      </c>
      <c r="U187" s="84">
        <f>R187/'סכום נכסי הקרן'!$C$42</f>
        <v>7.216605237836954E-4</v>
      </c>
    </row>
    <row r="188" spans="2:21">
      <c r="B188" s="76" t="s">
        <v>724</v>
      </c>
      <c r="C188" s="73" t="s">
        <v>725</v>
      </c>
      <c r="D188" s="86" t="s">
        <v>115</v>
      </c>
      <c r="E188" s="86" t="s">
        <v>304</v>
      </c>
      <c r="F188" s="73" t="s">
        <v>726</v>
      </c>
      <c r="G188" s="86" t="s">
        <v>500</v>
      </c>
      <c r="H188" s="73" t="s">
        <v>408</v>
      </c>
      <c r="I188" s="73" t="s">
        <v>308</v>
      </c>
      <c r="J188" s="73"/>
      <c r="K188" s="83">
        <v>10.920000000423739</v>
      </c>
      <c r="L188" s="86" t="s">
        <v>128</v>
      </c>
      <c r="M188" s="87">
        <v>2.4E-2</v>
      </c>
      <c r="N188" s="87">
        <v>3.0600000001456604E-2</v>
      </c>
      <c r="O188" s="83">
        <v>8046.6945100000003</v>
      </c>
      <c r="P188" s="85">
        <v>93.85</v>
      </c>
      <c r="Q188" s="73"/>
      <c r="R188" s="83">
        <v>7.5518228650000001</v>
      </c>
      <c r="S188" s="84">
        <v>2.1175511868421052E-5</v>
      </c>
      <c r="T188" s="84">
        <f t="shared" si="3"/>
        <v>6.8429385381985584E-4</v>
      </c>
      <c r="U188" s="84">
        <f>R188/'סכום נכסי הקרן'!$C$42</f>
        <v>2.2854811138598059E-4</v>
      </c>
    </row>
    <row r="189" spans="2:21">
      <c r="B189" s="76" t="s">
        <v>727</v>
      </c>
      <c r="C189" s="73" t="s">
        <v>728</v>
      </c>
      <c r="D189" s="86" t="s">
        <v>115</v>
      </c>
      <c r="E189" s="86" t="s">
        <v>304</v>
      </c>
      <c r="F189" s="73" t="s">
        <v>726</v>
      </c>
      <c r="G189" s="86" t="s">
        <v>500</v>
      </c>
      <c r="H189" s="73" t="s">
        <v>408</v>
      </c>
      <c r="I189" s="73" t="s">
        <v>308</v>
      </c>
      <c r="J189" s="73"/>
      <c r="K189" s="83">
        <v>2.4199999998988222</v>
      </c>
      <c r="L189" s="86" t="s">
        <v>128</v>
      </c>
      <c r="M189" s="87">
        <v>2.4500000000000001E-2</v>
      </c>
      <c r="N189" s="87">
        <v>2.3799999999385708E-2</v>
      </c>
      <c r="O189" s="83">
        <v>11046.411424</v>
      </c>
      <c r="P189" s="85">
        <v>100.21</v>
      </c>
      <c r="Q189" s="73"/>
      <c r="R189" s="83">
        <v>11.069608885999999</v>
      </c>
      <c r="S189" s="84">
        <v>7.0419321842436416E-6</v>
      </c>
      <c r="T189" s="84">
        <f t="shared" si="3"/>
        <v>1.0030512447512844E-3</v>
      </c>
      <c r="U189" s="84">
        <f>R189/'סכום נכסי הקרן'!$C$42</f>
        <v>3.3501026836873089E-4</v>
      </c>
    </row>
    <row r="190" spans="2:21">
      <c r="B190" s="76" t="s">
        <v>729</v>
      </c>
      <c r="C190" s="73" t="s">
        <v>730</v>
      </c>
      <c r="D190" s="86" t="s">
        <v>115</v>
      </c>
      <c r="E190" s="86" t="s">
        <v>304</v>
      </c>
      <c r="F190" s="73" t="s">
        <v>327</v>
      </c>
      <c r="G190" s="86" t="s">
        <v>314</v>
      </c>
      <c r="H190" s="73" t="s">
        <v>408</v>
      </c>
      <c r="I190" s="73" t="s">
        <v>308</v>
      </c>
      <c r="J190" s="73"/>
      <c r="K190" s="83">
        <v>0.79999999979965219</v>
      </c>
      <c r="L190" s="86" t="s">
        <v>128</v>
      </c>
      <c r="M190" s="87">
        <v>3.2500000000000001E-2</v>
      </c>
      <c r="N190" s="87">
        <v>3.7999999995492174E-2</v>
      </c>
      <c r="O190" s="83">
        <f>4009.0866/50000</f>
        <v>8.0181732000000006E-2</v>
      </c>
      <c r="P190" s="85">
        <v>4980000</v>
      </c>
      <c r="Q190" s="73"/>
      <c r="R190" s="83">
        <v>3.9930501659999997</v>
      </c>
      <c r="S190" s="84">
        <f>21.6531817445315%/50000</f>
        <v>4.3306363489063005E-6</v>
      </c>
      <c r="T190" s="84">
        <f t="shared" si="3"/>
        <v>3.6182253416614727E-4</v>
      </c>
      <c r="U190" s="84">
        <f>R190/'סכום נכסי הקרן'!$C$42</f>
        <v>1.2084553496856633E-4</v>
      </c>
    </row>
    <row r="191" spans="2:21">
      <c r="B191" s="76" t="s">
        <v>731</v>
      </c>
      <c r="C191" s="73" t="s">
        <v>732</v>
      </c>
      <c r="D191" s="86" t="s">
        <v>115</v>
      </c>
      <c r="E191" s="86" t="s">
        <v>304</v>
      </c>
      <c r="F191" s="73" t="s">
        <v>733</v>
      </c>
      <c r="G191" s="86" t="s">
        <v>2139</v>
      </c>
      <c r="H191" s="73" t="s">
        <v>408</v>
      </c>
      <c r="I191" s="73" t="s">
        <v>308</v>
      </c>
      <c r="J191" s="73"/>
      <c r="K191" s="83">
        <v>3.0600000000825935</v>
      </c>
      <c r="L191" s="86" t="s">
        <v>128</v>
      </c>
      <c r="M191" s="87">
        <v>3.3799999999999997E-2</v>
      </c>
      <c r="N191" s="87">
        <v>3.690000000081655E-2</v>
      </c>
      <c r="O191" s="83">
        <v>21306.915657999998</v>
      </c>
      <c r="P191" s="85">
        <v>100.01</v>
      </c>
      <c r="Q191" s="73"/>
      <c r="R191" s="83">
        <v>21.309046354000003</v>
      </c>
      <c r="S191" s="84">
        <v>2.6030740093509206E-5</v>
      </c>
      <c r="T191" s="84">
        <f t="shared" si="3"/>
        <v>1.9308781086994694E-3</v>
      </c>
      <c r="U191" s="84">
        <f>R191/'סכום נכסי הקרן'!$C$42</f>
        <v>6.4489625706322981E-4</v>
      </c>
    </row>
    <row r="192" spans="2:21">
      <c r="B192" s="76" t="s">
        <v>734</v>
      </c>
      <c r="C192" s="73" t="s">
        <v>735</v>
      </c>
      <c r="D192" s="86" t="s">
        <v>115</v>
      </c>
      <c r="E192" s="86" t="s">
        <v>304</v>
      </c>
      <c r="F192" s="73" t="s">
        <v>494</v>
      </c>
      <c r="G192" s="86" t="s">
        <v>123</v>
      </c>
      <c r="H192" s="73" t="s">
        <v>408</v>
      </c>
      <c r="I192" s="73" t="s">
        <v>308</v>
      </c>
      <c r="J192" s="73"/>
      <c r="K192" s="83">
        <v>4.5499999999713365</v>
      </c>
      <c r="L192" s="86" t="s">
        <v>128</v>
      </c>
      <c r="M192" s="87">
        <v>5.0900000000000001E-2</v>
      </c>
      <c r="N192" s="87">
        <v>1.8299999999984363E-2</v>
      </c>
      <c r="O192" s="83">
        <v>32605.729744</v>
      </c>
      <c r="P192" s="85">
        <v>117.7</v>
      </c>
      <c r="Q192" s="73"/>
      <c r="R192" s="83">
        <v>38.376943182000005</v>
      </c>
      <c r="S192" s="84">
        <v>3.1581503804152776E-5</v>
      </c>
      <c r="T192" s="84">
        <f t="shared" si="3"/>
        <v>3.477452638560587E-3</v>
      </c>
      <c r="U192" s="84">
        <f>R192/'סכום נכסי הקרן'!$C$42</f>
        <v>1.16143850853064E-3</v>
      </c>
    </row>
    <row r="193" spans="2:21">
      <c r="B193" s="76" t="s">
        <v>736</v>
      </c>
      <c r="C193" s="73" t="s">
        <v>737</v>
      </c>
      <c r="D193" s="86" t="s">
        <v>115</v>
      </c>
      <c r="E193" s="86" t="s">
        <v>304</v>
      </c>
      <c r="F193" s="73" t="s">
        <v>738</v>
      </c>
      <c r="G193" s="86" t="s">
        <v>697</v>
      </c>
      <c r="H193" s="73" t="s">
        <v>408</v>
      </c>
      <c r="I193" s="73" t="s">
        <v>308</v>
      </c>
      <c r="J193" s="73"/>
      <c r="K193" s="83">
        <v>0.73999999873355071</v>
      </c>
      <c r="L193" s="86" t="s">
        <v>128</v>
      </c>
      <c r="M193" s="87">
        <v>4.0999999999999995E-2</v>
      </c>
      <c r="N193" s="87">
        <v>1.0199999962006519E-2</v>
      </c>
      <c r="O193" s="83">
        <v>76.423649999999995</v>
      </c>
      <c r="P193" s="85">
        <v>103.32</v>
      </c>
      <c r="Q193" s="73"/>
      <c r="R193" s="83">
        <v>7.8960915000000007E-2</v>
      </c>
      <c r="S193" s="84">
        <v>2.5474550000000001E-7</v>
      </c>
      <c r="T193" s="84">
        <f t="shared" si="3"/>
        <v>7.1548909173854227E-6</v>
      </c>
      <c r="U193" s="84">
        <f>R193/'סכום נכסי הקרן'!$C$42</f>
        <v>2.3896704569432387E-6</v>
      </c>
    </row>
    <row r="194" spans="2:21">
      <c r="B194" s="76" t="s">
        <v>739</v>
      </c>
      <c r="C194" s="73" t="s">
        <v>740</v>
      </c>
      <c r="D194" s="86" t="s">
        <v>115</v>
      </c>
      <c r="E194" s="86" t="s">
        <v>304</v>
      </c>
      <c r="F194" s="73" t="s">
        <v>738</v>
      </c>
      <c r="G194" s="86" t="s">
        <v>697</v>
      </c>
      <c r="H194" s="73" t="s">
        <v>408</v>
      </c>
      <c r="I194" s="73" t="s">
        <v>308</v>
      </c>
      <c r="J194" s="73"/>
      <c r="K194" s="83">
        <v>2.6199831602582093</v>
      </c>
      <c r="L194" s="86" t="s">
        <v>128</v>
      </c>
      <c r="M194" s="87">
        <v>1.2E-2</v>
      </c>
      <c r="N194" s="87">
        <v>1.4000374216484236E-2</v>
      </c>
      <c r="O194" s="83">
        <v>1.0699E-2</v>
      </c>
      <c r="P194" s="85">
        <v>99.89</v>
      </c>
      <c r="Q194" s="73"/>
      <c r="R194" s="83">
        <v>1.0688999999999999E-5</v>
      </c>
      <c r="S194" s="84">
        <v>2.3090934989705228E-11</v>
      </c>
      <c r="T194" s="84">
        <f t="shared" si="3"/>
        <v>9.6856310512527329E-10</v>
      </c>
      <c r="U194" s="84">
        <f>R194/'סכום נכסי הקרן'!$C$42</f>
        <v>3.2349153393506488E-10</v>
      </c>
    </row>
    <row r="195" spans="2:21">
      <c r="B195" s="76" t="s">
        <v>741</v>
      </c>
      <c r="C195" s="73" t="s">
        <v>742</v>
      </c>
      <c r="D195" s="86" t="s">
        <v>115</v>
      </c>
      <c r="E195" s="86" t="s">
        <v>304</v>
      </c>
      <c r="F195" s="73" t="s">
        <v>504</v>
      </c>
      <c r="G195" s="86" t="s">
        <v>152</v>
      </c>
      <c r="H195" s="73" t="s">
        <v>501</v>
      </c>
      <c r="I195" s="73" t="s">
        <v>308</v>
      </c>
      <c r="J195" s="73"/>
      <c r="K195" s="83">
        <v>4.1200000000209656</v>
      </c>
      <c r="L195" s="86" t="s">
        <v>128</v>
      </c>
      <c r="M195" s="87">
        <v>3.6499999999999998E-2</v>
      </c>
      <c r="N195" s="87">
        <v>2.8500000000145589E-2</v>
      </c>
      <c r="O195" s="83">
        <v>82080.008382999993</v>
      </c>
      <c r="P195" s="85">
        <v>104.6</v>
      </c>
      <c r="Q195" s="73"/>
      <c r="R195" s="83">
        <v>85.855686035000005</v>
      </c>
      <c r="S195" s="84">
        <v>3.8266309046568524E-5</v>
      </c>
      <c r="T195" s="84">
        <f t="shared" si="3"/>
        <v>7.7796472877462979E-3</v>
      </c>
      <c r="U195" s="84">
        <f>R195/'סכום נכסי הקרן'!$C$42</f>
        <v>2.5983335740021969E-3</v>
      </c>
    </row>
    <row r="196" spans="2:21">
      <c r="B196" s="76" t="s">
        <v>743</v>
      </c>
      <c r="C196" s="73" t="s">
        <v>744</v>
      </c>
      <c r="D196" s="86" t="s">
        <v>115</v>
      </c>
      <c r="E196" s="86" t="s">
        <v>304</v>
      </c>
      <c r="F196" s="73" t="s">
        <v>425</v>
      </c>
      <c r="G196" s="86" t="s">
        <v>2138</v>
      </c>
      <c r="H196" s="73" t="s">
        <v>509</v>
      </c>
      <c r="I196" s="73" t="s">
        <v>126</v>
      </c>
      <c r="J196" s="73"/>
      <c r="K196" s="83">
        <v>2.7199999999588305</v>
      </c>
      <c r="L196" s="86" t="s">
        <v>128</v>
      </c>
      <c r="M196" s="87">
        <v>3.5000000000000003E-2</v>
      </c>
      <c r="N196" s="87">
        <v>2.2099999999517058E-2</v>
      </c>
      <c r="O196" s="83">
        <v>12096.305378999999</v>
      </c>
      <c r="P196" s="85">
        <v>104.42</v>
      </c>
      <c r="Q196" s="73"/>
      <c r="R196" s="83">
        <v>12.630961541000003</v>
      </c>
      <c r="S196" s="84">
        <v>8.4881141536923162E-5</v>
      </c>
      <c r="T196" s="84">
        <f t="shared" si="3"/>
        <v>1.1445302021581879E-3</v>
      </c>
      <c r="U196" s="84">
        <f>R196/'סכום נכסי הקרן'!$C$42</f>
        <v>3.8226299223247286E-4</v>
      </c>
    </row>
    <row r="197" spans="2:21">
      <c r="B197" s="76" t="s">
        <v>747</v>
      </c>
      <c r="C197" s="73" t="s">
        <v>748</v>
      </c>
      <c r="D197" s="86" t="s">
        <v>115</v>
      </c>
      <c r="E197" s="86" t="s">
        <v>304</v>
      </c>
      <c r="F197" s="73" t="s">
        <v>373</v>
      </c>
      <c r="G197" s="86" t="s">
        <v>314</v>
      </c>
      <c r="H197" s="73" t="s">
        <v>509</v>
      </c>
      <c r="I197" s="73" t="s">
        <v>126</v>
      </c>
      <c r="J197" s="73"/>
      <c r="K197" s="83">
        <v>1.7399999999943569</v>
      </c>
      <c r="L197" s="86" t="s">
        <v>128</v>
      </c>
      <c r="M197" s="87">
        <v>3.6000000000000004E-2</v>
      </c>
      <c r="N197" s="87">
        <v>4.1899999999597287E-2</v>
      </c>
      <c r="O197" s="83">
        <f>39064.1487/50000</f>
        <v>0.78128297399999991</v>
      </c>
      <c r="P197" s="85">
        <v>4990000</v>
      </c>
      <c r="Q197" s="73"/>
      <c r="R197" s="83">
        <v>38.986020403000005</v>
      </c>
      <c r="S197" s="84">
        <f>249.117713793763%/50000</f>
        <v>4.9823542758752595E-5</v>
      </c>
      <c r="T197" s="84">
        <f t="shared" si="3"/>
        <v>3.5326429954164983E-3</v>
      </c>
      <c r="U197" s="84">
        <f>R197/'סכום נכסי הקרן'!$C$42</f>
        <v>1.1798716009159143E-3</v>
      </c>
    </row>
    <row r="198" spans="2:21">
      <c r="B198" s="76" t="s">
        <v>749</v>
      </c>
      <c r="C198" s="73" t="s">
        <v>750</v>
      </c>
      <c r="D198" s="86" t="s">
        <v>115</v>
      </c>
      <c r="E198" s="86" t="s">
        <v>304</v>
      </c>
      <c r="F198" s="73" t="s">
        <v>439</v>
      </c>
      <c r="G198" s="86" t="s">
        <v>440</v>
      </c>
      <c r="H198" s="73" t="s">
        <v>501</v>
      </c>
      <c r="I198" s="73" t="s">
        <v>308</v>
      </c>
      <c r="J198" s="73"/>
      <c r="K198" s="83">
        <v>9.9000000000031179</v>
      </c>
      <c r="L198" s="86" t="s">
        <v>128</v>
      </c>
      <c r="M198" s="87">
        <v>3.0499999999999999E-2</v>
      </c>
      <c r="N198" s="87">
        <v>3.0400000000049884E-2</v>
      </c>
      <c r="O198" s="83">
        <v>31742.648111999999</v>
      </c>
      <c r="P198" s="85">
        <v>101.05</v>
      </c>
      <c r="Q198" s="73"/>
      <c r="R198" s="83">
        <v>32.075945920999999</v>
      </c>
      <c r="S198" s="84">
        <v>1.0044267702019602E-4</v>
      </c>
      <c r="T198" s="84">
        <f t="shared" si="3"/>
        <v>2.9064999327415202E-3</v>
      </c>
      <c r="U198" s="84">
        <f>R198/'סכום נכסי הקרן'!$C$42</f>
        <v>9.7074534085531648E-4</v>
      </c>
    </row>
    <row r="199" spans="2:21">
      <c r="B199" s="76" t="s">
        <v>751</v>
      </c>
      <c r="C199" s="73" t="s">
        <v>752</v>
      </c>
      <c r="D199" s="86" t="s">
        <v>115</v>
      </c>
      <c r="E199" s="86" t="s">
        <v>304</v>
      </c>
      <c r="F199" s="73" t="s">
        <v>439</v>
      </c>
      <c r="G199" s="86" t="s">
        <v>440</v>
      </c>
      <c r="H199" s="73" t="s">
        <v>501</v>
      </c>
      <c r="I199" s="73" t="s">
        <v>308</v>
      </c>
      <c r="J199" s="73"/>
      <c r="K199" s="83">
        <v>9.1799999999766193</v>
      </c>
      <c r="L199" s="86" t="s">
        <v>128</v>
      </c>
      <c r="M199" s="87">
        <v>3.0499999999999999E-2</v>
      </c>
      <c r="N199" s="87">
        <v>3.0799999999875798E-2</v>
      </c>
      <c r="O199" s="83">
        <v>54394.630199999992</v>
      </c>
      <c r="P199" s="85">
        <v>100.65</v>
      </c>
      <c r="Q199" s="73"/>
      <c r="R199" s="83">
        <v>54.748195295999999</v>
      </c>
      <c r="S199" s="84">
        <v>7.4628559629509445E-5</v>
      </c>
      <c r="T199" s="84">
        <f t="shared" si="3"/>
        <v>4.9609020521937178E-3</v>
      </c>
      <c r="U199" s="84">
        <f>R199/'סכום נכסי הקרן'!$C$42</f>
        <v>1.6568975279707685E-3</v>
      </c>
    </row>
    <row r="200" spans="2:21">
      <c r="B200" s="76" t="s">
        <v>753</v>
      </c>
      <c r="C200" s="73" t="s">
        <v>754</v>
      </c>
      <c r="D200" s="86" t="s">
        <v>115</v>
      </c>
      <c r="E200" s="86" t="s">
        <v>304</v>
      </c>
      <c r="F200" s="73" t="s">
        <v>439</v>
      </c>
      <c r="G200" s="86" t="s">
        <v>440</v>
      </c>
      <c r="H200" s="73" t="s">
        <v>501</v>
      </c>
      <c r="I200" s="73" t="s">
        <v>308</v>
      </c>
      <c r="J200" s="73"/>
      <c r="K200" s="83">
        <v>5.7300000000730513</v>
      </c>
      <c r="L200" s="86" t="s">
        <v>128</v>
      </c>
      <c r="M200" s="87">
        <v>2.9100000000000001E-2</v>
      </c>
      <c r="N200" s="87">
        <v>2.5300000000221697E-2</v>
      </c>
      <c r="O200" s="83">
        <v>26711.122868999999</v>
      </c>
      <c r="P200" s="85">
        <v>103.01</v>
      </c>
      <c r="Q200" s="73"/>
      <c r="R200" s="83">
        <v>27.515127662999998</v>
      </c>
      <c r="S200" s="84">
        <v>4.4518538114999998E-5</v>
      </c>
      <c r="T200" s="84">
        <f t="shared" si="3"/>
        <v>2.493230188716773E-3</v>
      </c>
      <c r="U200" s="84">
        <f>R200/'סכום נכסי הקרן'!$C$42</f>
        <v>8.3271689158228147E-4</v>
      </c>
    </row>
    <row r="201" spans="2:21">
      <c r="B201" s="76" t="s">
        <v>755</v>
      </c>
      <c r="C201" s="73" t="s">
        <v>756</v>
      </c>
      <c r="D201" s="86" t="s">
        <v>115</v>
      </c>
      <c r="E201" s="86" t="s">
        <v>304</v>
      </c>
      <c r="F201" s="73" t="s">
        <v>439</v>
      </c>
      <c r="G201" s="86" t="s">
        <v>440</v>
      </c>
      <c r="H201" s="73" t="s">
        <v>501</v>
      </c>
      <c r="I201" s="73" t="s">
        <v>308</v>
      </c>
      <c r="J201" s="73"/>
      <c r="K201" s="83">
        <v>7.5099999999011073</v>
      </c>
      <c r="L201" s="86" t="s">
        <v>128</v>
      </c>
      <c r="M201" s="87">
        <v>3.95E-2</v>
      </c>
      <c r="N201" s="87">
        <v>2.3899999999537291E-2</v>
      </c>
      <c r="O201" s="83">
        <v>19442.704902000001</v>
      </c>
      <c r="P201" s="85">
        <v>113.38</v>
      </c>
      <c r="Q201" s="73"/>
      <c r="R201" s="83">
        <v>22.044138818</v>
      </c>
      <c r="S201" s="84">
        <v>8.1007904209047188E-5</v>
      </c>
      <c r="T201" s="84">
        <f t="shared" si="3"/>
        <v>1.9974870935891716E-3</v>
      </c>
      <c r="U201" s="84">
        <f>R201/'סכום נכסי הקרן'!$C$42</f>
        <v>6.6714307049418355E-4</v>
      </c>
    </row>
    <row r="202" spans="2:21">
      <c r="B202" s="76" t="s">
        <v>757</v>
      </c>
      <c r="C202" s="73" t="s">
        <v>758</v>
      </c>
      <c r="D202" s="86" t="s">
        <v>115</v>
      </c>
      <c r="E202" s="86" t="s">
        <v>304</v>
      </c>
      <c r="F202" s="73" t="s">
        <v>439</v>
      </c>
      <c r="G202" s="86" t="s">
        <v>440</v>
      </c>
      <c r="H202" s="73" t="s">
        <v>501</v>
      </c>
      <c r="I202" s="73" t="s">
        <v>308</v>
      </c>
      <c r="J202" s="73"/>
      <c r="K202" s="83">
        <v>8.1999999994329009</v>
      </c>
      <c r="L202" s="86" t="s">
        <v>128</v>
      </c>
      <c r="M202" s="87">
        <v>3.95E-2</v>
      </c>
      <c r="N202" s="87">
        <v>2.8299999998771287E-2</v>
      </c>
      <c r="O202" s="83">
        <v>4780.4929140000004</v>
      </c>
      <c r="P202" s="85">
        <v>110.66</v>
      </c>
      <c r="Q202" s="73"/>
      <c r="R202" s="83">
        <v>5.2900934550000001</v>
      </c>
      <c r="S202" s="84">
        <v>1.9917892803562792E-5</v>
      </c>
      <c r="T202" s="84">
        <f t="shared" si="3"/>
        <v>4.7935160849262661E-4</v>
      </c>
      <c r="U202" s="84">
        <f>R202/'סכום נכסי הקרן'!$C$42</f>
        <v>1.6009920913254722E-4</v>
      </c>
    </row>
    <row r="203" spans="2:21">
      <c r="B203" s="76" t="s">
        <v>759</v>
      </c>
      <c r="C203" s="73" t="s">
        <v>760</v>
      </c>
      <c r="D203" s="86" t="s">
        <v>115</v>
      </c>
      <c r="E203" s="86" t="s">
        <v>304</v>
      </c>
      <c r="F203" s="73" t="s">
        <v>451</v>
      </c>
      <c r="G203" s="86" t="s">
        <v>2138</v>
      </c>
      <c r="H203" s="73" t="s">
        <v>509</v>
      </c>
      <c r="I203" s="73" t="s">
        <v>126</v>
      </c>
      <c r="J203" s="73"/>
      <c r="K203" s="83">
        <v>3.6199999999068866</v>
      </c>
      <c r="L203" s="86" t="s">
        <v>128</v>
      </c>
      <c r="M203" s="87">
        <v>5.0499999999999996E-2</v>
      </c>
      <c r="N203" s="87">
        <v>2.2000000000000002E-2</v>
      </c>
      <c r="O203" s="83">
        <v>6772.6714949999996</v>
      </c>
      <c r="P203" s="85">
        <v>111</v>
      </c>
      <c r="Q203" s="73"/>
      <c r="R203" s="83">
        <v>7.5176655849999987</v>
      </c>
      <c r="S203" s="84">
        <v>1.0439593040701564E-5</v>
      </c>
      <c r="T203" s="84">
        <f t="shared" si="3"/>
        <v>6.8119875781654069E-4</v>
      </c>
      <c r="U203" s="84">
        <f>R203/'סכום נכסי הקרן'!$C$42</f>
        <v>2.275143766210587E-4</v>
      </c>
    </row>
    <row r="204" spans="2:21">
      <c r="B204" s="76" t="s">
        <v>761</v>
      </c>
      <c r="C204" s="73" t="s">
        <v>762</v>
      </c>
      <c r="D204" s="86" t="s">
        <v>115</v>
      </c>
      <c r="E204" s="86" t="s">
        <v>304</v>
      </c>
      <c r="F204" s="73" t="s">
        <v>456</v>
      </c>
      <c r="G204" s="86" t="s">
        <v>440</v>
      </c>
      <c r="H204" s="73" t="s">
        <v>509</v>
      </c>
      <c r="I204" s="73" t="s">
        <v>126</v>
      </c>
      <c r="J204" s="73"/>
      <c r="K204" s="83">
        <v>4.0099999999862144</v>
      </c>
      <c r="L204" s="86" t="s">
        <v>128</v>
      </c>
      <c r="M204" s="87">
        <v>3.9199999999999999E-2</v>
      </c>
      <c r="N204" s="87">
        <v>2.8999999999971868E-2</v>
      </c>
      <c r="O204" s="83">
        <v>33896.893493000003</v>
      </c>
      <c r="P204" s="85">
        <v>104.86</v>
      </c>
      <c r="Q204" s="73"/>
      <c r="R204" s="83">
        <v>35.544283649</v>
      </c>
      <c r="S204" s="84">
        <v>3.5314634822587606E-5</v>
      </c>
      <c r="T204" s="84">
        <f t="shared" si="3"/>
        <v>3.2207766620384439E-3</v>
      </c>
      <c r="U204" s="84">
        <f>R204/'סכום נכסי הקרן'!$C$42</f>
        <v>1.0757109963736603E-3</v>
      </c>
    </row>
    <row r="205" spans="2:21">
      <c r="B205" s="76" t="s">
        <v>763</v>
      </c>
      <c r="C205" s="73" t="s">
        <v>764</v>
      </c>
      <c r="D205" s="86" t="s">
        <v>115</v>
      </c>
      <c r="E205" s="86" t="s">
        <v>304</v>
      </c>
      <c r="F205" s="73" t="s">
        <v>456</v>
      </c>
      <c r="G205" s="86" t="s">
        <v>440</v>
      </c>
      <c r="H205" s="73" t="s">
        <v>509</v>
      </c>
      <c r="I205" s="73" t="s">
        <v>126</v>
      </c>
      <c r="J205" s="73"/>
      <c r="K205" s="83">
        <v>8.7700000000458278</v>
      </c>
      <c r="L205" s="86" t="s">
        <v>128</v>
      </c>
      <c r="M205" s="87">
        <v>2.64E-2</v>
      </c>
      <c r="N205" s="87">
        <v>3.9800000000150292E-2</v>
      </c>
      <c r="O205" s="83">
        <v>105817.40651</v>
      </c>
      <c r="P205" s="85">
        <v>89.29</v>
      </c>
      <c r="Q205" s="73"/>
      <c r="R205" s="83">
        <v>94.484362270999995</v>
      </c>
      <c r="S205" s="84">
        <v>6.467375676488674E-5</v>
      </c>
      <c r="T205" s="84">
        <f t="shared" si="3"/>
        <v>8.5615181314417609E-3</v>
      </c>
      <c r="U205" s="84">
        <f>R205/'סכום נכסי הקרן'!$C$42</f>
        <v>2.8594715393322257E-3</v>
      </c>
    </row>
    <row r="206" spans="2:21">
      <c r="B206" s="76" t="s">
        <v>765</v>
      </c>
      <c r="C206" s="73" t="s">
        <v>766</v>
      </c>
      <c r="D206" s="86" t="s">
        <v>115</v>
      </c>
      <c r="E206" s="86" t="s">
        <v>304</v>
      </c>
      <c r="F206" s="73" t="s">
        <v>469</v>
      </c>
      <c r="G206" s="86" t="s">
        <v>2138</v>
      </c>
      <c r="H206" s="73" t="s">
        <v>501</v>
      </c>
      <c r="I206" s="73" t="s">
        <v>308</v>
      </c>
      <c r="J206" s="73"/>
      <c r="K206" s="83">
        <v>2.3800000273239177</v>
      </c>
      <c r="L206" s="86" t="s">
        <v>128</v>
      </c>
      <c r="M206" s="87">
        <v>5.74E-2</v>
      </c>
      <c r="N206" s="87">
        <v>2.5300000325785166E-2</v>
      </c>
      <c r="O206" s="83">
        <v>6.9803790000000001</v>
      </c>
      <c r="P206" s="85">
        <v>107.73</v>
      </c>
      <c r="Q206" s="83">
        <v>1.995513E-3</v>
      </c>
      <c r="R206" s="83">
        <v>9.515473E-3</v>
      </c>
      <c r="S206" s="84">
        <v>7.0666452834933694E-8</v>
      </c>
      <c r="T206" s="84">
        <f t="shared" si="3"/>
        <v>8.6222622093888119E-7</v>
      </c>
      <c r="U206" s="84">
        <f>R206/'סכום נכסי הקרן'!$C$42</f>
        <v>2.8797595255755393E-7</v>
      </c>
    </row>
    <row r="207" spans="2:21">
      <c r="B207" s="76" t="s">
        <v>767</v>
      </c>
      <c r="C207" s="73" t="s">
        <v>768</v>
      </c>
      <c r="D207" s="86" t="s">
        <v>115</v>
      </c>
      <c r="E207" s="86" t="s">
        <v>304</v>
      </c>
      <c r="F207" s="73" t="s">
        <v>469</v>
      </c>
      <c r="G207" s="86" t="s">
        <v>2138</v>
      </c>
      <c r="H207" s="73" t="s">
        <v>501</v>
      </c>
      <c r="I207" s="73" t="s">
        <v>308</v>
      </c>
      <c r="J207" s="73"/>
      <c r="K207" s="83">
        <v>4.0199999997846607</v>
      </c>
      <c r="L207" s="86" t="s">
        <v>128</v>
      </c>
      <c r="M207" s="87">
        <v>5.6500000000000002E-2</v>
      </c>
      <c r="N207" s="87">
        <v>2.5399999995693215E-2</v>
      </c>
      <c r="O207" s="83">
        <v>1299.2020500000001</v>
      </c>
      <c r="P207" s="85">
        <v>114.38</v>
      </c>
      <c r="Q207" s="73"/>
      <c r="R207" s="83">
        <v>1.4860273660000001</v>
      </c>
      <c r="S207" s="84">
        <v>1.4808345524477558E-5</v>
      </c>
      <c r="T207" s="84">
        <f t="shared" si="3"/>
        <v>1.3465350172271411E-4</v>
      </c>
      <c r="U207" s="84">
        <f>R207/'סכום נכסי הקרן'!$C$42</f>
        <v>4.497308186891422E-5</v>
      </c>
    </row>
    <row r="208" spans="2:21">
      <c r="B208" s="76" t="s">
        <v>769</v>
      </c>
      <c r="C208" s="73" t="s">
        <v>770</v>
      </c>
      <c r="D208" s="86" t="s">
        <v>115</v>
      </c>
      <c r="E208" s="86" t="s">
        <v>304</v>
      </c>
      <c r="F208" s="73" t="s">
        <v>577</v>
      </c>
      <c r="G208" s="86" t="s">
        <v>440</v>
      </c>
      <c r="H208" s="73" t="s">
        <v>509</v>
      </c>
      <c r="I208" s="73" t="s">
        <v>126</v>
      </c>
      <c r="J208" s="73"/>
      <c r="K208" s="83">
        <v>3.9299999999222686</v>
      </c>
      <c r="L208" s="86" t="s">
        <v>128</v>
      </c>
      <c r="M208" s="87">
        <v>4.0999999999999995E-2</v>
      </c>
      <c r="N208" s="87">
        <v>1.7899999999888956E-2</v>
      </c>
      <c r="O208" s="83">
        <v>12227.784</v>
      </c>
      <c r="P208" s="85">
        <v>110.47</v>
      </c>
      <c r="Q208" s="73"/>
      <c r="R208" s="83">
        <v>13.508032985</v>
      </c>
      <c r="S208" s="84">
        <v>4.075928E-5</v>
      </c>
      <c r="T208" s="84">
        <f t="shared" si="3"/>
        <v>1.2240043382997676E-3</v>
      </c>
      <c r="U208" s="84">
        <f>R208/'סכום נכסי הקרן'!$C$42</f>
        <v>4.0880665270493996E-4</v>
      </c>
    </row>
    <row r="209" spans="2:21">
      <c r="B209" s="76" t="s">
        <v>771</v>
      </c>
      <c r="C209" s="73" t="s">
        <v>772</v>
      </c>
      <c r="D209" s="86" t="s">
        <v>115</v>
      </c>
      <c r="E209" s="86" t="s">
        <v>304</v>
      </c>
      <c r="F209" s="73" t="s">
        <v>591</v>
      </c>
      <c r="G209" s="86" t="s">
        <v>444</v>
      </c>
      <c r="H209" s="73" t="s">
        <v>501</v>
      </c>
      <c r="I209" s="73" t="s">
        <v>308</v>
      </c>
      <c r="J209" s="73"/>
      <c r="K209" s="83">
        <v>7.7199999999505451</v>
      </c>
      <c r="L209" s="86" t="s">
        <v>128</v>
      </c>
      <c r="M209" s="87">
        <v>2.4300000000000002E-2</v>
      </c>
      <c r="N209" s="87">
        <v>3.5799999999716094E-2</v>
      </c>
      <c r="O209" s="83">
        <v>71126.418575999996</v>
      </c>
      <c r="P209" s="85">
        <v>92.11</v>
      </c>
      <c r="Q209" s="73"/>
      <c r="R209" s="83">
        <v>65.514547266999998</v>
      </c>
      <c r="S209" s="84">
        <v>8.226368797210319E-5</v>
      </c>
      <c r="T209" s="84">
        <f t="shared" si="3"/>
        <v>5.9364742568810943E-3</v>
      </c>
      <c r="U209" s="84">
        <f>R209/'סכום נכסי הקרן'!$C$42</f>
        <v>1.9827300393360598E-3</v>
      </c>
    </row>
    <row r="210" spans="2:21">
      <c r="B210" s="76" t="s">
        <v>773</v>
      </c>
      <c r="C210" s="73" t="s">
        <v>774</v>
      </c>
      <c r="D210" s="86" t="s">
        <v>115</v>
      </c>
      <c r="E210" s="86" t="s">
        <v>304</v>
      </c>
      <c r="F210" s="73" t="s">
        <v>591</v>
      </c>
      <c r="G210" s="86" t="s">
        <v>444</v>
      </c>
      <c r="H210" s="73" t="s">
        <v>501</v>
      </c>
      <c r="I210" s="73" t="s">
        <v>308</v>
      </c>
      <c r="J210" s="73"/>
      <c r="K210" s="83">
        <v>4.0099999999579827</v>
      </c>
      <c r="L210" s="86" t="s">
        <v>128</v>
      </c>
      <c r="M210" s="87">
        <v>1.9E-2</v>
      </c>
      <c r="N210" s="87">
        <v>2.3599999999690396E-2</v>
      </c>
      <c r="O210" s="83">
        <v>45945.596343999998</v>
      </c>
      <c r="P210" s="85">
        <v>98.42</v>
      </c>
      <c r="Q210" s="73"/>
      <c r="R210" s="83">
        <v>45.219654390000002</v>
      </c>
      <c r="S210" s="84">
        <v>6.6147035541419934E-5</v>
      </c>
      <c r="T210" s="84">
        <f t="shared" si="3"/>
        <v>4.0974917081738329E-3</v>
      </c>
      <c r="U210" s="84">
        <f>R210/'סכום נכסי הקרן'!$C$42</f>
        <v>1.3685260887486754E-3</v>
      </c>
    </row>
    <row r="211" spans="2:21">
      <c r="B211" s="76" t="s">
        <v>775</v>
      </c>
      <c r="C211" s="73" t="s">
        <v>776</v>
      </c>
      <c r="D211" s="86" t="s">
        <v>115</v>
      </c>
      <c r="E211" s="86" t="s">
        <v>304</v>
      </c>
      <c r="F211" s="73" t="s">
        <v>591</v>
      </c>
      <c r="G211" s="86" t="s">
        <v>444</v>
      </c>
      <c r="H211" s="73" t="s">
        <v>501</v>
      </c>
      <c r="I211" s="73" t="s">
        <v>308</v>
      </c>
      <c r="J211" s="73"/>
      <c r="K211" s="83">
        <v>2.5600000000900325</v>
      </c>
      <c r="L211" s="86" t="s">
        <v>128</v>
      </c>
      <c r="M211" s="87">
        <v>2.9600000000000001E-2</v>
      </c>
      <c r="N211" s="87">
        <v>1.3100000000323193E-2</v>
      </c>
      <c r="O211" s="83">
        <v>16451.804220000002</v>
      </c>
      <c r="P211" s="85">
        <v>105.32</v>
      </c>
      <c r="Q211" s="73"/>
      <c r="R211" s="83">
        <v>17.327040024000002</v>
      </c>
      <c r="S211" s="84">
        <v>4.0284147710299371E-5</v>
      </c>
      <c r="T211" s="84">
        <f t="shared" si="3"/>
        <v>1.5700562904177504E-3</v>
      </c>
      <c r="U211" s="84">
        <f>R211/'סכום נכסי הקרן'!$C$42</f>
        <v>5.2438495237328324E-4</v>
      </c>
    </row>
    <row r="212" spans="2:21">
      <c r="B212" s="76" t="s">
        <v>777</v>
      </c>
      <c r="C212" s="73" t="s">
        <v>778</v>
      </c>
      <c r="D212" s="86" t="s">
        <v>115</v>
      </c>
      <c r="E212" s="86" t="s">
        <v>304</v>
      </c>
      <c r="F212" s="73" t="s">
        <v>596</v>
      </c>
      <c r="G212" s="86" t="s">
        <v>440</v>
      </c>
      <c r="H212" s="73" t="s">
        <v>501</v>
      </c>
      <c r="I212" s="73" t="s">
        <v>308</v>
      </c>
      <c r="J212" s="73"/>
      <c r="K212" s="83">
        <v>3.590000000297795</v>
      </c>
      <c r="L212" s="86" t="s">
        <v>128</v>
      </c>
      <c r="M212" s="87">
        <v>3.85E-2</v>
      </c>
      <c r="N212" s="87">
        <v>2.3400000001958104E-2</v>
      </c>
      <c r="O212" s="83">
        <v>4617.3513480000001</v>
      </c>
      <c r="P212" s="85">
        <v>106.18</v>
      </c>
      <c r="Q212" s="73"/>
      <c r="R212" s="83">
        <v>4.9027035059999999</v>
      </c>
      <c r="S212" s="84">
        <v>1.1577212774332988E-5</v>
      </c>
      <c r="T212" s="84">
        <f t="shared" si="3"/>
        <v>4.4424901593038865E-4</v>
      </c>
      <c r="U212" s="84">
        <f>R212/'סכום נכסי הקרן'!$C$42</f>
        <v>1.4837525283794187E-4</v>
      </c>
    </row>
    <row r="213" spans="2:21">
      <c r="B213" s="76" t="s">
        <v>779</v>
      </c>
      <c r="C213" s="73" t="s">
        <v>780</v>
      </c>
      <c r="D213" s="86" t="s">
        <v>115</v>
      </c>
      <c r="E213" s="86" t="s">
        <v>304</v>
      </c>
      <c r="F213" s="73" t="s">
        <v>596</v>
      </c>
      <c r="G213" s="86" t="s">
        <v>440</v>
      </c>
      <c r="H213" s="73" t="s">
        <v>509</v>
      </c>
      <c r="I213" s="73" t="s">
        <v>126</v>
      </c>
      <c r="J213" s="73"/>
      <c r="K213" s="83">
        <v>4.8899999999950321</v>
      </c>
      <c r="L213" s="86" t="s">
        <v>128</v>
      </c>
      <c r="M213" s="87">
        <v>3.61E-2</v>
      </c>
      <c r="N213" s="87">
        <v>2.0599999999939285E-2</v>
      </c>
      <c r="O213" s="83">
        <v>66840.581302999999</v>
      </c>
      <c r="P213" s="85">
        <v>108.42</v>
      </c>
      <c r="Q213" s="73"/>
      <c r="R213" s="83">
        <v>72.468556024000009</v>
      </c>
      <c r="S213" s="84">
        <v>8.7088705280781751E-5</v>
      </c>
      <c r="T213" s="84">
        <f t="shared" si="3"/>
        <v>6.5665983390916166E-3</v>
      </c>
      <c r="U213" s="84">
        <f>R213/'סכום נכסי הקרן'!$C$42</f>
        <v>2.1931859248070867E-3</v>
      </c>
    </row>
    <row r="214" spans="2:21">
      <c r="B214" s="76" t="s">
        <v>781</v>
      </c>
      <c r="C214" s="73" t="s">
        <v>782</v>
      </c>
      <c r="D214" s="86" t="s">
        <v>115</v>
      </c>
      <c r="E214" s="86" t="s">
        <v>304</v>
      </c>
      <c r="F214" s="73" t="s">
        <v>596</v>
      </c>
      <c r="G214" s="86" t="s">
        <v>440</v>
      </c>
      <c r="H214" s="73" t="s">
        <v>509</v>
      </c>
      <c r="I214" s="73" t="s">
        <v>126</v>
      </c>
      <c r="J214" s="73"/>
      <c r="K214" s="83">
        <v>5.8300000000526886</v>
      </c>
      <c r="L214" s="86" t="s">
        <v>128</v>
      </c>
      <c r="M214" s="87">
        <v>3.3000000000000002E-2</v>
      </c>
      <c r="N214" s="87">
        <v>2.7100000000410719E-2</v>
      </c>
      <c r="O214" s="83">
        <v>23215.125038000002</v>
      </c>
      <c r="P214" s="85">
        <v>103.83</v>
      </c>
      <c r="Q214" s="73"/>
      <c r="R214" s="83">
        <v>24.104264331</v>
      </c>
      <c r="S214" s="84">
        <v>7.5289448630592369E-5</v>
      </c>
      <c r="T214" s="84">
        <f t="shared" si="3"/>
        <v>2.1841613908872423E-3</v>
      </c>
      <c r="U214" s="84">
        <f>R214/'סכום נכסי הקרן'!$C$42</f>
        <v>7.2949063923767057E-4</v>
      </c>
    </row>
    <row r="215" spans="2:21">
      <c r="B215" s="76" t="s">
        <v>783</v>
      </c>
      <c r="C215" s="73" t="s">
        <v>784</v>
      </c>
      <c r="D215" s="86" t="s">
        <v>115</v>
      </c>
      <c r="E215" s="86" t="s">
        <v>304</v>
      </c>
      <c r="F215" s="73" t="s">
        <v>596</v>
      </c>
      <c r="G215" s="86" t="s">
        <v>440</v>
      </c>
      <c r="H215" s="73" t="s">
        <v>509</v>
      </c>
      <c r="I215" s="73" t="s">
        <v>126</v>
      </c>
      <c r="J215" s="73"/>
      <c r="K215" s="83">
        <v>8.0300000000497818</v>
      </c>
      <c r="L215" s="86" t="s">
        <v>128</v>
      </c>
      <c r="M215" s="87">
        <v>2.6200000000000001E-2</v>
      </c>
      <c r="N215" s="87">
        <v>3.1200000000131609E-2</v>
      </c>
      <c r="O215" s="83">
        <v>71819.889324000003</v>
      </c>
      <c r="P215" s="85">
        <v>97.33</v>
      </c>
      <c r="Q215" s="73"/>
      <c r="R215" s="83">
        <v>69.902295884000011</v>
      </c>
      <c r="S215" s="84">
        <v>8.9774861655000007E-5</v>
      </c>
      <c r="T215" s="84">
        <f t="shared" si="3"/>
        <v>6.3340616294127296E-3</v>
      </c>
      <c r="U215" s="84">
        <f>R215/'סכום נכסי הקרן'!$C$42</f>
        <v>2.1155207148562012E-3</v>
      </c>
    </row>
    <row r="216" spans="2:21">
      <c r="B216" s="76" t="s">
        <v>785</v>
      </c>
      <c r="C216" s="73" t="s">
        <v>786</v>
      </c>
      <c r="D216" s="86" t="s">
        <v>115</v>
      </c>
      <c r="E216" s="86" t="s">
        <v>304</v>
      </c>
      <c r="F216" s="73" t="s">
        <v>787</v>
      </c>
      <c r="G216" s="86" t="s">
        <v>123</v>
      </c>
      <c r="H216" s="73" t="s">
        <v>509</v>
      </c>
      <c r="I216" s="73" t="s">
        <v>126</v>
      </c>
      <c r="J216" s="73"/>
      <c r="K216" s="83">
        <v>3.1800000000870581</v>
      </c>
      <c r="L216" s="86" t="s">
        <v>128</v>
      </c>
      <c r="M216" s="87">
        <v>2.75E-2</v>
      </c>
      <c r="N216" s="87">
        <v>4.4700000000891305E-2</v>
      </c>
      <c r="O216" s="83">
        <v>20296.057110000002</v>
      </c>
      <c r="P216" s="85">
        <v>95.08</v>
      </c>
      <c r="Q216" s="73"/>
      <c r="R216" s="83">
        <v>19.297490423999999</v>
      </c>
      <c r="S216" s="84">
        <v>5.0266601978401307E-5</v>
      </c>
      <c r="T216" s="84">
        <f t="shared" si="3"/>
        <v>1.7486048504251725E-3</v>
      </c>
      <c r="U216" s="84">
        <f>R216/'סכום נכסי הקרן'!$C$42</f>
        <v>5.8401859653447335E-4</v>
      </c>
    </row>
    <row r="217" spans="2:21">
      <c r="B217" s="76" t="s">
        <v>788</v>
      </c>
      <c r="C217" s="73" t="s">
        <v>789</v>
      </c>
      <c r="D217" s="86" t="s">
        <v>115</v>
      </c>
      <c r="E217" s="86" t="s">
        <v>304</v>
      </c>
      <c r="F217" s="73" t="s">
        <v>787</v>
      </c>
      <c r="G217" s="86" t="s">
        <v>123</v>
      </c>
      <c r="H217" s="73" t="s">
        <v>509</v>
      </c>
      <c r="I217" s="73" t="s">
        <v>126</v>
      </c>
      <c r="J217" s="73"/>
      <c r="K217" s="83">
        <v>4.0500000000480387</v>
      </c>
      <c r="L217" s="86" t="s">
        <v>128</v>
      </c>
      <c r="M217" s="87">
        <v>2.3E-2</v>
      </c>
      <c r="N217" s="87">
        <v>2.530000000023486E-2</v>
      </c>
      <c r="O217" s="83">
        <v>37718.255227000001</v>
      </c>
      <c r="P217" s="85">
        <v>99.34</v>
      </c>
      <c r="Q217" s="73"/>
      <c r="R217" s="83">
        <v>37.469313904000003</v>
      </c>
      <c r="S217" s="84">
        <v>1.2492708874456545E-4</v>
      </c>
      <c r="T217" s="84">
        <f t="shared" si="3"/>
        <v>3.3952095632680162E-3</v>
      </c>
      <c r="U217" s="84">
        <f>R217/'סכום נכסי הקרן'!$C$42</f>
        <v>1.1339700468050722E-3</v>
      </c>
    </row>
    <row r="218" spans="2:21">
      <c r="B218" s="76" t="s">
        <v>790</v>
      </c>
      <c r="C218" s="73" t="s">
        <v>791</v>
      </c>
      <c r="D218" s="86" t="s">
        <v>115</v>
      </c>
      <c r="E218" s="86" t="s">
        <v>304</v>
      </c>
      <c r="F218" s="73" t="s">
        <v>602</v>
      </c>
      <c r="G218" s="86" t="s">
        <v>124</v>
      </c>
      <c r="H218" s="73" t="s">
        <v>501</v>
      </c>
      <c r="I218" s="73" t="s">
        <v>308</v>
      </c>
      <c r="J218" s="73"/>
      <c r="K218" s="83">
        <v>3.0100000015445842</v>
      </c>
      <c r="L218" s="86" t="s">
        <v>128</v>
      </c>
      <c r="M218" s="87">
        <v>2.7000000000000003E-2</v>
      </c>
      <c r="N218" s="87">
        <v>4.1500000017162052E-2</v>
      </c>
      <c r="O218" s="83">
        <v>971.13453300000003</v>
      </c>
      <c r="P218" s="85">
        <v>96</v>
      </c>
      <c r="Q218" s="73"/>
      <c r="R218" s="83">
        <v>0.93228915600000006</v>
      </c>
      <c r="S218" s="84">
        <v>5.4800562445613325E-6</v>
      </c>
      <c r="T218" s="84">
        <f t="shared" si="3"/>
        <v>8.4477582543734725E-5</v>
      </c>
      <c r="U218" s="84">
        <f>R218/'סכום נכסי הקרן'!$C$42</f>
        <v>2.8214767438064088E-5</v>
      </c>
    </row>
    <row r="219" spans="2:21">
      <c r="B219" s="76" t="s">
        <v>792</v>
      </c>
      <c r="C219" s="73" t="s">
        <v>793</v>
      </c>
      <c r="D219" s="86" t="s">
        <v>115</v>
      </c>
      <c r="E219" s="86" t="s">
        <v>304</v>
      </c>
      <c r="F219" s="73" t="s">
        <v>794</v>
      </c>
      <c r="G219" s="86" t="s">
        <v>124</v>
      </c>
      <c r="H219" s="73" t="s">
        <v>612</v>
      </c>
      <c r="I219" s="73" t="s">
        <v>308</v>
      </c>
      <c r="J219" s="73"/>
      <c r="K219" s="83">
        <v>0.80999999995885397</v>
      </c>
      <c r="L219" s="86" t="s">
        <v>128</v>
      </c>
      <c r="M219" s="87">
        <v>3.3000000000000002E-2</v>
      </c>
      <c r="N219" s="87">
        <v>0.24430000001522401</v>
      </c>
      <c r="O219" s="83">
        <v>5652.0223340000002</v>
      </c>
      <c r="P219" s="85">
        <v>86</v>
      </c>
      <c r="Q219" s="73"/>
      <c r="R219" s="83">
        <v>4.8607390199999996</v>
      </c>
      <c r="S219" s="84">
        <v>2.141185458477517E-5</v>
      </c>
      <c r="T219" s="84">
        <f t="shared" si="3"/>
        <v>4.4044648502336776E-4</v>
      </c>
      <c r="U219" s="84">
        <f>R219/'סכום נכסי הקרן'!$C$42</f>
        <v>1.4710524105508691E-4</v>
      </c>
    </row>
    <row r="220" spans="2:21">
      <c r="B220" s="76" t="s">
        <v>795</v>
      </c>
      <c r="C220" s="73" t="s">
        <v>796</v>
      </c>
      <c r="D220" s="86" t="s">
        <v>115</v>
      </c>
      <c r="E220" s="86" t="s">
        <v>304</v>
      </c>
      <c r="F220" s="73" t="s">
        <v>611</v>
      </c>
      <c r="G220" s="86" t="s">
        <v>124</v>
      </c>
      <c r="H220" s="73" t="s">
        <v>612</v>
      </c>
      <c r="I220" s="73" t="s">
        <v>308</v>
      </c>
      <c r="J220" s="73"/>
      <c r="K220" s="83">
        <v>2.9699999999493509</v>
      </c>
      <c r="L220" s="86" t="s">
        <v>128</v>
      </c>
      <c r="M220" s="87">
        <v>2.7999999999999997E-2</v>
      </c>
      <c r="N220" s="87">
        <v>0.17769999999513533</v>
      </c>
      <c r="O220" s="83">
        <v>26114.313773000002</v>
      </c>
      <c r="P220" s="85">
        <v>65.02</v>
      </c>
      <c r="Q220" s="73"/>
      <c r="R220" s="83">
        <v>16.979526637999999</v>
      </c>
      <c r="S220" s="84">
        <v>9.8063513980473159E-5</v>
      </c>
      <c r="T220" s="84">
        <f t="shared" si="3"/>
        <v>1.5385670356496E-3</v>
      </c>
      <c r="U220" s="84">
        <f>R220/'סכום נכסי הקרן'!$C$42</f>
        <v>5.1386781903058423E-4</v>
      </c>
    </row>
    <row r="221" spans="2:21">
      <c r="B221" s="76" t="s">
        <v>797</v>
      </c>
      <c r="C221" s="73" t="s">
        <v>798</v>
      </c>
      <c r="D221" s="86" t="s">
        <v>115</v>
      </c>
      <c r="E221" s="86" t="s">
        <v>304</v>
      </c>
      <c r="F221" s="73" t="s">
        <v>611</v>
      </c>
      <c r="G221" s="86" t="s">
        <v>124</v>
      </c>
      <c r="H221" s="73" t="s">
        <v>612</v>
      </c>
      <c r="I221" s="73" t="s">
        <v>308</v>
      </c>
      <c r="J221" s="73"/>
      <c r="K221" s="83">
        <v>0.63000000010453927</v>
      </c>
      <c r="L221" s="86" t="s">
        <v>128</v>
      </c>
      <c r="M221" s="87">
        <v>4.2999999999999997E-2</v>
      </c>
      <c r="N221" s="87">
        <v>0.65130000003446387</v>
      </c>
      <c r="O221" s="83">
        <v>7811.4263570000003</v>
      </c>
      <c r="P221" s="85">
        <v>74.7</v>
      </c>
      <c r="Q221" s="73"/>
      <c r="R221" s="83">
        <v>5.8351357529999985</v>
      </c>
      <c r="S221" s="84">
        <v>5.41084726306285E-5</v>
      </c>
      <c r="T221" s="84">
        <f t="shared" si="3"/>
        <v>5.287395643889212E-4</v>
      </c>
      <c r="U221" s="84">
        <f>R221/'סכום נכסי הקרן'!$C$42</f>
        <v>1.7659435077718304E-4</v>
      </c>
    </row>
    <row r="222" spans="2:21">
      <c r="B222" s="76" t="s">
        <v>799</v>
      </c>
      <c r="C222" s="73" t="s">
        <v>800</v>
      </c>
      <c r="D222" s="86" t="s">
        <v>115</v>
      </c>
      <c r="E222" s="86" t="s">
        <v>304</v>
      </c>
      <c r="F222" s="73" t="s">
        <v>611</v>
      </c>
      <c r="G222" s="86" t="s">
        <v>124</v>
      </c>
      <c r="H222" s="73" t="s">
        <v>612</v>
      </c>
      <c r="I222" s="73" t="s">
        <v>308</v>
      </c>
      <c r="J222" s="73"/>
      <c r="K222" s="83">
        <v>0.94999999995699103</v>
      </c>
      <c r="L222" s="86" t="s">
        <v>128</v>
      </c>
      <c r="M222" s="87">
        <v>4.2500000000000003E-2</v>
      </c>
      <c r="N222" s="87">
        <v>0.34789999999278676</v>
      </c>
      <c r="O222" s="83">
        <v>10433.135166</v>
      </c>
      <c r="P222" s="85">
        <v>78</v>
      </c>
      <c r="Q222" s="73"/>
      <c r="R222" s="83">
        <v>8.137845553</v>
      </c>
      <c r="S222" s="84">
        <v>2.7771970839409121E-5</v>
      </c>
      <c r="T222" s="84">
        <f t="shared" si="3"/>
        <v>7.3739516866344634E-4</v>
      </c>
      <c r="U222" s="84">
        <f>R222/'סכום נכסי הקרן'!$C$42</f>
        <v>2.4628348216546134E-4</v>
      </c>
    </row>
    <row r="223" spans="2:21">
      <c r="B223" s="76" t="s">
        <v>801</v>
      </c>
      <c r="C223" s="73" t="s">
        <v>802</v>
      </c>
      <c r="D223" s="86" t="s">
        <v>115</v>
      </c>
      <c r="E223" s="86" t="s">
        <v>304</v>
      </c>
      <c r="F223" s="73" t="s">
        <v>611</v>
      </c>
      <c r="G223" s="86" t="s">
        <v>124</v>
      </c>
      <c r="H223" s="73" t="s">
        <v>612</v>
      </c>
      <c r="I223" s="73" t="s">
        <v>308</v>
      </c>
      <c r="J223" s="73"/>
      <c r="K223" s="83">
        <v>1.3799999999485917</v>
      </c>
      <c r="L223" s="86" t="s">
        <v>128</v>
      </c>
      <c r="M223" s="87">
        <v>3.7000000000000005E-2</v>
      </c>
      <c r="N223" s="87">
        <v>0.27379999999591592</v>
      </c>
      <c r="O223" s="83">
        <v>18574.986093</v>
      </c>
      <c r="P223" s="85">
        <v>75.400000000000006</v>
      </c>
      <c r="Q223" s="73"/>
      <c r="R223" s="83">
        <v>14.005540344000002</v>
      </c>
      <c r="S223" s="84">
        <v>9.3893254450808965E-5</v>
      </c>
      <c r="T223" s="84">
        <f t="shared" si="3"/>
        <v>1.2690850074414755E-3</v>
      </c>
      <c r="U223" s="84">
        <f>R223/'סכום נכסי הקרן'!$C$42</f>
        <v>4.2386319856581507E-4</v>
      </c>
    </row>
    <row r="224" spans="2:21">
      <c r="B224" s="76" t="s">
        <v>803</v>
      </c>
      <c r="C224" s="73" t="s">
        <v>804</v>
      </c>
      <c r="D224" s="86" t="s">
        <v>115</v>
      </c>
      <c r="E224" s="86" t="s">
        <v>304</v>
      </c>
      <c r="F224" s="73" t="s">
        <v>805</v>
      </c>
      <c r="G224" s="86" t="s">
        <v>673</v>
      </c>
      <c r="H224" s="73" t="s">
        <v>608</v>
      </c>
      <c r="I224" s="73" t="s">
        <v>126</v>
      </c>
      <c r="J224" s="73"/>
      <c r="K224" s="83">
        <v>3.0599999999465251</v>
      </c>
      <c r="L224" s="86" t="s">
        <v>128</v>
      </c>
      <c r="M224" s="87">
        <v>3.7499999999999999E-2</v>
      </c>
      <c r="N224" s="87">
        <v>2.1800000000305571E-2</v>
      </c>
      <c r="O224" s="83">
        <v>4948.5898710000001</v>
      </c>
      <c r="P224" s="85">
        <v>105.81</v>
      </c>
      <c r="Q224" s="73"/>
      <c r="R224" s="83">
        <v>5.2361029380000002</v>
      </c>
      <c r="S224" s="84">
        <v>1.0730944955402615E-5</v>
      </c>
      <c r="T224" s="84">
        <f t="shared" si="3"/>
        <v>4.7445936199689843E-4</v>
      </c>
      <c r="U224" s="84">
        <f>R224/'סכום נכסי הקרן'!$C$42</f>
        <v>1.5846524195486201E-4</v>
      </c>
    </row>
    <row r="225" spans="2:21">
      <c r="B225" s="76" t="s">
        <v>806</v>
      </c>
      <c r="C225" s="73" t="s">
        <v>807</v>
      </c>
      <c r="D225" s="86" t="s">
        <v>115</v>
      </c>
      <c r="E225" s="86" t="s">
        <v>304</v>
      </c>
      <c r="F225" s="73" t="s">
        <v>805</v>
      </c>
      <c r="G225" s="86" t="s">
        <v>673</v>
      </c>
      <c r="H225" s="73" t="s">
        <v>612</v>
      </c>
      <c r="I225" s="73" t="s">
        <v>308</v>
      </c>
      <c r="J225" s="73"/>
      <c r="K225" s="83">
        <v>6.0099999999393878</v>
      </c>
      <c r="L225" s="86" t="s">
        <v>128</v>
      </c>
      <c r="M225" s="87">
        <v>3.7499999999999999E-2</v>
      </c>
      <c r="N225" s="87">
        <v>2.4299999999966539E-2</v>
      </c>
      <c r="O225" s="83">
        <v>24671.388387999999</v>
      </c>
      <c r="P225" s="85">
        <v>109</v>
      </c>
      <c r="Q225" s="73"/>
      <c r="R225" s="83">
        <v>26.891814162999996</v>
      </c>
      <c r="S225" s="84">
        <v>6.6679428075675672E-5</v>
      </c>
      <c r="T225" s="84">
        <f t="shared" si="3"/>
        <v>2.4367498389154347E-3</v>
      </c>
      <c r="U225" s="84">
        <f>R225/'סכום נכסי הקרן'!$C$42</f>
        <v>8.1385295293157187E-4</v>
      </c>
    </row>
    <row r="226" spans="2:21">
      <c r="B226" s="76" t="s">
        <v>808</v>
      </c>
      <c r="C226" s="73" t="s">
        <v>809</v>
      </c>
      <c r="D226" s="86" t="s">
        <v>115</v>
      </c>
      <c r="E226" s="86" t="s">
        <v>304</v>
      </c>
      <c r="F226" s="73" t="s">
        <v>810</v>
      </c>
      <c r="G226" s="86" t="s">
        <v>123</v>
      </c>
      <c r="H226" s="73" t="s">
        <v>612</v>
      </c>
      <c r="I226" s="73" t="s">
        <v>308</v>
      </c>
      <c r="J226" s="73"/>
      <c r="K226" s="83">
        <v>1.6499999999999997</v>
      </c>
      <c r="L226" s="86" t="s">
        <v>128</v>
      </c>
      <c r="M226" s="87">
        <v>3.4000000000000002E-2</v>
      </c>
      <c r="N226" s="87">
        <v>5.6399999989943134E-2</v>
      </c>
      <c r="O226" s="83">
        <v>1639.481867</v>
      </c>
      <c r="P226" s="85">
        <v>97.04</v>
      </c>
      <c r="Q226" s="73"/>
      <c r="R226" s="83">
        <v>1.5909531400000001</v>
      </c>
      <c r="S226" s="84">
        <v>3.3232798637331133E-6</v>
      </c>
      <c r="T226" s="84">
        <f t="shared" si="3"/>
        <v>1.4416114822595228E-4</v>
      </c>
      <c r="U226" s="84">
        <f>R226/'סכום נכסי הקרן'!$C$42</f>
        <v>4.8148551939134446E-5</v>
      </c>
    </row>
    <row r="227" spans="2:21">
      <c r="B227" s="76" t="s">
        <v>811</v>
      </c>
      <c r="C227" s="73" t="s">
        <v>812</v>
      </c>
      <c r="D227" s="86" t="s">
        <v>115</v>
      </c>
      <c r="E227" s="86" t="s">
        <v>304</v>
      </c>
      <c r="F227" s="73" t="s">
        <v>813</v>
      </c>
      <c r="G227" s="86" t="s">
        <v>2139</v>
      </c>
      <c r="H227" s="73" t="s">
        <v>608</v>
      </c>
      <c r="I227" s="73" t="s">
        <v>126</v>
      </c>
      <c r="J227" s="73"/>
      <c r="K227" s="83">
        <v>1.9700000139277976</v>
      </c>
      <c r="L227" s="86" t="s">
        <v>128</v>
      </c>
      <c r="M227" s="87">
        <v>6.7500000000000004E-2</v>
      </c>
      <c r="N227" s="87">
        <v>6.0400000316198639E-2</v>
      </c>
      <c r="O227" s="83">
        <v>51.865639000000002</v>
      </c>
      <c r="P227" s="85">
        <v>102.44</v>
      </c>
      <c r="Q227" s="73"/>
      <c r="R227" s="83">
        <v>5.3131157999999998E-2</v>
      </c>
      <c r="S227" s="84">
        <v>7.7827836056534514E-8</v>
      </c>
      <c r="T227" s="84">
        <f t="shared" si="3"/>
        <v>4.814377338514502E-6</v>
      </c>
      <c r="U227" s="84">
        <f>R227/'סכום נכסי הקרן'!$C$42</f>
        <v>1.6079595660179899E-6</v>
      </c>
    </row>
    <row r="228" spans="2:21">
      <c r="B228" s="76" t="s">
        <v>814</v>
      </c>
      <c r="C228" s="73" t="s">
        <v>815</v>
      </c>
      <c r="D228" s="86" t="s">
        <v>115</v>
      </c>
      <c r="E228" s="86" t="s">
        <v>304</v>
      </c>
      <c r="F228" s="73" t="s">
        <v>816</v>
      </c>
      <c r="G228" s="86" t="s">
        <v>124</v>
      </c>
      <c r="H228" s="73" t="s">
        <v>612</v>
      </c>
      <c r="I228" s="73" t="s">
        <v>308</v>
      </c>
      <c r="J228" s="73"/>
      <c r="K228" s="83">
        <v>2.3300000000089955</v>
      </c>
      <c r="L228" s="86" t="s">
        <v>128</v>
      </c>
      <c r="M228" s="87">
        <v>2.9500000000000002E-2</v>
      </c>
      <c r="N228" s="87">
        <v>5.5700000000809574E-2</v>
      </c>
      <c r="O228" s="83">
        <v>17553.165311000001</v>
      </c>
      <c r="P228" s="85">
        <v>95</v>
      </c>
      <c r="Q228" s="73"/>
      <c r="R228" s="83">
        <v>16.675507045</v>
      </c>
      <c r="S228" s="84">
        <v>9.817250529740908E-5</v>
      </c>
      <c r="T228" s="84">
        <f t="shared" si="3"/>
        <v>1.5110188869906982E-3</v>
      </c>
      <c r="U228" s="84">
        <f>R228/'סכום נכסי הקרן'!$C$42</f>
        <v>5.046669803659866E-4</v>
      </c>
    </row>
    <row r="229" spans="2:21">
      <c r="B229" s="76" t="s">
        <v>817</v>
      </c>
      <c r="C229" s="73" t="s">
        <v>818</v>
      </c>
      <c r="D229" s="86" t="s">
        <v>115</v>
      </c>
      <c r="E229" s="86" t="s">
        <v>304</v>
      </c>
      <c r="F229" s="73" t="s">
        <v>577</v>
      </c>
      <c r="G229" s="86" t="s">
        <v>440</v>
      </c>
      <c r="H229" s="73" t="s">
        <v>608</v>
      </c>
      <c r="I229" s="73" t="s">
        <v>126</v>
      </c>
      <c r="J229" s="73"/>
      <c r="K229" s="83">
        <v>7.9700000000225719</v>
      </c>
      <c r="L229" s="86" t="s">
        <v>128</v>
      </c>
      <c r="M229" s="87">
        <v>3.4300000000000004E-2</v>
      </c>
      <c r="N229" s="87">
        <v>0.03</v>
      </c>
      <c r="O229" s="83">
        <v>31372.322541000001</v>
      </c>
      <c r="P229" s="85">
        <v>104.5</v>
      </c>
      <c r="Q229" s="73"/>
      <c r="R229" s="83">
        <v>32.784077058000001</v>
      </c>
      <c r="S229" s="84">
        <v>1.2357146108791554E-4</v>
      </c>
      <c r="T229" s="84">
        <f t="shared" si="3"/>
        <v>2.9706658690207429E-3</v>
      </c>
      <c r="U229" s="84">
        <f>R229/'סכום נכסי הקרן'!$C$42</f>
        <v>9.9217619759919438E-4</v>
      </c>
    </row>
    <row r="230" spans="2:21">
      <c r="B230" s="76" t="s">
        <v>819</v>
      </c>
      <c r="C230" s="73" t="s">
        <v>820</v>
      </c>
      <c r="D230" s="86" t="s">
        <v>115</v>
      </c>
      <c r="E230" s="86" t="s">
        <v>304</v>
      </c>
      <c r="F230" s="73" t="s">
        <v>821</v>
      </c>
      <c r="G230" s="86" t="s">
        <v>2139</v>
      </c>
      <c r="H230" s="73" t="s">
        <v>612</v>
      </c>
      <c r="I230" s="73" t="s">
        <v>308</v>
      </c>
      <c r="J230" s="73"/>
      <c r="K230" s="83">
        <v>4.1199999999719639</v>
      </c>
      <c r="L230" s="86" t="s">
        <v>128</v>
      </c>
      <c r="M230" s="87">
        <v>3.9E-2</v>
      </c>
      <c r="N230" s="87">
        <v>4.1599999999626186E-2</v>
      </c>
      <c r="O230" s="83">
        <v>29844.963798000001</v>
      </c>
      <c r="P230" s="85">
        <v>100.39</v>
      </c>
      <c r="Q230" s="73"/>
      <c r="R230" s="83">
        <v>29.961359157</v>
      </c>
      <c r="S230" s="84">
        <v>7.0909177690132812E-5</v>
      </c>
      <c r="T230" s="84">
        <f t="shared" si="3"/>
        <v>2.7148907342948326E-3</v>
      </c>
      <c r="U230" s="84">
        <f>R230/'סכום נכסי הקרן'!$C$42</f>
        <v>9.0674955865631326E-4</v>
      </c>
    </row>
    <row r="231" spans="2:21">
      <c r="B231" s="76" t="s">
        <v>822</v>
      </c>
      <c r="C231" s="73" t="s">
        <v>823</v>
      </c>
      <c r="D231" s="86" t="s">
        <v>115</v>
      </c>
      <c r="E231" s="86" t="s">
        <v>304</v>
      </c>
      <c r="F231" s="73" t="s">
        <v>824</v>
      </c>
      <c r="G231" s="86" t="s">
        <v>152</v>
      </c>
      <c r="H231" s="73" t="s">
        <v>612</v>
      </c>
      <c r="I231" s="73" t="s">
        <v>308</v>
      </c>
      <c r="J231" s="73"/>
      <c r="K231" s="83">
        <v>1.2300000000407938</v>
      </c>
      <c r="L231" s="86" t="s">
        <v>128</v>
      </c>
      <c r="M231" s="87">
        <v>1.44E-2</v>
      </c>
      <c r="N231" s="87">
        <v>2.7400000001380716E-2</v>
      </c>
      <c r="O231" s="83">
        <v>12951.598227999999</v>
      </c>
      <c r="P231" s="85">
        <v>98.42</v>
      </c>
      <c r="Q231" s="73"/>
      <c r="R231" s="83">
        <v>12.746962976000002</v>
      </c>
      <c r="S231" s="84">
        <v>5.9286770784887442E-5</v>
      </c>
      <c r="T231" s="84">
        <f t="shared" ref="T231:T295" si="4">R231/$R$11</f>
        <v>1.1550414483068069E-3</v>
      </c>
      <c r="U231" s="84">
        <f>R231/'סכום נכסי הקרן'!$C$42</f>
        <v>3.8577365573203487E-4</v>
      </c>
    </row>
    <row r="232" spans="2:21">
      <c r="B232" s="76" t="s">
        <v>825</v>
      </c>
      <c r="C232" s="73" t="s">
        <v>826</v>
      </c>
      <c r="D232" s="86" t="s">
        <v>115</v>
      </c>
      <c r="E232" s="86" t="s">
        <v>304</v>
      </c>
      <c r="F232" s="73" t="s">
        <v>824</v>
      </c>
      <c r="G232" s="86" t="s">
        <v>152</v>
      </c>
      <c r="H232" s="73" t="s">
        <v>612</v>
      </c>
      <c r="I232" s="73" t="s">
        <v>308</v>
      </c>
      <c r="J232" s="73"/>
      <c r="K232" s="83">
        <v>2.1699999999884803</v>
      </c>
      <c r="L232" s="86" t="s">
        <v>128</v>
      </c>
      <c r="M232" s="87">
        <v>2.1600000000000001E-2</v>
      </c>
      <c r="N232" s="87">
        <v>1.5999999999940926E-2</v>
      </c>
      <c r="O232" s="83">
        <v>66514.625774999993</v>
      </c>
      <c r="P232" s="85">
        <v>101.8</v>
      </c>
      <c r="Q232" s="73"/>
      <c r="R232" s="83">
        <v>67.711889034000009</v>
      </c>
      <c r="S232" s="84">
        <v>6.5160397239178149E-5</v>
      </c>
      <c r="T232" s="84">
        <f t="shared" si="4"/>
        <v>6.1355821402066611E-3</v>
      </c>
      <c r="U232" s="84">
        <f>R232/'סכום נכסי הקרן'!$C$42</f>
        <v>2.0492303161427227E-3</v>
      </c>
    </row>
    <row r="233" spans="2:21">
      <c r="B233" s="76" t="s">
        <v>827</v>
      </c>
      <c r="C233" s="73" t="s">
        <v>828</v>
      </c>
      <c r="D233" s="86" t="s">
        <v>115</v>
      </c>
      <c r="E233" s="86" t="s">
        <v>304</v>
      </c>
      <c r="F233" s="73" t="s">
        <v>829</v>
      </c>
      <c r="G233" s="86" t="s">
        <v>830</v>
      </c>
      <c r="H233" s="73" t="s">
        <v>608</v>
      </c>
      <c r="I233" s="73" t="s">
        <v>126</v>
      </c>
      <c r="J233" s="73"/>
      <c r="K233" s="83">
        <v>2.9600000000637228</v>
      </c>
      <c r="L233" s="86" t="s">
        <v>128</v>
      </c>
      <c r="M233" s="87">
        <v>3.2500000000000001E-2</v>
      </c>
      <c r="N233" s="87">
        <v>0.19949999999761037</v>
      </c>
      <c r="O233" s="83">
        <v>5041.0934850000003</v>
      </c>
      <c r="P233" s="85">
        <v>62.26</v>
      </c>
      <c r="Q233" s="73"/>
      <c r="R233" s="83">
        <v>3.1385848049999998</v>
      </c>
      <c r="S233" s="84">
        <v>6.8898646448935858E-6</v>
      </c>
      <c r="T233" s="84">
        <f t="shared" si="4"/>
        <v>2.8439680460565073E-4</v>
      </c>
      <c r="U233" s="84">
        <f>R233/'סכום נכסי הקרן'!$C$42</f>
        <v>9.4986024226282765E-5</v>
      </c>
    </row>
    <row r="234" spans="2:21">
      <c r="B234" s="76" t="s">
        <v>831</v>
      </c>
      <c r="C234" s="73" t="s">
        <v>832</v>
      </c>
      <c r="D234" s="86" t="s">
        <v>115</v>
      </c>
      <c r="E234" s="86" t="s">
        <v>304</v>
      </c>
      <c r="F234" s="73" t="s">
        <v>829</v>
      </c>
      <c r="G234" s="86" t="s">
        <v>830</v>
      </c>
      <c r="H234" s="73" t="s">
        <v>608</v>
      </c>
      <c r="I234" s="73" t="s">
        <v>126</v>
      </c>
      <c r="J234" s="73"/>
      <c r="K234" s="83">
        <v>4.6899999999625122</v>
      </c>
      <c r="L234" s="86" t="s">
        <v>128</v>
      </c>
      <c r="M234" s="87">
        <v>2.1600000000000001E-2</v>
      </c>
      <c r="N234" s="87">
        <v>0.13359999999890212</v>
      </c>
      <c r="O234" s="83">
        <v>25474.55</v>
      </c>
      <c r="P234" s="85">
        <v>58.64</v>
      </c>
      <c r="Q234" s="73"/>
      <c r="R234" s="83">
        <v>14.938275524000002</v>
      </c>
      <c r="S234" s="84">
        <v>1.1123237607031669E-4</v>
      </c>
      <c r="T234" s="84">
        <f t="shared" si="4"/>
        <v>1.3536030055891395E-3</v>
      </c>
      <c r="U234" s="84">
        <f>R234/'סכום נכסי הקרן'!$C$42</f>
        <v>4.5209146445910708E-4</v>
      </c>
    </row>
    <row r="235" spans="2:21">
      <c r="B235" s="76" t="s">
        <v>833</v>
      </c>
      <c r="C235" s="73" t="s">
        <v>834</v>
      </c>
      <c r="D235" s="86" t="s">
        <v>115</v>
      </c>
      <c r="E235" s="86" t="s">
        <v>304</v>
      </c>
      <c r="F235" s="73" t="s">
        <v>787</v>
      </c>
      <c r="G235" s="86" t="s">
        <v>123</v>
      </c>
      <c r="H235" s="73" t="s">
        <v>608</v>
      </c>
      <c r="I235" s="73" t="s">
        <v>126</v>
      </c>
      <c r="J235" s="73"/>
      <c r="K235" s="83">
        <v>2.0499999999858574</v>
      </c>
      <c r="L235" s="86" t="s">
        <v>128</v>
      </c>
      <c r="M235" s="87">
        <v>2.4E-2</v>
      </c>
      <c r="N235" s="87">
        <v>5.8099999998463152E-2</v>
      </c>
      <c r="O235" s="83">
        <v>11325.292817</v>
      </c>
      <c r="P235" s="85">
        <v>93.65</v>
      </c>
      <c r="Q235" s="73"/>
      <c r="R235" s="83">
        <v>10.606136722999999</v>
      </c>
      <c r="S235" s="84">
        <v>3.78658891852126E-5</v>
      </c>
      <c r="T235" s="84">
        <f t="shared" si="4"/>
        <v>9.6105460920685481E-4</v>
      </c>
      <c r="U235" s="84">
        <f>R235/'סכום נכסי הקרן'!$C$42</f>
        <v>3.2098376252673701E-4</v>
      </c>
    </row>
    <row r="236" spans="2:21">
      <c r="B236" s="76" t="s">
        <v>835</v>
      </c>
      <c r="C236" s="73" t="s">
        <v>836</v>
      </c>
      <c r="D236" s="86" t="s">
        <v>115</v>
      </c>
      <c r="E236" s="86" t="s">
        <v>304</v>
      </c>
      <c r="F236" s="73" t="s">
        <v>837</v>
      </c>
      <c r="G236" s="86" t="s">
        <v>838</v>
      </c>
      <c r="H236" s="73" t="s">
        <v>612</v>
      </c>
      <c r="I236" s="73" t="s">
        <v>308</v>
      </c>
      <c r="J236" s="73"/>
      <c r="K236" s="83">
        <v>4.9000000000000004</v>
      </c>
      <c r="L236" s="86" t="s">
        <v>128</v>
      </c>
      <c r="M236" s="87">
        <v>2.6200000000000001E-2</v>
      </c>
      <c r="N236" s="87">
        <v>1.8500000000000003E-2</v>
      </c>
      <c r="O236" s="83">
        <v>14032.641699000002</v>
      </c>
      <c r="P236" s="85">
        <v>104.45</v>
      </c>
      <c r="Q236" s="73"/>
      <c r="R236" s="83">
        <v>14.657094099999998</v>
      </c>
      <c r="S236" s="84">
        <v>2.910787714239747E-5</v>
      </c>
      <c r="T236" s="84">
        <f t="shared" si="4"/>
        <v>1.3281242935362825E-3</v>
      </c>
      <c r="U236" s="84">
        <f>R236/'סכום נכסי הקרן'!$C$42</f>
        <v>4.4358179936753567E-4</v>
      </c>
    </row>
    <row r="237" spans="2:21">
      <c r="B237" s="76" t="s">
        <v>839</v>
      </c>
      <c r="C237" s="73" t="s">
        <v>840</v>
      </c>
      <c r="D237" s="86" t="s">
        <v>115</v>
      </c>
      <c r="E237" s="86" t="s">
        <v>304</v>
      </c>
      <c r="F237" s="73" t="s">
        <v>837</v>
      </c>
      <c r="G237" s="86" t="s">
        <v>838</v>
      </c>
      <c r="H237" s="73" t="s">
        <v>612</v>
      </c>
      <c r="I237" s="73" t="s">
        <v>308</v>
      </c>
      <c r="J237" s="73"/>
      <c r="K237" s="83">
        <v>2.8899999999605099</v>
      </c>
      <c r="L237" s="86" t="s">
        <v>128</v>
      </c>
      <c r="M237" s="87">
        <v>3.3500000000000002E-2</v>
      </c>
      <c r="N237" s="87">
        <v>1.4699999999980579E-2</v>
      </c>
      <c r="O237" s="83">
        <v>14417.025849</v>
      </c>
      <c r="P237" s="85">
        <v>105.47</v>
      </c>
      <c r="Q237" s="83">
        <v>0.24148518699999999</v>
      </c>
      <c r="R237" s="83">
        <v>15.447122349000001</v>
      </c>
      <c r="S237" s="84">
        <v>3.4967048155338108E-5</v>
      </c>
      <c r="T237" s="84">
        <f t="shared" si="4"/>
        <v>1.3997111785571568E-3</v>
      </c>
      <c r="U237" s="84">
        <f>R237/'סכום נכסי הקרן'!$C$42</f>
        <v>4.6749118753490812E-4</v>
      </c>
    </row>
    <row r="238" spans="2:21">
      <c r="B238" s="76" t="s">
        <v>841</v>
      </c>
      <c r="C238" s="73" t="s">
        <v>842</v>
      </c>
      <c r="D238" s="86" t="s">
        <v>115</v>
      </c>
      <c r="E238" s="86" t="s">
        <v>304</v>
      </c>
      <c r="F238" s="73" t="s">
        <v>607</v>
      </c>
      <c r="G238" s="86" t="s">
        <v>314</v>
      </c>
      <c r="H238" s="73" t="s">
        <v>630</v>
      </c>
      <c r="I238" s="73" t="s">
        <v>126</v>
      </c>
      <c r="J238" s="73"/>
      <c r="K238" s="83">
        <v>0.440000000169054</v>
      </c>
      <c r="L238" s="86" t="s">
        <v>128</v>
      </c>
      <c r="M238" s="87">
        <v>2.6200000000000001E-2</v>
      </c>
      <c r="N238" s="87">
        <v>3.2699999999436485E-2</v>
      </c>
      <c r="O238" s="83">
        <v>1421.0856080000001</v>
      </c>
      <c r="P238" s="85">
        <v>99.9</v>
      </c>
      <c r="Q238" s="73"/>
      <c r="R238" s="83">
        <v>1.419664504</v>
      </c>
      <c r="S238" s="84">
        <v>1.4722004060997846E-5</v>
      </c>
      <c r="T238" s="84">
        <f t="shared" si="4"/>
        <v>1.2864015906355797E-4</v>
      </c>
      <c r="U238" s="84">
        <f>R238/'סכום נכסי הקרן'!$C$42</f>
        <v>4.2964678461233331E-5</v>
      </c>
    </row>
    <row r="239" spans="2:21">
      <c r="B239" s="76" t="s">
        <v>843</v>
      </c>
      <c r="C239" s="73" t="s">
        <v>844</v>
      </c>
      <c r="D239" s="86" t="s">
        <v>115</v>
      </c>
      <c r="E239" s="86" t="s">
        <v>304</v>
      </c>
      <c r="F239" s="73" t="s">
        <v>845</v>
      </c>
      <c r="G239" s="86" t="s">
        <v>2139</v>
      </c>
      <c r="H239" s="73" t="s">
        <v>630</v>
      </c>
      <c r="I239" s="73" t="s">
        <v>126</v>
      </c>
      <c r="J239" s="73"/>
      <c r="K239" s="83">
        <v>3.3900000000553989</v>
      </c>
      <c r="L239" s="86" t="s">
        <v>128</v>
      </c>
      <c r="M239" s="87">
        <v>3.95E-2</v>
      </c>
      <c r="N239" s="87">
        <v>0.12150000000266545</v>
      </c>
      <c r="O239" s="83">
        <v>24593.566490000001</v>
      </c>
      <c r="P239" s="85">
        <v>77.8</v>
      </c>
      <c r="Q239" s="73"/>
      <c r="R239" s="83">
        <v>19.133795546000002</v>
      </c>
      <c r="S239" s="84">
        <v>4.1891944149903376E-5</v>
      </c>
      <c r="T239" s="84">
        <f t="shared" si="4"/>
        <v>1.733771954987921E-3</v>
      </c>
      <c r="U239" s="84">
        <f>R239/'סכום נכסי הקרן'!$C$42</f>
        <v>5.7906454029146349E-4</v>
      </c>
    </row>
    <row r="240" spans="2:21">
      <c r="B240" s="76" t="s">
        <v>846</v>
      </c>
      <c r="C240" s="73" t="s">
        <v>847</v>
      </c>
      <c r="D240" s="86" t="s">
        <v>115</v>
      </c>
      <c r="E240" s="86" t="s">
        <v>304</v>
      </c>
      <c r="F240" s="73" t="s">
        <v>845</v>
      </c>
      <c r="G240" s="86" t="s">
        <v>2139</v>
      </c>
      <c r="H240" s="73" t="s">
        <v>630</v>
      </c>
      <c r="I240" s="73" t="s">
        <v>126</v>
      </c>
      <c r="J240" s="73"/>
      <c r="K240" s="83">
        <v>3.9200000000360409</v>
      </c>
      <c r="L240" s="86" t="s">
        <v>128</v>
      </c>
      <c r="M240" s="87">
        <v>0.03</v>
      </c>
      <c r="N240" s="87">
        <v>4.2300000000465528E-2</v>
      </c>
      <c r="O240" s="83">
        <v>41619.252915999998</v>
      </c>
      <c r="P240" s="85">
        <v>96</v>
      </c>
      <c r="Q240" s="73"/>
      <c r="R240" s="83">
        <v>39.954481418</v>
      </c>
      <c r="S240" s="84">
        <v>5.0740397513407674E-5</v>
      </c>
      <c r="T240" s="84">
        <f t="shared" si="4"/>
        <v>3.6203982211514751E-3</v>
      </c>
      <c r="U240" s="84">
        <f>R240/'סכום נכסי הקרן'!$C$42</f>
        <v>1.2091810722695169E-3</v>
      </c>
    </row>
    <row r="241" spans="2:21">
      <c r="B241" s="76" t="s">
        <v>848</v>
      </c>
      <c r="C241" s="73" t="s">
        <v>849</v>
      </c>
      <c r="D241" s="86" t="s">
        <v>115</v>
      </c>
      <c r="E241" s="86" t="s">
        <v>304</v>
      </c>
      <c r="F241" s="73" t="s">
        <v>850</v>
      </c>
      <c r="G241" s="86" t="s">
        <v>440</v>
      </c>
      <c r="H241" s="73" t="s">
        <v>630</v>
      </c>
      <c r="I241" s="73" t="s">
        <v>126</v>
      </c>
      <c r="J241" s="73"/>
      <c r="K241" s="83">
        <v>2.1900000035124583</v>
      </c>
      <c r="L241" s="86" t="s">
        <v>128</v>
      </c>
      <c r="M241" s="87">
        <v>4.3499999999999997E-2</v>
      </c>
      <c r="N241" s="87">
        <v>9.5000000351245801E-3</v>
      </c>
      <c r="O241" s="83">
        <v>65.538883999999996</v>
      </c>
      <c r="P241" s="85">
        <v>108.6</v>
      </c>
      <c r="Q241" s="73"/>
      <c r="R241" s="83">
        <v>7.1175224999999995E-2</v>
      </c>
      <c r="S241" s="84">
        <v>3.7933082911300821E-7</v>
      </c>
      <c r="T241" s="84">
        <f t="shared" si="4"/>
        <v>6.4494056444934028E-6</v>
      </c>
      <c r="U241" s="84">
        <f>R241/'סכום נכסי הקרן'!$C$42</f>
        <v>2.154044598505321E-6</v>
      </c>
    </row>
    <row r="242" spans="2:21">
      <c r="B242" s="76" t="s">
        <v>851</v>
      </c>
      <c r="C242" s="73" t="s">
        <v>852</v>
      </c>
      <c r="D242" s="86" t="s">
        <v>115</v>
      </c>
      <c r="E242" s="86" t="s">
        <v>304</v>
      </c>
      <c r="F242" s="73" t="s">
        <v>850</v>
      </c>
      <c r="G242" s="86" t="s">
        <v>440</v>
      </c>
      <c r="H242" s="73" t="s">
        <v>630</v>
      </c>
      <c r="I242" s="73" t="s">
        <v>126</v>
      </c>
      <c r="J242" s="73"/>
      <c r="K242" s="83">
        <v>5.1299999999198569</v>
      </c>
      <c r="L242" s="86" t="s">
        <v>128</v>
      </c>
      <c r="M242" s="87">
        <v>3.27E-2</v>
      </c>
      <c r="N242" s="87">
        <v>3.189999999978143E-2</v>
      </c>
      <c r="O242" s="83">
        <v>13488.001837</v>
      </c>
      <c r="P242" s="85">
        <v>101.76</v>
      </c>
      <c r="Q242" s="73"/>
      <c r="R242" s="83">
        <v>13.725390670000001</v>
      </c>
      <c r="S242" s="84">
        <v>6.048431317040359E-5</v>
      </c>
      <c r="T242" s="84">
        <f t="shared" si="4"/>
        <v>1.243699785423581E-3</v>
      </c>
      <c r="U242" s="84">
        <f>R242/'סכום נכסי הקרן'!$C$42</f>
        <v>4.153847583212956E-4</v>
      </c>
    </row>
    <row r="243" spans="2:21">
      <c r="B243" s="76" t="s">
        <v>853</v>
      </c>
      <c r="C243" s="73" t="s">
        <v>854</v>
      </c>
      <c r="D243" s="86" t="s">
        <v>115</v>
      </c>
      <c r="E243" s="86" t="s">
        <v>304</v>
      </c>
      <c r="F243" s="73" t="s">
        <v>855</v>
      </c>
      <c r="G243" s="86" t="s">
        <v>151</v>
      </c>
      <c r="H243" s="73" t="s">
        <v>630</v>
      </c>
      <c r="I243" s="73" t="s">
        <v>126</v>
      </c>
      <c r="J243" s="73"/>
      <c r="K243" s="83">
        <v>5.6099999996110412</v>
      </c>
      <c r="L243" s="86" t="s">
        <v>128</v>
      </c>
      <c r="M243" s="87">
        <v>2.0499999999999997E-2</v>
      </c>
      <c r="N243" s="87">
        <v>3.0399999997777379E-2</v>
      </c>
      <c r="O243" s="83">
        <v>4732.0097509999996</v>
      </c>
      <c r="P243" s="85">
        <v>95.08</v>
      </c>
      <c r="Q243" s="73"/>
      <c r="R243" s="83">
        <v>4.499194975</v>
      </c>
      <c r="S243" s="84">
        <v>1.1069598320849259E-5</v>
      </c>
      <c r="T243" s="84">
        <f t="shared" si="4"/>
        <v>4.0768586916924192E-4</v>
      </c>
      <c r="U243" s="84">
        <f>R243/'סכום נכסי הקרן'!$C$42</f>
        <v>1.3616348432366789E-4</v>
      </c>
    </row>
    <row r="244" spans="2:21">
      <c r="B244" s="76" t="s">
        <v>856</v>
      </c>
      <c r="C244" s="73" t="s">
        <v>857</v>
      </c>
      <c r="D244" s="86" t="s">
        <v>115</v>
      </c>
      <c r="E244" s="86" t="s">
        <v>304</v>
      </c>
      <c r="F244" s="73" t="s">
        <v>653</v>
      </c>
      <c r="G244" s="86" t="s">
        <v>152</v>
      </c>
      <c r="H244" s="73" t="s">
        <v>638</v>
      </c>
      <c r="I244" s="73" t="s">
        <v>308</v>
      </c>
      <c r="J244" s="73"/>
      <c r="K244" s="83">
        <v>2.6899999999861186</v>
      </c>
      <c r="L244" s="86" t="s">
        <v>128</v>
      </c>
      <c r="M244" s="87">
        <v>4.1399999999999999E-2</v>
      </c>
      <c r="N244" s="87">
        <v>3.5299999999692189E-2</v>
      </c>
      <c r="O244" s="83">
        <v>16134.452691000002</v>
      </c>
      <c r="P244" s="85">
        <v>102.69</v>
      </c>
      <c r="Q244" s="73"/>
      <c r="R244" s="83">
        <v>16.568469467</v>
      </c>
      <c r="S244" s="84">
        <v>2.5084349536072892E-5</v>
      </c>
      <c r="T244" s="84">
        <f t="shared" si="4"/>
        <v>1.5013198834438024E-3</v>
      </c>
      <c r="U244" s="84">
        <f>R244/'סכום נכסי הקרן'!$C$42</f>
        <v>5.0142759873104286E-4</v>
      </c>
    </row>
    <row r="245" spans="2:21">
      <c r="B245" s="76" t="s">
        <v>858</v>
      </c>
      <c r="C245" s="73" t="s">
        <v>859</v>
      </c>
      <c r="D245" s="86" t="s">
        <v>115</v>
      </c>
      <c r="E245" s="86" t="s">
        <v>304</v>
      </c>
      <c r="F245" s="73" t="s">
        <v>653</v>
      </c>
      <c r="G245" s="86" t="s">
        <v>152</v>
      </c>
      <c r="H245" s="73" t="s">
        <v>638</v>
      </c>
      <c r="I245" s="73" t="s">
        <v>308</v>
      </c>
      <c r="J245" s="73"/>
      <c r="K245" s="83">
        <v>5.0600000000514482</v>
      </c>
      <c r="L245" s="86" t="s">
        <v>128</v>
      </c>
      <c r="M245" s="87">
        <v>2.5000000000000001E-2</v>
      </c>
      <c r="N245" s="87">
        <v>4.1300000000487301E-2</v>
      </c>
      <c r="O245" s="83">
        <v>51519.019180000003</v>
      </c>
      <c r="P245" s="85">
        <v>92.81</v>
      </c>
      <c r="Q245" s="73"/>
      <c r="R245" s="83">
        <v>47.814800559000005</v>
      </c>
      <c r="S245" s="84">
        <v>8.5440873282583368E-5</v>
      </c>
      <c r="T245" s="84">
        <f t="shared" si="4"/>
        <v>4.3326458696202365E-3</v>
      </c>
      <c r="U245" s="84">
        <f>R245/'סכום נכסי הקרן'!$C$42</f>
        <v>1.4470655045027701E-3</v>
      </c>
    </row>
    <row r="246" spans="2:21">
      <c r="B246" s="76" t="s">
        <v>860</v>
      </c>
      <c r="C246" s="73" t="s">
        <v>861</v>
      </c>
      <c r="D246" s="86" t="s">
        <v>115</v>
      </c>
      <c r="E246" s="86" t="s">
        <v>304</v>
      </c>
      <c r="F246" s="73" t="s">
        <v>653</v>
      </c>
      <c r="G246" s="86" t="s">
        <v>152</v>
      </c>
      <c r="H246" s="73" t="s">
        <v>638</v>
      </c>
      <c r="I246" s="73" t="s">
        <v>308</v>
      </c>
      <c r="J246" s="73"/>
      <c r="K246" s="83">
        <v>3.6399999999428103</v>
      </c>
      <c r="L246" s="86" t="s">
        <v>128</v>
      </c>
      <c r="M246" s="87">
        <v>3.5499999999999997E-2</v>
      </c>
      <c r="N246" s="87">
        <v>3.9299999999504058E-2</v>
      </c>
      <c r="O246" s="83">
        <v>22469.129334000001</v>
      </c>
      <c r="P246" s="85">
        <v>99.61</v>
      </c>
      <c r="Q246" s="73"/>
      <c r="R246" s="83">
        <v>22.381498726999997</v>
      </c>
      <c r="S246" s="84">
        <v>3.1618427114379557E-5</v>
      </c>
      <c r="T246" s="84">
        <f t="shared" si="4"/>
        <v>2.0280563106352765E-3</v>
      </c>
      <c r="U246" s="84">
        <f>R246/'סכום נכסי הקרן'!$C$42</f>
        <v>6.7735291935287973E-4</v>
      </c>
    </row>
    <row r="247" spans="2:21">
      <c r="B247" s="76" t="s">
        <v>862</v>
      </c>
      <c r="C247" s="73" t="s">
        <v>863</v>
      </c>
      <c r="D247" s="86" t="s">
        <v>115</v>
      </c>
      <c r="E247" s="86" t="s">
        <v>304</v>
      </c>
      <c r="F247" s="73" t="s">
        <v>864</v>
      </c>
      <c r="G247" s="86" t="s">
        <v>444</v>
      </c>
      <c r="H247" s="73" t="s">
        <v>657</v>
      </c>
      <c r="I247" s="73" t="s">
        <v>126</v>
      </c>
      <c r="J247" s="73"/>
      <c r="K247" s="83">
        <v>5.0999999999706844</v>
      </c>
      <c r="L247" s="86" t="s">
        <v>128</v>
      </c>
      <c r="M247" s="87">
        <v>4.4500000000000005E-2</v>
      </c>
      <c r="N247" s="87">
        <v>2.9999999999999995E-2</v>
      </c>
      <c r="O247" s="83">
        <v>28239.396112999999</v>
      </c>
      <c r="P247" s="85">
        <v>108.72</v>
      </c>
      <c r="Q247" s="73"/>
      <c r="R247" s="83">
        <v>30.701871769000004</v>
      </c>
      <c r="S247" s="84">
        <v>9.8700495306033994E-5</v>
      </c>
      <c r="T247" s="84">
        <f t="shared" si="4"/>
        <v>2.7819908554346166E-3</v>
      </c>
      <c r="U247" s="84">
        <f>R247/'סכום נכסי הקרן'!$C$42</f>
        <v>9.2916040726274442E-4</v>
      </c>
    </row>
    <row r="248" spans="2:21">
      <c r="B248" s="76" t="s">
        <v>865</v>
      </c>
      <c r="C248" s="73" t="s">
        <v>866</v>
      </c>
      <c r="D248" s="86" t="s">
        <v>115</v>
      </c>
      <c r="E248" s="86" t="s">
        <v>304</v>
      </c>
      <c r="F248" s="73" t="s">
        <v>867</v>
      </c>
      <c r="G248" s="86" t="s">
        <v>151</v>
      </c>
      <c r="H248" s="73" t="s">
        <v>657</v>
      </c>
      <c r="I248" s="73" t="s">
        <v>126</v>
      </c>
      <c r="J248" s="73"/>
      <c r="K248" s="83">
        <v>4.3699999999608945</v>
      </c>
      <c r="L248" s="86" t="s">
        <v>128</v>
      </c>
      <c r="M248" s="87">
        <v>3.4500000000000003E-2</v>
      </c>
      <c r="N248" s="87">
        <v>2.6599999999478582E-2</v>
      </c>
      <c r="O248" s="83">
        <v>4434.3330100000003</v>
      </c>
      <c r="P248" s="85">
        <v>103.8</v>
      </c>
      <c r="Q248" s="73"/>
      <c r="R248" s="83">
        <v>4.602837514</v>
      </c>
      <c r="S248" s="84">
        <v>1.997447301801802E-5</v>
      </c>
      <c r="T248" s="84">
        <f t="shared" si="4"/>
        <v>4.1707723780961121E-4</v>
      </c>
      <c r="U248" s="84">
        <f>R248/'סכום נכסי הקרן'!$C$42</f>
        <v>1.393001186133147E-4</v>
      </c>
    </row>
    <row r="249" spans="2:21">
      <c r="B249" s="76" t="s">
        <v>868</v>
      </c>
      <c r="C249" s="73" t="s">
        <v>869</v>
      </c>
      <c r="D249" s="86" t="s">
        <v>115</v>
      </c>
      <c r="E249" s="86" t="s">
        <v>304</v>
      </c>
      <c r="F249" s="73" t="s">
        <v>663</v>
      </c>
      <c r="G249" s="86" t="s">
        <v>444</v>
      </c>
      <c r="H249" s="73" t="s">
        <v>664</v>
      </c>
      <c r="I249" s="73" t="s">
        <v>308</v>
      </c>
      <c r="J249" s="73"/>
      <c r="K249" s="83">
        <v>1.2000000000125366</v>
      </c>
      <c r="L249" s="86" t="s">
        <v>128</v>
      </c>
      <c r="M249" s="87">
        <v>0.06</v>
      </c>
      <c r="N249" s="87">
        <v>6.1600000000100297E-2</v>
      </c>
      <c r="O249" s="83">
        <v>15733.017482000001</v>
      </c>
      <c r="P249" s="85">
        <v>101.4</v>
      </c>
      <c r="Q249" s="73"/>
      <c r="R249" s="83">
        <v>15.953279199000001</v>
      </c>
      <c r="S249" s="84">
        <v>5.7514431350225177E-5</v>
      </c>
      <c r="T249" s="84">
        <f t="shared" si="4"/>
        <v>1.445575604632227E-3</v>
      </c>
      <c r="U249" s="84">
        <f>R249/'סכום נכסי הקרן'!$C$42</f>
        <v>4.8280950129842584E-4</v>
      </c>
    </row>
    <row r="250" spans="2:21">
      <c r="B250" s="76" t="s">
        <v>870</v>
      </c>
      <c r="C250" s="73" t="s">
        <v>871</v>
      </c>
      <c r="D250" s="86" t="s">
        <v>115</v>
      </c>
      <c r="E250" s="86" t="s">
        <v>304</v>
      </c>
      <c r="F250" s="73" t="s">
        <v>663</v>
      </c>
      <c r="G250" s="86" t="s">
        <v>444</v>
      </c>
      <c r="H250" s="73" t="s">
        <v>664</v>
      </c>
      <c r="I250" s="73" t="s">
        <v>308</v>
      </c>
      <c r="J250" s="73"/>
      <c r="K250" s="83">
        <v>2.5099999994941884</v>
      </c>
      <c r="L250" s="86" t="s">
        <v>128</v>
      </c>
      <c r="M250" s="87">
        <v>5.9000000000000004E-2</v>
      </c>
      <c r="N250" s="87">
        <v>4.2299999992714457E-2</v>
      </c>
      <c r="O250" s="83">
        <v>2037.0094180000001</v>
      </c>
      <c r="P250" s="85">
        <v>105.79</v>
      </c>
      <c r="Q250" s="73"/>
      <c r="R250" s="83">
        <v>2.1549522590000003</v>
      </c>
      <c r="S250" s="84">
        <v>2.4110000011244179E-6</v>
      </c>
      <c r="T250" s="84">
        <f t="shared" si="4"/>
        <v>1.9526683987031179E-4</v>
      </c>
      <c r="U250" s="84">
        <f>R250/'סכום נכסי הקרן'!$C$42</f>
        <v>6.5217402172396239E-5</v>
      </c>
    </row>
    <row r="251" spans="2:21">
      <c r="B251" s="76" t="s">
        <v>872</v>
      </c>
      <c r="C251" s="73" t="s">
        <v>873</v>
      </c>
      <c r="D251" s="86" t="s">
        <v>115</v>
      </c>
      <c r="E251" s="86" t="s">
        <v>304</v>
      </c>
      <c r="F251" s="73" t="s">
        <v>663</v>
      </c>
      <c r="G251" s="86" t="s">
        <v>444</v>
      </c>
      <c r="H251" s="73" t="s">
        <v>664</v>
      </c>
      <c r="I251" s="73" t="s">
        <v>308</v>
      </c>
      <c r="J251" s="73"/>
      <c r="K251" s="83">
        <v>5.2999999997301073</v>
      </c>
      <c r="L251" s="86" t="s">
        <v>128</v>
      </c>
      <c r="M251" s="87">
        <v>2.7000000000000003E-2</v>
      </c>
      <c r="N251" s="87">
        <v>5.6299999995804414E-2</v>
      </c>
      <c r="O251" s="83">
        <v>4739.1981589999996</v>
      </c>
      <c r="P251" s="85">
        <v>86</v>
      </c>
      <c r="Q251" s="73"/>
      <c r="R251" s="83">
        <v>4.0757104169999998</v>
      </c>
      <c r="S251" s="84">
        <v>6.7691226632577266E-6</v>
      </c>
      <c r="T251" s="84">
        <f t="shared" si="4"/>
        <v>3.69312633275418E-4</v>
      </c>
      <c r="U251" s="84">
        <f>R251/'סכום נכסי הקרן'!$C$42</f>
        <v>1.2334716200490718E-4</v>
      </c>
    </row>
    <row r="252" spans="2:21">
      <c r="B252" s="76" t="s">
        <v>874</v>
      </c>
      <c r="C252" s="73" t="s">
        <v>875</v>
      </c>
      <c r="D252" s="86" t="s">
        <v>115</v>
      </c>
      <c r="E252" s="86" t="s">
        <v>304</v>
      </c>
      <c r="F252" s="73" t="s">
        <v>876</v>
      </c>
      <c r="G252" s="86" t="s">
        <v>2139</v>
      </c>
      <c r="H252" s="73" t="s">
        <v>657</v>
      </c>
      <c r="I252" s="73" t="s">
        <v>126</v>
      </c>
      <c r="J252" s="73"/>
      <c r="K252" s="83">
        <v>2.8699999999626931</v>
      </c>
      <c r="L252" s="86" t="s">
        <v>128</v>
      </c>
      <c r="M252" s="87">
        <v>4.5999999999999999E-2</v>
      </c>
      <c r="N252" s="87">
        <v>0.13419999999936044</v>
      </c>
      <c r="O252" s="83">
        <v>14228.975181</v>
      </c>
      <c r="P252" s="85">
        <v>79.12</v>
      </c>
      <c r="Q252" s="73"/>
      <c r="R252" s="83">
        <v>11.257965166</v>
      </c>
      <c r="S252" s="84">
        <v>5.9549303356055433E-5</v>
      </c>
      <c r="T252" s="84">
        <f t="shared" si="4"/>
        <v>1.0201187855340185E-3</v>
      </c>
      <c r="U252" s="84">
        <f>R252/'סכום נכסי הקרן'!$C$42</f>
        <v>3.4071067644652145E-4</v>
      </c>
    </row>
    <row r="253" spans="2:21">
      <c r="B253" s="76" t="s">
        <v>877</v>
      </c>
      <c r="C253" s="73" t="s">
        <v>878</v>
      </c>
      <c r="D253" s="86" t="s">
        <v>115</v>
      </c>
      <c r="E253" s="86" t="s">
        <v>304</v>
      </c>
      <c r="F253" s="73" t="s">
        <v>879</v>
      </c>
      <c r="G253" s="86" t="s">
        <v>444</v>
      </c>
      <c r="H253" s="73" t="s">
        <v>880</v>
      </c>
      <c r="I253" s="73" t="s">
        <v>308</v>
      </c>
      <c r="J253" s="73"/>
      <c r="K253" s="83">
        <v>0.65999999995406056</v>
      </c>
      <c r="L253" s="86" t="s">
        <v>128</v>
      </c>
      <c r="M253" s="87">
        <v>4.7E-2</v>
      </c>
      <c r="N253" s="87">
        <v>7.0400000002756369E-2</v>
      </c>
      <c r="O253" s="83">
        <v>1304.5007310000001</v>
      </c>
      <c r="P253" s="85">
        <v>100.12</v>
      </c>
      <c r="Q253" s="73"/>
      <c r="R253" s="83">
        <v>1.3060660909999999</v>
      </c>
      <c r="S253" s="84">
        <v>5.9217966071687978E-5</v>
      </c>
      <c r="T253" s="84">
        <f t="shared" si="4"/>
        <v>1.1834665811561305E-4</v>
      </c>
      <c r="U253" s="84">
        <f>R253/'סכום נכסי הקרן'!$C$42</f>
        <v>3.952673993808252E-5</v>
      </c>
    </row>
    <row r="254" spans="2:21">
      <c r="B254" s="76" t="s">
        <v>884</v>
      </c>
      <c r="C254" s="73" t="s">
        <v>885</v>
      </c>
      <c r="D254" s="86" t="s">
        <v>115</v>
      </c>
      <c r="E254" s="86" t="s">
        <v>304</v>
      </c>
      <c r="F254" s="73" t="s">
        <v>886</v>
      </c>
      <c r="G254" s="86" t="s">
        <v>2139</v>
      </c>
      <c r="H254" s="73" t="s">
        <v>887</v>
      </c>
      <c r="I254" s="73" t="s">
        <v>308</v>
      </c>
      <c r="J254" s="73"/>
      <c r="K254" s="83">
        <v>0.5</v>
      </c>
      <c r="L254" s="86" t="s">
        <v>128</v>
      </c>
      <c r="M254" s="87">
        <v>6.0999999999999999E-2</v>
      </c>
      <c r="N254" s="87">
        <v>0.37580000000072489</v>
      </c>
      <c r="O254" s="83">
        <v>50792.158430000003</v>
      </c>
      <c r="P254" s="85">
        <v>88</v>
      </c>
      <c r="Q254" s="73"/>
      <c r="R254" s="83">
        <v>44.697097721999995</v>
      </c>
      <c r="S254" s="84">
        <v>7.4958911496458087E-5</v>
      </c>
      <c r="T254" s="84">
        <f t="shared" si="4"/>
        <v>4.0501412442425014E-3</v>
      </c>
      <c r="U254" s="84">
        <f>R254/'סכום נכסי הקרן'!$C$42</f>
        <v>1.352711451448711E-3</v>
      </c>
    </row>
    <row r="255" spans="2:21">
      <c r="B255" s="76" t="s">
        <v>888</v>
      </c>
      <c r="C255" s="73" t="s">
        <v>889</v>
      </c>
      <c r="D255" s="86" t="s">
        <v>115</v>
      </c>
      <c r="E255" s="86" t="s">
        <v>304</v>
      </c>
      <c r="F255" s="73" t="s">
        <v>867</v>
      </c>
      <c r="G255" s="86" t="s">
        <v>151</v>
      </c>
      <c r="H255" s="73" t="s">
        <v>677</v>
      </c>
      <c r="I255" s="73"/>
      <c r="J255" s="73"/>
      <c r="K255" s="83">
        <v>3.7100000000773972</v>
      </c>
      <c r="L255" s="86" t="s">
        <v>128</v>
      </c>
      <c r="M255" s="87">
        <v>4.2500000000000003E-2</v>
      </c>
      <c r="N255" s="87">
        <v>4.1200000002955137E-2</v>
      </c>
      <c r="O255" s="83">
        <v>2815.7483750000001</v>
      </c>
      <c r="P255" s="85">
        <v>100.95</v>
      </c>
      <c r="Q255" s="73"/>
      <c r="R255" s="83">
        <v>2.8424980179999997</v>
      </c>
      <c r="S255" s="84">
        <v>2.3304352369128907E-5</v>
      </c>
      <c r="T255" s="84">
        <f t="shared" si="4"/>
        <v>2.5756747185204555E-4</v>
      </c>
      <c r="U255" s="84">
        <f>R255/'סכום נכסי הקרן'!$C$42</f>
        <v>8.6025263733763836E-5</v>
      </c>
    </row>
    <row r="256" spans="2:21">
      <c r="B256" s="72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83"/>
      <c r="P256" s="85"/>
      <c r="Q256" s="73"/>
      <c r="R256" s="73"/>
      <c r="S256" s="73"/>
      <c r="T256" s="84"/>
      <c r="U256" s="73"/>
    </row>
    <row r="257" spans="2:21">
      <c r="B257" s="89" t="s">
        <v>46</v>
      </c>
      <c r="C257" s="71"/>
      <c r="D257" s="71"/>
      <c r="E257" s="71"/>
      <c r="F257" s="71"/>
      <c r="G257" s="71"/>
      <c r="H257" s="71"/>
      <c r="I257" s="71"/>
      <c r="J257" s="71"/>
      <c r="K257" s="80">
        <v>3.5794619269134134</v>
      </c>
      <c r="L257" s="71"/>
      <c r="M257" s="71"/>
      <c r="N257" s="91">
        <v>8.2053673382166584E-2</v>
      </c>
      <c r="O257" s="80"/>
      <c r="P257" s="82"/>
      <c r="Q257" s="71"/>
      <c r="R257" s="80">
        <v>367.18590344899997</v>
      </c>
      <c r="S257" s="71"/>
      <c r="T257" s="81">
        <f t="shared" si="4"/>
        <v>3.3271841968639936E-2</v>
      </c>
      <c r="U257" s="81">
        <f>R257/'סכום נכסי הקרן'!$C$42</f>
        <v>1.1112501744414785E-2</v>
      </c>
    </row>
    <row r="258" spans="2:21">
      <c r="B258" s="76" t="s">
        <v>890</v>
      </c>
      <c r="C258" s="73" t="s">
        <v>891</v>
      </c>
      <c r="D258" s="86" t="s">
        <v>115</v>
      </c>
      <c r="E258" s="86" t="s">
        <v>304</v>
      </c>
      <c r="F258" s="73" t="s">
        <v>892</v>
      </c>
      <c r="G258" s="86" t="s">
        <v>122</v>
      </c>
      <c r="H258" s="73" t="s">
        <v>408</v>
      </c>
      <c r="I258" s="73" t="s">
        <v>308</v>
      </c>
      <c r="J258" s="73"/>
      <c r="K258" s="83">
        <v>2.5299999999994003</v>
      </c>
      <c r="L258" s="86" t="s">
        <v>128</v>
      </c>
      <c r="M258" s="87">
        <v>3.49E-2</v>
      </c>
      <c r="N258" s="87">
        <v>5.1799999999964007E-2</v>
      </c>
      <c r="O258" s="83">
        <v>173551.41698100002</v>
      </c>
      <c r="P258" s="85">
        <v>96.05</v>
      </c>
      <c r="Q258" s="73"/>
      <c r="R258" s="83">
        <v>166.69612857000001</v>
      </c>
      <c r="S258" s="84">
        <v>8.6130735360377954E-5</v>
      </c>
      <c r="T258" s="84">
        <f t="shared" si="4"/>
        <v>1.5104847965209188E-2</v>
      </c>
      <c r="U258" s="84">
        <f>R258/'סכום נכסי הקרן'!$C$42</f>
        <v>5.0448859886000653E-3</v>
      </c>
    </row>
    <row r="259" spans="2:21">
      <c r="B259" s="76" t="s">
        <v>893</v>
      </c>
      <c r="C259" s="73" t="s">
        <v>894</v>
      </c>
      <c r="D259" s="86" t="s">
        <v>115</v>
      </c>
      <c r="E259" s="86" t="s">
        <v>304</v>
      </c>
      <c r="F259" s="73" t="s">
        <v>895</v>
      </c>
      <c r="G259" s="86" t="s">
        <v>122</v>
      </c>
      <c r="H259" s="73" t="s">
        <v>608</v>
      </c>
      <c r="I259" s="73" t="s">
        <v>126</v>
      </c>
      <c r="J259" s="73"/>
      <c r="K259" s="83">
        <v>1.6799999996774853</v>
      </c>
      <c r="L259" s="86" t="s">
        <v>128</v>
      </c>
      <c r="M259" s="87">
        <v>4.4999999999999998E-2</v>
      </c>
      <c r="N259" s="87">
        <v>0.15239999998592663</v>
      </c>
      <c r="O259" s="83">
        <v>1708.1230929999999</v>
      </c>
      <c r="P259" s="85">
        <v>79.87</v>
      </c>
      <c r="Q259" s="73"/>
      <c r="R259" s="83">
        <v>1.3642778579999999</v>
      </c>
      <c r="S259" s="84">
        <v>1.1174917996536548E-6</v>
      </c>
      <c r="T259" s="84">
        <f t="shared" si="4"/>
        <v>1.2362140503303741E-4</v>
      </c>
      <c r="U259" s="84">
        <f>R259/'סכום נכסי הקרן'!$C$42</f>
        <v>4.1288458882782733E-5</v>
      </c>
    </row>
    <row r="260" spans="2:21">
      <c r="B260" s="76" t="s">
        <v>896</v>
      </c>
      <c r="C260" s="73" t="s">
        <v>897</v>
      </c>
      <c r="D260" s="86" t="s">
        <v>115</v>
      </c>
      <c r="E260" s="86" t="s">
        <v>304</v>
      </c>
      <c r="F260" s="73" t="s">
        <v>898</v>
      </c>
      <c r="G260" s="86" t="s">
        <v>122</v>
      </c>
      <c r="H260" s="73" t="s">
        <v>608</v>
      </c>
      <c r="I260" s="73" t="s">
        <v>126</v>
      </c>
      <c r="J260" s="73"/>
      <c r="K260" s="83">
        <v>4.6300000000117461</v>
      </c>
      <c r="L260" s="86" t="s">
        <v>128</v>
      </c>
      <c r="M260" s="87">
        <v>4.6900000000000004E-2</v>
      </c>
      <c r="N260" s="87">
        <v>0.11600000000018072</v>
      </c>
      <c r="O260" s="83">
        <v>74586.570613000004</v>
      </c>
      <c r="P260" s="85">
        <v>74.19</v>
      </c>
      <c r="Q260" s="73"/>
      <c r="R260" s="83">
        <v>55.335775644999998</v>
      </c>
      <c r="S260" s="84">
        <v>3.788784299162688E-5</v>
      </c>
      <c r="T260" s="84">
        <f t="shared" si="4"/>
        <v>5.014144511482522E-3</v>
      </c>
      <c r="U260" s="84">
        <f>R260/'סכום נכסי הקרן'!$C$42</f>
        <v>1.6746800397499911E-3</v>
      </c>
    </row>
    <row r="261" spans="2:21">
      <c r="B261" s="76" t="s">
        <v>899</v>
      </c>
      <c r="C261" s="73" t="s">
        <v>900</v>
      </c>
      <c r="D261" s="86" t="s">
        <v>115</v>
      </c>
      <c r="E261" s="86" t="s">
        <v>304</v>
      </c>
      <c r="F261" s="73" t="s">
        <v>898</v>
      </c>
      <c r="G261" s="86" t="s">
        <v>122</v>
      </c>
      <c r="H261" s="73" t="s">
        <v>608</v>
      </c>
      <c r="I261" s="73" t="s">
        <v>126</v>
      </c>
      <c r="J261" s="73"/>
      <c r="K261" s="83">
        <v>4.9299999999810673</v>
      </c>
      <c r="L261" s="86" t="s">
        <v>128</v>
      </c>
      <c r="M261" s="87">
        <v>4.6900000000000004E-2</v>
      </c>
      <c r="N261" s="87">
        <v>0.11039999999961063</v>
      </c>
      <c r="O261" s="83">
        <v>147050.511061</v>
      </c>
      <c r="P261" s="85">
        <v>76.150000000000006</v>
      </c>
      <c r="Q261" s="73"/>
      <c r="R261" s="83">
        <v>111.97895578400001</v>
      </c>
      <c r="S261" s="84">
        <v>9.1164076752706821E-5</v>
      </c>
      <c r="T261" s="84">
        <f t="shared" si="4"/>
        <v>1.0146756957885372E-2</v>
      </c>
      <c r="U261" s="84">
        <f>R261/'סכום נכסי הקרן'!$C$42</f>
        <v>3.3889273248211217E-3</v>
      </c>
    </row>
    <row r="262" spans="2:21">
      <c r="B262" s="76" t="s">
        <v>901</v>
      </c>
      <c r="C262" s="73" t="s">
        <v>902</v>
      </c>
      <c r="D262" s="86" t="s">
        <v>115</v>
      </c>
      <c r="E262" s="86" t="s">
        <v>304</v>
      </c>
      <c r="F262" s="73" t="s">
        <v>663</v>
      </c>
      <c r="G262" s="86" t="s">
        <v>444</v>
      </c>
      <c r="H262" s="73" t="s">
        <v>664</v>
      </c>
      <c r="I262" s="73" t="s">
        <v>308</v>
      </c>
      <c r="J262" s="73"/>
      <c r="K262" s="83">
        <v>2.0499999999922109</v>
      </c>
      <c r="L262" s="86" t="s">
        <v>128</v>
      </c>
      <c r="M262" s="87">
        <v>6.7000000000000004E-2</v>
      </c>
      <c r="N262" s="87">
        <v>7.7199999999916932E-2</v>
      </c>
      <c r="O262" s="83">
        <v>21023.121197</v>
      </c>
      <c r="P262" s="85">
        <v>91.6</v>
      </c>
      <c r="Q262" s="73"/>
      <c r="R262" s="83">
        <v>19.257178502999999</v>
      </c>
      <c r="S262" s="84">
        <v>1.8375534656318167E-5</v>
      </c>
      <c r="T262" s="84">
        <f t="shared" si="4"/>
        <v>1.7449520635061599E-3</v>
      </c>
      <c r="U262" s="84">
        <f>R262/'סכום נכסי הקרן'!$C$42</f>
        <v>5.8279859792280159E-4</v>
      </c>
    </row>
    <row r="263" spans="2:21">
      <c r="B263" s="76" t="s">
        <v>903</v>
      </c>
      <c r="C263" s="73" t="s">
        <v>904</v>
      </c>
      <c r="D263" s="86" t="s">
        <v>115</v>
      </c>
      <c r="E263" s="86" t="s">
        <v>304</v>
      </c>
      <c r="F263" s="73" t="s">
        <v>663</v>
      </c>
      <c r="G263" s="86" t="s">
        <v>444</v>
      </c>
      <c r="H263" s="73" t="s">
        <v>664</v>
      </c>
      <c r="I263" s="73" t="s">
        <v>308</v>
      </c>
      <c r="J263" s="73"/>
      <c r="K263" s="83">
        <v>3.3899999999434423</v>
      </c>
      <c r="L263" s="86" t="s">
        <v>128</v>
      </c>
      <c r="M263" s="87">
        <v>4.7E-2</v>
      </c>
      <c r="N263" s="87">
        <v>8.1099999999370703E-2</v>
      </c>
      <c r="O263" s="83">
        <v>14366.659529999999</v>
      </c>
      <c r="P263" s="85">
        <v>87.38</v>
      </c>
      <c r="Q263" s="73"/>
      <c r="R263" s="83">
        <v>12.553587089000001</v>
      </c>
      <c r="S263" s="84">
        <v>2.0084058859835333E-5</v>
      </c>
      <c r="T263" s="84">
        <f t="shared" si="4"/>
        <v>1.1375190655236581E-3</v>
      </c>
      <c r="U263" s="84">
        <f>R263/'סכום נכסי הקרן'!$C$42</f>
        <v>3.7992133443802379E-4</v>
      </c>
    </row>
    <row r="264" spans="2:21">
      <c r="B264" s="72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83"/>
      <c r="P264" s="85"/>
      <c r="Q264" s="73"/>
      <c r="R264" s="73"/>
      <c r="S264" s="73"/>
      <c r="T264" s="84"/>
      <c r="U264" s="73"/>
    </row>
    <row r="265" spans="2:21">
      <c r="B265" s="70" t="s">
        <v>190</v>
      </c>
      <c r="C265" s="71"/>
      <c r="D265" s="71"/>
      <c r="E265" s="71"/>
      <c r="F265" s="71"/>
      <c r="G265" s="71"/>
      <c r="H265" s="71"/>
      <c r="I265" s="71"/>
      <c r="J265" s="71"/>
      <c r="K265" s="80">
        <v>8.220407063931626</v>
      </c>
      <c r="L265" s="71"/>
      <c r="M265" s="71"/>
      <c r="N265" s="91">
        <v>5.7293181960260613E-2</v>
      </c>
      <c r="O265" s="80"/>
      <c r="P265" s="82"/>
      <c r="Q265" s="71"/>
      <c r="R265" s="80">
        <f>R266+R274</f>
        <v>546.33753054399983</v>
      </c>
      <c r="S265" s="71"/>
      <c r="T265" s="81">
        <f t="shared" si="4"/>
        <v>4.9505320893457799E-2</v>
      </c>
      <c r="U265" s="81">
        <f>R265/'סכום נכסי הקרן'!$C$42</f>
        <v>1.6534340518474494E-2</v>
      </c>
    </row>
    <row r="266" spans="2:21">
      <c r="B266" s="89" t="s">
        <v>64</v>
      </c>
      <c r="C266" s="71"/>
      <c r="D266" s="71"/>
      <c r="E266" s="71"/>
      <c r="F266" s="71"/>
      <c r="G266" s="71"/>
      <c r="H266" s="71"/>
      <c r="I266" s="71"/>
      <c r="J266" s="71"/>
      <c r="K266" s="80">
        <v>7.0087164992608519</v>
      </c>
      <c r="L266" s="71"/>
      <c r="M266" s="71"/>
      <c r="N266" s="91">
        <v>5.5859874484859878E-2</v>
      </c>
      <c r="O266" s="80"/>
      <c r="P266" s="82"/>
      <c r="Q266" s="71"/>
      <c r="R266" s="80">
        <f>SUM(R267:R272)</f>
        <v>62.405674923999996</v>
      </c>
      <c r="S266" s="71"/>
      <c r="T266" s="81">
        <f t="shared" si="4"/>
        <v>5.6547697896742301E-3</v>
      </c>
      <c r="U266" s="81">
        <f>R266/'סכום נכסי הקרן'!$C$42</f>
        <v>1.8886432320533047E-3</v>
      </c>
    </row>
    <row r="267" spans="2:21">
      <c r="B267" s="76" t="s">
        <v>905</v>
      </c>
      <c r="C267" s="73" t="s">
        <v>906</v>
      </c>
      <c r="D267" s="86" t="s">
        <v>28</v>
      </c>
      <c r="E267" s="86" t="s">
        <v>907</v>
      </c>
      <c r="F267" s="73" t="s">
        <v>908</v>
      </c>
      <c r="G267" s="86" t="s">
        <v>909</v>
      </c>
      <c r="H267" s="73" t="s">
        <v>910</v>
      </c>
      <c r="I267" s="73" t="s">
        <v>911</v>
      </c>
      <c r="J267" s="73"/>
      <c r="K267" s="83">
        <v>3.419999999905087</v>
      </c>
      <c r="L267" s="86" t="s">
        <v>127</v>
      </c>
      <c r="M267" s="87">
        <v>5.0819999999999997E-2</v>
      </c>
      <c r="N267" s="87">
        <v>4.3899999998043865E-2</v>
      </c>
      <c r="O267" s="83">
        <v>2364.4066769999999</v>
      </c>
      <c r="P267" s="85">
        <v>102.4956</v>
      </c>
      <c r="Q267" s="73"/>
      <c r="R267" s="83">
        <v>8.6394680709999996</v>
      </c>
      <c r="S267" s="84">
        <v>7.3887708656250002E-6</v>
      </c>
      <c r="T267" s="84">
        <f t="shared" si="4"/>
        <v>7.8284872499564181E-4</v>
      </c>
      <c r="U267" s="84">
        <f>R267/'סכום נכסי הקרן'!$C$42</f>
        <v>2.6146456905892096E-4</v>
      </c>
    </row>
    <row r="268" spans="2:21">
      <c r="B268" s="76" t="s">
        <v>912</v>
      </c>
      <c r="C268" s="73" t="s">
        <v>913</v>
      </c>
      <c r="D268" s="86" t="s">
        <v>28</v>
      </c>
      <c r="E268" s="86" t="s">
        <v>907</v>
      </c>
      <c r="F268" s="73" t="s">
        <v>908</v>
      </c>
      <c r="G268" s="86" t="s">
        <v>909</v>
      </c>
      <c r="H268" s="73" t="s">
        <v>910</v>
      </c>
      <c r="I268" s="73" t="s">
        <v>911</v>
      </c>
      <c r="J268" s="73"/>
      <c r="K268" s="83">
        <v>4.9200000002410098</v>
      </c>
      <c r="L268" s="86" t="s">
        <v>127</v>
      </c>
      <c r="M268" s="87">
        <v>5.4120000000000001E-2</v>
      </c>
      <c r="N268" s="87">
        <v>6.4700000002454405E-2</v>
      </c>
      <c r="O268" s="83">
        <v>3285.5555169999993</v>
      </c>
      <c r="P268" s="85">
        <v>96.352999999999994</v>
      </c>
      <c r="Q268" s="73"/>
      <c r="R268" s="83">
        <v>11.285832109000001</v>
      </c>
      <c r="S268" s="84">
        <v>1.0267360990624998E-5</v>
      </c>
      <c r="T268" s="84">
        <f t="shared" si="4"/>
        <v>1.0226438947904906E-3</v>
      </c>
      <c r="U268" s="84">
        <f>R268/'סכום נכסי הקרן'!$C$42</f>
        <v>3.4155404066554579E-4</v>
      </c>
    </row>
    <row r="269" spans="2:21">
      <c r="B269" s="76" t="s">
        <v>914</v>
      </c>
      <c r="C269" s="73" t="s">
        <v>915</v>
      </c>
      <c r="D269" s="86" t="s">
        <v>28</v>
      </c>
      <c r="E269" s="86" t="s">
        <v>907</v>
      </c>
      <c r="F269" s="73" t="s">
        <v>726</v>
      </c>
      <c r="G269" s="86" t="s">
        <v>500</v>
      </c>
      <c r="H269" s="73" t="s">
        <v>910</v>
      </c>
      <c r="I269" s="73" t="s">
        <v>301</v>
      </c>
      <c r="J269" s="73"/>
      <c r="K269" s="83">
        <v>10.96000000011194</v>
      </c>
      <c r="L269" s="86" t="s">
        <v>127</v>
      </c>
      <c r="M269" s="87">
        <v>6.3750000000000001E-2</v>
      </c>
      <c r="N269" s="87">
        <v>5.4800000000805184E-2</v>
      </c>
      <c r="O269" s="83">
        <v>5095.5600000000004</v>
      </c>
      <c r="P269" s="85">
        <v>112.125</v>
      </c>
      <c r="Q269" s="73"/>
      <c r="R269" s="83">
        <v>20.368259057</v>
      </c>
      <c r="S269" s="84">
        <v>8.4926000000000006E-6</v>
      </c>
      <c r="T269" s="84">
        <f t="shared" si="4"/>
        <v>1.8456304835105148E-3</v>
      </c>
      <c r="U269" s="84">
        <f>R269/'סכום נכסי הקרן'!$C$42</f>
        <v>6.1642430217379626E-4</v>
      </c>
    </row>
    <row r="270" spans="2:21">
      <c r="B270" s="76" t="s">
        <v>881</v>
      </c>
      <c r="C270" s="73" t="s">
        <v>2158</v>
      </c>
      <c r="D270" s="86" t="s">
        <v>28</v>
      </c>
      <c r="E270" s="86" t="s">
        <v>907</v>
      </c>
      <c r="F270" s="73" t="s">
        <v>327</v>
      </c>
      <c r="G270" s="86" t="s">
        <v>314</v>
      </c>
      <c r="H270" s="73" t="s">
        <v>882</v>
      </c>
      <c r="I270" s="73" t="s">
        <v>883</v>
      </c>
      <c r="J270" s="73"/>
      <c r="K270" s="83">
        <v>5.2900000002246816</v>
      </c>
      <c r="L270" s="86" t="s">
        <v>127</v>
      </c>
      <c r="M270" s="87">
        <v>3.2750000000000001E-2</v>
      </c>
      <c r="N270" s="87">
        <v>4.9200000001377829E-2</v>
      </c>
      <c r="O270" s="83">
        <v>3951.4369280000001</v>
      </c>
      <c r="P270" s="85">
        <v>90.677899999999994</v>
      </c>
      <c r="Q270" s="73"/>
      <c r="R270" s="83">
        <v>12.773684596999999</v>
      </c>
      <c r="S270" s="84">
        <v>5.2685825706666665E-6</v>
      </c>
      <c r="T270" s="84">
        <f t="shared" si="4"/>
        <v>1.1574627764207313E-3</v>
      </c>
      <c r="U270" s="84">
        <f>R270/'סכום נכסי הקרן'!$C$42</f>
        <v>3.8658235796484619E-4</v>
      </c>
    </row>
    <row r="271" spans="2:21">
      <c r="B271" s="76" t="s">
        <v>916</v>
      </c>
      <c r="C271" s="73" t="s">
        <v>917</v>
      </c>
      <c r="D271" s="86" t="s">
        <v>28</v>
      </c>
      <c r="E271" s="86" t="s">
        <v>907</v>
      </c>
      <c r="F271" s="73" t="s">
        <v>918</v>
      </c>
      <c r="G271" s="86" t="s">
        <v>919</v>
      </c>
      <c r="H271" s="73" t="s">
        <v>920</v>
      </c>
      <c r="I271" s="73" t="s">
        <v>301</v>
      </c>
      <c r="J271" s="73"/>
      <c r="K271" s="83">
        <v>4.1699999998223216</v>
      </c>
      <c r="L271" s="86" t="s">
        <v>129</v>
      </c>
      <c r="M271" s="87">
        <v>0.06</v>
      </c>
      <c r="N271" s="87">
        <v>6.3699999996721712E-2</v>
      </c>
      <c r="O271" s="83">
        <v>2055.2091999999998</v>
      </c>
      <c r="P271" s="85">
        <v>99.701300000000003</v>
      </c>
      <c r="Q271" s="73"/>
      <c r="R271" s="83">
        <v>7.9919915260000005</v>
      </c>
      <c r="S271" s="84">
        <v>2.0552091999999997E-6</v>
      </c>
      <c r="T271" s="84">
        <f t="shared" si="4"/>
        <v>7.2417888750654256E-4</v>
      </c>
      <c r="U271" s="84">
        <f>R271/'סכום נכסי הקרן'!$C$42</f>
        <v>2.4186936083279824E-4</v>
      </c>
    </row>
    <row r="272" spans="2:21">
      <c r="B272" s="76" t="s">
        <v>921</v>
      </c>
      <c r="C272" s="73" t="s">
        <v>922</v>
      </c>
      <c r="D272" s="86" t="s">
        <v>28</v>
      </c>
      <c r="E272" s="86" t="s">
        <v>907</v>
      </c>
      <c r="F272" s="73" t="s">
        <v>923</v>
      </c>
      <c r="G272" s="86" t="s">
        <v>924</v>
      </c>
      <c r="H272" s="73" t="s">
        <v>677</v>
      </c>
      <c r="I272" s="73"/>
      <c r="J272" s="73"/>
      <c r="K272" s="83">
        <v>4.6200000002376633</v>
      </c>
      <c r="L272" s="86" t="s">
        <v>127</v>
      </c>
      <c r="M272" s="87">
        <v>0</v>
      </c>
      <c r="N272" s="87">
        <v>2.8000000005941592E-2</v>
      </c>
      <c r="O272" s="83">
        <v>433.12259999999992</v>
      </c>
      <c r="P272" s="85">
        <v>87.2</v>
      </c>
      <c r="Q272" s="73"/>
      <c r="R272" s="83">
        <v>1.346439564</v>
      </c>
      <c r="S272" s="84">
        <v>7.5325669565217374E-7</v>
      </c>
      <c r="T272" s="84">
        <f t="shared" si="4"/>
        <v>1.2200502245030959E-4</v>
      </c>
      <c r="U272" s="84">
        <f>R272/'סכום נכסי הקרן'!$C$42</f>
        <v>4.074860135739732E-5</v>
      </c>
    </row>
    <row r="273" spans="2:21">
      <c r="B273" s="72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83"/>
      <c r="P273" s="85"/>
      <c r="Q273" s="73"/>
      <c r="R273" s="73"/>
      <c r="S273" s="73"/>
      <c r="T273" s="84"/>
      <c r="U273" s="73"/>
    </row>
    <row r="274" spans="2:21">
      <c r="B274" s="89" t="s">
        <v>63</v>
      </c>
      <c r="C274" s="71"/>
      <c r="D274" s="71"/>
      <c r="E274" s="71"/>
      <c r="F274" s="71"/>
      <c r="G274" s="71"/>
      <c r="H274" s="71"/>
      <c r="I274" s="71"/>
      <c r="J274" s="71"/>
      <c r="K274" s="80">
        <v>8.3540734972259472</v>
      </c>
      <c r="L274" s="71"/>
      <c r="M274" s="71"/>
      <c r="N274" s="91">
        <v>5.7451295841507981E-2</v>
      </c>
      <c r="O274" s="80"/>
      <c r="P274" s="82"/>
      <c r="Q274" s="71"/>
      <c r="R274" s="80">
        <v>483.93185561999979</v>
      </c>
      <c r="S274" s="71"/>
      <c r="T274" s="81">
        <f t="shared" si="4"/>
        <v>4.385055110378356E-2</v>
      </c>
      <c r="U274" s="81">
        <f>R274/'סכום נכסי הקרן'!$C$42</f>
        <v>1.464569728642119E-2</v>
      </c>
    </row>
    <row r="275" spans="2:21">
      <c r="B275" s="76" t="s">
        <v>925</v>
      </c>
      <c r="C275" s="73" t="s">
        <v>926</v>
      </c>
      <c r="D275" s="86" t="s">
        <v>28</v>
      </c>
      <c r="E275" s="86" t="s">
        <v>907</v>
      </c>
      <c r="F275" s="73"/>
      <c r="G275" s="86" t="s">
        <v>927</v>
      </c>
      <c r="H275" s="73" t="s">
        <v>300</v>
      </c>
      <c r="I275" s="73" t="s">
        <v>301</v>
      </c>
      <c r="J275" s="73"/>
      <c r="K275" s="83">
        <v>17.959999999388621</v>
      </c>
      <c r="L275" s="86" t="s">
        <v>127</v>
      </c>
      <c r="M275" s="87">
        <v>4.7500000000000001E-2</v>
      </c>
      <c r="N275" s="87">
        <v>3.0399999998596831E-2</v>
      </c>
      <c r="O275" s="83">
        <v>849.26</v>
      </c>
      <c r="P275" s="85">
        <v>131.81899999999999</v>
      </c>
      <c r="Q275" s="73"/>
      <c r="R275" s="83">
        <v>3.9909668890000001</v>
      </c>
      <c r="S275" s="84">
        <v>3.7744888888888889E-7</v>
      </c>
      <c r="T275" s="84">
        <f t="shared" si="4"/>
        <v>3.6163376204153733E-4</v>
      </c>
      <c r="U275" s="84">
        <f>R275/'סכום נכסי הקרן'!$C$42</f>
        <v>1.2078248674400449E-4</v>
      </c>
    </row>
    <row r="276" spans="2:21">
      <c r="B276" s="76" t="s">
        <v>928</v>
      </c>
      <c r="C276" s="73" t="s">
        <v>929</v>
      </c>
      <c r="D276" s="86" t="s">
        <v>28</v>
      </c>
      <c r="E276" s="86" t="s">
        <v>907</v>
      </c>
      <c r="F276" s="73"/>
      <c r="G276" s="86" t="s">
        <v>927</v>
      </c>
      <c r="H276" s="73" t="s">
        <v>300</v>
      </c>
      <c r="I276" s="73" t="s">
        <v>301</v>
      </c>
      <c r="J276" s="73"/>
      <c r="K276" s="83">
        <v>20.739999999416487</v>
      </c>
      <c r="L276" s="86" t="s">
        <v>127</v>
      </c>
      <c r="M276" s="87">
        <v>4.9500000000000002E-2</v>
      </c>
      <c r="N276" s="87">
        <v>3.2199999999134712E-2</v>
      </c>
      <c r="O276" s="83">
        <v>1868.3720000000001</v>
      </c>
      <c r="P276" s="85">
        <v>135.3357</v>
      </c>
      <c r="Q276" s="73"/>
      <c r="R276" s="83">
        <v>9.0143707989999999</v>
      </c>
      <c r="S276" s="84">
        <v>1.868372E-6</v>
      </c>
      <c r="T276" s="84">
        <f t="shared" si="4"/>
        <v>8.1681981212742367E-4</v>
      </c>
      <c r="U276" s="84">
        <f>R276/'סכום נכסי הקרן'!$C$42</f>
        <v>2.7281061252015776E-4</v>
      </c>
    </row>
    <row r="277" spans="2:21">
      <c r="B277" s="76" t="s">
        <v>1106</v>
      </c>
      <c r="C277" s="73" t="s">
        <v>1107</v>
      </c>
      <c r="D277" s="86" t="s">
        <v>28</v>
      </c>
      <c r="E277" s="86" t="s">
        <v>907</v>
      </c>
      <c r="F277" s="73"/>
      <c r="G277" s="86" t="s">
        <v>924</v>
      </c>
      <c r="H277" s="73" t="s">
        <v>940</v>
      </c>
      <c r="I277" s="73" t="s">
        <v>301</v>
      </c>
      <c r="J277" s="73"/>
      <c r="K277" s="83">
        <v>20.92</v>
      </c>
      <c r="L277" s="86" t="s">
        <v>127</v>
      </c>
      <c r="M277" s="87">
        <v>3.7900000000000003E-2</v>
      </c>
      <c r="N277" s="87">
        <v>3.7379999999999997E-2</v>
      </c>
      <c r="O277" s="83">
        <v>2293.002</v>
      </c>
      <c r="P277" s="85">
        <v>101.96</v>
      </c>
      <c r="Q277" s="73"/>
      <c r="R277" s="83">
        <v>8.3347733520000009</v>
      </c>
      <c r="S277" s="84">
        <v>6.5514342857142851E-7</v>
      </c>
      <c r="T277" s="84">
        <f t="shared" si="4"/>
        <v>7.5523940109724992E-4</v>
      </c>
      <c r="U277" s="84">
        <f>R277/'סכום נכסי הקרן'!$C$42</f>
        <v>2.5224329840392768E-4</v>
      </c>
    </row>
    <row r="278" spans="2:21">
      <c r="B278" s="76" t="s">
        <v>1092</v>
      </c>
      <c r="C278" s="73" t="s">
        <v>1093</v>
      </c>
      <c r="D278" s="86" t="s">
        <v>28</v>
      </c>
      <c r="E278" s="86" t="s">
        <v>907</v>
      </c>
      <c r="F278" s="73"/>
      <c r="G278" s="86" t="s">
        <v>945</v>
      </c>
      <c r="H278" s="73" t="s">
        <v>933</v>
      </c>
      <c r="I278" s="73" t="s">
        <v>911</v>
      </c>
      <c r="J278" s="73"/>
      <c r="K278" s="83">
        <v>8.61</v>
      </c>
      <c r="L278" s="86" t="s">
        <v>127</v>
      </c>
      <c r="M278" s="87">
        <v>3.3750000000000002E-2</v>
      </c>
      <c r="N278" s="87">
        <v>3.1030000000000002E-2</v>
      </c>
      <c r="O278" s="83">
        <v>1868.3720000000001</v>
      </c>
      <c r="P278" s="85">
        <v>101.26600000000001</v>
      </c>
      <c r="Q278" s="73"/>
      <c r="R278" s="83">
        <v>6.7450712270000004</v>
      </c>
      <c r="S278" s="85">
        <f>O278/1000000000</f>
        <v>1.868372E-6</v>
      </c>
      <c r="T278" s="84">
        <f t="shared" si="4"/>
        <v>6.1119161118105138E-4</v>
      </c>
      <c r="U278" s="84">
        <f>R278/'סכום נכסי הקרן'!$C$42</f>
        <v>2.04132607140378E-4</v>
      </c>
    </row>
    <row r="279" spans="2:21">
      <c r="B279" s="76" t="s">
        <v>930</v>
      </c>
      <c r="C279" s="73" t="s">
        <v>931</v>
      </c>
      <c r="D279" s="86" t="s">
        <v>28</v>
      </c>
      <c r="E279" s="86" t="s">
        <v>907</v>
      </c>
      <c r="F279" s="73"/>
      <c r="G279" s="86" t="s">
        <v>932</v>
      </c>
      <c r="H279" s="73" t="s">
        <v>933</v>
      </c>
      <c r="I279" s="73" t="s">
        <v>301</v>
      </c>
      <c r="J279" s="73"/>
      <c r="K279" s="83">
        <v>18.949999999722916</v>
      </c>
      <c r="L279" s="86" t="s">
        <v>127</v>
      </c>
      <c r="M279" s="87">
        <v>4.2000000000000003E-2</v>
      </c>
      <c r="N279" s="87">
        <v>2.7199999999722922E-2</v>
      </c>
      <c r="O279" s="83">
        <v>2208.076</v>
      </c>
      <c r="P279" s="85">
        <v>128.3733</v>
      </c>
      <c r="Q279" s="73"/>
      <c r="R279" s="83">
        <v>10.105280424</v>
      </c>
      <c r="S279" s="84">
        <v>1.7664608E-6</v>
      </c>
      <c r="T279" s="84">
        <f t="shared" si="4"/>
        <v>9.1567048233053418E-4</v>
      </c>
      <c r="U279" s="84">
        <f>R279/'סכום נכסי הקרן'!$C$42</f>
        <v>3.058258644591396E-4</v>
      </c>
    </row>
    <row r="280" spans="2:21">
      <c r="B280" s="76" t="s">
        <v>1098</v>
      </c>
      <c r="C280" s="73" t="s">
        <v>1099</v>
      </c>
      <c r="D280" s="86" t="s">
        <v>28</v>
      </c>
      <c r="E280" s="86" t="s">
        <v>907</v>
      </c>
      <c r="F280" s="73"/>
      <c r="G280" s="86" t="s">
        <v>1083</v>
      </c>
      <c r="H280" s="73" t="s">
        <v>933</v>
      </c>
      <c r="I280" s="73" t="s">
        <v>911</v>
      </c>
      <c r="J280" s="73"/>
      <c r="K280" s="83">
        <v>18.53</v>
      </c>
      <c r="L280" s="86" t="s">
        <v>127</v>
      </c>
      <c r="M280" s="87">
        <v>3.1E-2</v>
      </c>
      <c r="N280" s="87">
        <v>0.03</v>
      </c>
      <c r="O280" s="83">
        <v>1783.4459999999997</v>
      </c>
      <c r="P280" s="85">
        <v>122.9</v>
      </c>
      <c r="Q280" s="73"/>
      <c r="R280" s="83">
        <v>7.8139653170000001</v>
      </c>
      <c r="S280" s="84">
        <v>2.3779279999999996E-6</v>
      </c>
      <c r="T280" s="84">
        <f t="shared" si="4"/>
        <v>7.0804738617033503E-4</v>
      </c>
      <c r="U280" s="84">
        <f>R280/'סכום נכסי הקרן'!$C$42</f>
        <v>2.3648158167384467E-4</v>
      </c>
    </row>
    <row r="281" spans="2:21">
      <c r="B281" s="76" t="s">
        <v>934</v>
      </c>
      <c r="C281" s="73" t="s">
        <v>935</v>
      </c>
      <c r="D281" s="86" t="s">
        <v>28</v>
      </c>
      <c r="E281" s="86" t="s">
        <v>907</v>
      </c>
      <c r="F281" s="73"/>
      <c r="G281" s="86" t="s">
        <v>936</v>
      </c>
      <c r="H281" s="73" t="s">
        <v>933</v>
      </c>
      <c r="I281" s="73" t="s">
        <v>301</v>
      </c>
      <c r="J281" s="73"/>
      <c r="K281" s="83">
        <v>17.950000000420118</v>
      </c>
      <c r="L281" s="86" t="s">
        <v>127</v>
      </c>
      <c r="M281" s="87">
        <v>4.7E-2</v>
      </c>
      <c r="N281" s="87">
        <v>3.0800000001186212E-2</v>
      </c>
      <c r="O281" s="83">
        <v>2208.076</v>
      </c>
      <c r="P281" s="85">
        <v>128.51240000000001</v>
      </c>
      <c r="Q281" s="73"/>
      <c r="R281" s="83">
        <v>10.116226585</v>
      </c>
      <c r="S281" s="84">
        <v>1.2617577142857142E-6</v>
      </c>
      <c r="T281" s="84">
        <f t="shared" si="4"/>
        <v>9.1666234758335115E-4</v>
      </c>
      <c r="U281" s="84">
        <f>R281/'סכום נכסי הקרן'!$C$42</f>
        <v>3.0615713870486789E-4</v>
      </c>
    </row>
    <row r="282" spans="2:21">
      <c r="B282" s="76" t="s">
        <v>937</v>
      </c>
      <c r="C282" s="73" t="s">
        <v>938</v>
      </c>
      <c r="D282" s="86" t="s">
        <v>28</v>
      </c>
      <c r="E282" s="86" t="s">
        <v>907</v>
      </c>
      <c r="F282" s="73"/>
      <c r="G282" s="86" t="s">
        <v>939</v>
      </c>
      <c r="H282" s="73" t="s">
        <v>940</v>
      </c>
      <c r="I282" s="73" t="s">
        <v>301</v>
      </c>
      <c r="J282" s="73"/>
      <c r="K282" s="83">
        <v>8.2700000003241279</v>
      </c>
      <c r="L282" s="86" t="s">
        <v>127</v>
      </c>
      <c r="M282" s="87">
        <v>3.95E-2</v>
      </c>
      <c r="N282" s="87">
        <v>2.9600000000087601E-2</v>
      </c>
      <c r="O282" s="83">
        <v>1188.9639999999999</v>
      </c>
      <c r="P282" s="85">
        <v>107.72490000000001</v>
      </c>
      <c r="Q282" s="73"/>
      <c r="R282" s="83">
        <v>4.5660881760000001</v>
      </c>
      <c r="S282" s="84">
        <v>2.3779280000000001E-6</v>
      </c>
      <c r="T282" s="84">
        <f t="shared" si="4"/>
        <v>4.1374726747332361E-4</v>
      </c>
      <c r="U282" s="84">
        <f>R282/'סכום נכסי הקרן'!$C$42</f>
        <v>1.3818793789288077E-4</v>
      </c>
    </row>
    <row r="283" spans="2:21">
      <c r="B283" s="76" t="s">
        <v>973</v>
      </c>
      <c r="C283" s="73" t="s">
        <v>974</v>
      </c>
      <c r="D283" s="86" t="s">
        <v>28</v>
      </c>
      <c r="E283" s="86" t="s">
        <v>907</v>
      </c>
      <c r="F283" s="73"/>
      <c r="G283" s="86" t="s">
        <v>945</v>
      </c>
      <c r="H283" s="73" t="s">
        <v>940</v>
      </c>
      <c r="I283" s="73" t="s">
        <v>911</v>
      </c>
      <c r="J283" s="73"/>
      <c r="K283" s="83">
        <v>8.51</v>
      </c>
      <c r="L283" s="86" t="s">
        <v>127</v>
      </c>
      <c r="M283" s="87">
        <v>3.6000000000000004E-2</v>
      </c>
      <c r="N283" s="87">
        <v>3.3769999999999994E-2</v>
      </c>
      <c r="O283" s="83">
        <v>1698.52</v>
      </c>
      <c r="P283" s="85">
        <v>101.93</v>
      </c>
      <c r="Q283" s="73"/>
      <c r="R283" s="83">
        <v>6.1720896190000003</v>
      </c>
      <c r="S283" s="84">
        <v>0</v>
      </c>
      <c r="T283" s="84">
        <f t="shared" si="4"/>
        <v>5.5927198863224862E-4</v>
      </c>
      <c r="U283" s="84">
        <f>R283/'סכום נכסי הקרן'!$C$42</f>
        <v>1.8679191116428108E-4</v>
      </c>
    </row>
    <row r="284" spans="2:21">
      <c r="B284" s="76" t="s">
        <v>941</v>
      </c>
      <c r="C284" s="73" t="s">
        <v>942</v>
      </c>
      <c r="D284" s="86" t="s">
        <v>28</v>
      </c>
      <c r="E284" s="86" t="s">
        <v>907</v>
      </c>
      <c r="F284" s="73"/>
      <c r="G284" s="86" t="s">
        <v>936</v>
      </c>
      <c r="H284" s="73" t="s">
        <v>940</v>
      </c>
      <c r="I284" s="73" t="s">
        <v>301</v>
      </c>
      <c r="J284" s="73"/>
      <c r="K284" s="83">
        <v>14.300000000530083</v>
      </c>
      <c r="L284" s="86" t="s">
        <v>127</v>
      </c>
      <c r="M284" s="87">
        <v>3.7499999999999999E-2</v>
      </c>
      <c r="N284" s="87">
        <v>3.0300000002175177E-2</v>
      </c>
      <c r="O284" s="83">
        <v>1401.279</v>
      </c>
      <c r="P284" s="85">
        <v>109.5137</v>
      </c>
      <c r="Q284" s="73"/>
      <c r="R284" s="83">
        <v>5.4708205269999999</v>
      </c>
      <c r="S284" s="84">
        <v>1.75159875E-6</v>
      </c>
      <c r="T284" s="84">
        <f t="shared" si="4"/>
        <v>4.9572784331688698E-4</v>
      </c>
      <c r="U284" s="84">
        <f>R284/'סכום נכסי הקרן'!$C$42</f>
        <v>1.6556872711784732E-4</v>
      </c>
    </row>
    <row r="285" spans="2:21">
      <c r="B285" s="76" t="s">
        <v>943</v>
      </c>
      <c r="C285" s="73" t="s">
        <v>944</v>
      </c>
      <c r="D285" s="86" t="s">
        <v>28</v>
      </c>
      <c r="E285" s="86" t="s">
        <v>907</v>
      </c>
      <c r="F285" s="73"/>
      <c r="G285" s="86" t="s">
        <v>945</v>
      </c>
      <c r="H285" s="73" t="s">
        <v>940</v>
      </c>
      <c r="I285" s="73" t="s">
        <v>301</v>
      </c>
      <c r="J285" s="73"/>
      <c r="K285" s="83">
        <v>4.0099995344143586</v>
      </c>
      <c r="L285" s="86" t="s">
        <v>127</v>
      </c>
      <c r="M285" s="87">
        <v>4.4999999999999998E-2</v>
      </c>
      <c r="N285" s="87">
        <v>6.6599993178628983E-2</v>
      </c>
      <c r="O285" s="83">
        <v>1.1040380000000001</v>
      </c>
      <c r="P285" s="85">
        <v>93.861000000000004</v>
      </c>
      <c r="Q285" s="73"/>
      <c r="R285" s="83">
        <v>3.6942719999999997E-3</v>
      </c>
      <c r="S285" s="84">
        <v>2.2080760000000001E-9</v>
      </c>
      <c r="T285" s="84">
        <f t="shared" si="4"/>
        <v>3.3474932729884497E-7</v>
      </c>
      <c r="U285" s="84">
        <f>R285/'סכום נכסי הקרן'!$C$42</f>
        <v>1.1180332267315557E-7</v>
      </c>
    </row>
    <row r="286" spans="2:21">
      <c r="B286" s="76" t="s">
        <v>946</v>
      </c>
      <c r="C286" s="73" t="s">
        <v>947</v>
      </c>
      <c r="D286" s="86" t="s">
        <v>28</v>
      </c>
      <c r="E286" s="86" t="s">
        <v>907</v>
      </c>
      <c r="F286" s="73"/>
      <c r="G286" s="86" t="s">
        <v>945</v>
      </c>
      <c r="H286" s="73" t="s">
        <v>940</v>
      </c>
      <c r="I286" s="73" t="s">
        <v>301</v>
      </c>
      <c r="J286" s="73"/>
      <c r="K286" s="83">
        <v>6.5599999993185794</v>
      </c>
      <c r="L286" s="86" t="s">
        <v>127</v>
      </c>
      <c r="M286" s="87">
        <v>5.1249999999999997E-2</v>
      </c>
      <c r="N286" s="87">
        <v>5.6699999995576261E-2</v>
      </c>
      <c r="O286" s="83">
        <v>1022.08441</v>
      </c>
      <c r="P286" s="85">
        <v>99.882599999999996</v>
      </c>
      <c r="Q286" s="73"/>
      <c r="R286" s="83">
        <v>3.6394530829999998</v>
      </c>
      <c r="S286" s="84">
        <v>2.0441688200000002E-6</v>
      </c>
      <c r="T286" s="84">
        <f t="shared" si="4"/>
        <v>3.297820169359369E-4</v>
      </c>
      <c r="U286" s="84">
        <f>R286/'סכום נכסי הקרן'!$C$42</f>
        <v>1.1014428482593049E-4</v>
      </c>
    </row>
    <row r="287" spans="2:21">
      <c r="B287" s="76" t="s">
        <v>1094</v>
      </c>
      <c r="C287" s="73" t="s">
        <v>1095</v>
      </c>
      <c r="D287" s="86" t="s">
        <v>28</v>
      </c>
      <c r="E287" s="86" t="s">
        <v>907</v>
      </c>
      <c r="F287" s="73"/>
      <c r="G287" s="86" t="s">
        <v>932</v>
      </c>
      <c r="H287" s="73" t="s">
        <v>2159</v>
      </c>
      <c r="I287" s="73" t="s">
        <v>883</v>
      </c>
      <c r="J287" s="73"/>
      <c r="K287" s="83">
        <v>14.57</v>
      </c>
      <c r="L287" s="86" t="s">
        <v>129</v>
      </c>
      <c r="M287" s="87">
        <v>3.5099999999999999E-2</v>
      </c>
      <c r="N287" s="87">
        <v>3.5400000000000001E-2</v>
      </c>
      <c r="O287" s="83">
        <v>1104.038</v>
      </c>
      <c r="P287" s="85">
        <v>102.59</v>
      </c>
      <c r="Q287" s="73"/>
      <c r="R287" s="83">
        <v>4.417606868</v>
      </c>
      <c r="S287" s="84">
        <f>O287/1750000</f>
        <v>6.308788571428571E-4</v>
      </c>
      <c r="T287" s="84">
        <f>R287/$R$11</f>
        <v>4.0029292031928281E-4</v>
      </c>
      <c r="U287" s="84">
        <f>R287/'סכום נכסי הקרן'!$C$42</f>
        <v>1.3369430461702663E-4</v>
      </c>
    </row>
    <row r="288" spans="2:21">
      <c r="B288" s="76" t="s">
        <v>962</v>
      </c>
      <c r="C288" s="73" t="s">
        <v>963</v>
      </c>
      <c r="D288" s="86" t="s">
        <v>28</v>
      </c>
      <c r="E288" s="86" t="s">
        <v>907</v>
      </c>
      <c r="F288" s="73"/>
      <c r="G288" s="86" t="s">
        <v>950</v>
      </c>
      <c r="H288" s="73" t="s">
        <v>951</v>
      </c>
      <c r="I288" s="73" t="s">
        <v>911</v>
      </c>
      <c r="J288" s="73"/>
      <c r="K288" s="83">
        <v>8.0099999999324822</v>
      </c>
      <c r="L288" s="86" t="s">
        <v>127</v>
      </c>
      <c r="M288" s="87">
        <v>3.61E-2</v>
      </c>
      <c r="N288" s="87">
        <v>4.5500000000241146E-2</v>
      </c>
      <c r="O288" s="83">
        <v>2547.7800000000002</v>
      </c>
      <c r="P288" s="85">
        <v>91.3155</v>
      </c>
      <c r="Q288" s="73"/>
      <c r="R288" s="83">
        <v>8.294039355999999</v>
      </c>
      <c r="S288" s="84">
        <v>2.0382240000000001E-6</v>
      </c>
      <c r="T288" s="84">
        <f>R288/$R$11</f>
        <v>7.5154836866672117E-4</v>
      </c>
      <c r="U288" s="84">
        <f>R288/'סכום נכסי הקרן'!$C$42</f>
        <v>2.5101052612875268E-4</v>
      </c>
    </row>
    <row r="289" spans="2:21">
      <c r="B289" s="76" t="s">
        <v>1100</v>
      </c>
      <c r="C289" s="73" t="s">
        <v>1101</v>
      </c>
      <c r="D289" s="86" t="s">
        <v>28</v>
      </c>
      <c r="E289" s="86" t="s">
        <v>907</v>
      </c>
      <c r="F289" s="73"/>
      <c r="G289" s="86" t="s">
        <v>1102</v>
      </c>
      <c r="H289" s="73" t="s">
        <v>951</v>
      </c>
      <c r="I289" s="73" t="s">
        <v>911</v>
      </c>
      <c r="J289" s="73"/>
      <c r="K289" s="83">
        <v>16.809999999999999</v>
      </c>
      <c r="L289" s="86" t="s">
        <v>127</v>
      </c>
      <c r="M289" s="87">
        <v>5.1249999999999997E-2</v>
      </c>
      <c r="N289" s="87">
        <v>3.9300000000000002E-2</v>
      </c>
      <c r="O289" s="83">
        <v>1486.2049999999999</v>
      </c>
      <c r="P289" s="85">
        <v>118.6579</v>
      </c>
      <c r="Q289" s="73"/>
      <c r="R289" s="83">
        <v>6.2868785819999999</v>
      </c>
      <c r="S289" s="84">
        <v>1.188964E-6</v>
      </c>
      <c r="T289" s="84">
        <f t="shared" si="4"/>
        <v>5.6967336897067035E-4</v>
      </c>
      <c r="U289" s="84">
        <f>R289/'סכום נכסי הקרן'!$C$42</f>
        <v>1.9026588045230477E-4</v>
      </c>
    </row>
    <row r="290" spans="2:21">
      <c r="B290" s="76" t="s">
        <v>1103</v>
      </c>
      <c r="C290" s="73" t="s">
        <v>1104</v>
      </c>
      <c r="D290" s="86" t="s">
        <v>28</v>
      </c>
      <c r="E290" s="86" t="s">
        <v>907</v>
      </c>
      <c r="F290" s="73"/>
      <c r="G290" s="86" t="s">
        <v>1105</v>
      </c>
      <c r="H290" s="73" t="s">
        <v>951</v>
      </c>
      <c r="I290" s="73" t="s">
        <v>911</v>
      </c>
      <c r="J290" s="73"/>
      <c r="K290" s="83">
        <v>17.93</v>
      </c>
      <c r="L290" s="86" t="s">
        <v>127</v>
      </c>
      <c r="M290" s="87">
        <v>4.2000000000000003E-2</v>
      </c>
      <c r="N290" s="87">
        <v>3.6000000000000004E-2</v>
      </c>
      <c r="O290" s="83">
        <v>2717.6320000000001</v>
      </c>
      <c r="P290" s="85">
        <v>109.762</v>
      </c>
      <c r="Q290" s="73"/>
      <c r="R290" s="83">
        <v>10.634135596</v>
      </c>
      <c r="S290" s="84">
        <v>3.623506666666667E-6</v>
      </c>
      <c r="T290" s="84">
        <f t="shared" si="4"/>
        <v>9.6359167304565065E-4</v>
      </c>
      <c r="U290" s="84">
        <f>R290/'סכום נכסי הקרן'!$C$42</f>
        <v>3.218311194708126E-4</v>
      </c>
    </row>
    <row r="291" spans="2:21">
      <c r="B291" s="76" t="s">
        <v>948</v>
      </c>
      <c r="C291" s="73" t="s">
        <v>949</v>
      </c>
      <c r="D291" s="86" t="s">
        <v>28</v>
      </c>
      <c r="E291" s="86" t="s">
        <v>907</v>
      </c>
      <c r="F291" s="73"/>
      <c r="G291" s="86" t="s">
        <v>950</v>
      </c>
      <c r="H291" s="73" t="s">
        <v>951</v>
      </c>
      <c r="I291" s="73" t="s">
        <v>911</v>
      </c>
      <c r="J291" s="73"/>
      <c r="K291" s="83">
        <v>7.8100000001384648</v>
      </c>
      <c r="L291" s="86" t="s">
        <v>127</v>
      </c>
      <c r="M291" s="87">
        <v>3.9329999999999997E-2</v>
      </c>
      <c r="N291" s="87">
        <v>4.4800000000426048E-2</v>
      </c>
      <c r="O291" s="83">
        <v>2220.8148999999999</v>
      </c>
      <c r="P291" s="85">
        <v>94.868700000000004</v>
      </c>
      <c r="Q291" s="73"/>
      <c r="R291" s="83">
        <v>7.5109456159999999</v>
      </c>
      <c r="S291" s="84">
        <v>1.4805432666666665E-6</v>
      </c>
      <c r="T291" s="84">
        <f t="shared" si="4"/>
        <v>6.8058984079521188E-4</v>
      </c>
      <c r="U291" s="84">
        <f>R291/'סכום נכסי הקרן'!$C$42</f>
        <v>2.2731100370686601E-4</v>
      </c>
    </row>
    <row r="292" spans="2:21">
      <c r="B292" s="76" t="s">
        <v>952</v>
      </c>
      <c r="C292" s="73" t="s">
        <v>953</v>
      </c>
      <c r="D292" s="86" t="s">
        <v>28</v>
      </c>
      <c r="E292" s="86" t="s">
        <v>907</v>
      </c>
      <c r="F292" s="73"/>
      <c r="G292" s="86" t="s">
        <v>950</v>
      </c>
      <c r="H292" s="73" t="s">
        <v>951</v>
      </c>
      <c r="I292" s="73" t="s">
        <v>911</v>
      </c>
      <c r="J292" s="73"/>
      <c r="K292" s="83">
        <v>7.7300000001822617</v>
      </c>
      <c r="L292" s="86" t="s">
        <v>127</v>
      </c>
      <c r="M292" s="87">
        <v>4.1100000000000005E-2</v>
      </c>
      <c r="N292" s="87">
        <v>4.630000000103017E-2</v>
      </c>
      <c r="O292" s="83">
        <v>1868.3720000000001</v>
      </c>
      <c r="P292" s="85">
        <v>94.728499999999997</v>
      </c>
      <c r="Q292" s="73"/>
      <c r="R292" s="83">
        <v>6.3096249449999995</v>
      </c>
      <c r="S292" s="84">
        <v>1.4946976E-6</v>
      </c>
      <c r="T292" s="84">
        <f t="shared" si="4"/>
        <v>5.7173448675321191E-4</v>
      </c>
      <c r="U292" s="84">
        <f>R292/'סכום נכסי הקרן'!$C$42</f>
        <v>1.9095427561165678E-4</v>
      </c>
    </row>
    <row r="293" spans="2:21">
      <c r="B293" s="76" t="s">
        <v>954</v>
      </c>
      <c r="C293" s="73" t="s">
        <v>955</v>
      </c>
      <c r="D293" s="86" t="s">
        <v>28</v>
      </c>
      <c r="E293" s="86" t="s">
        <v>907</v>
      </c>
      <c r="F293" s="73"/>
      <c r="G293" s="86" t="s">
        <v>939</v>
      </c>
      <c r="H293" s="73" t="s">
        <v>882</v>
      </c>
      <c r="I293" s="73" t="s">
        <v>883</v>
      </c>
      <c r="J293" s="73"/>
      <c r="K293" s="83">
        <v>15.809999999900464</v>
      </c>
      <c r="L293" s="86" t="s">
        <v>127</v>
      </c>
      <c r="M293" s="87">
        <v>4.4500000000000005E-2</v>
      </c>
      <c r="N293" s="87">
        <v>3.809999999998049E-2</v>
      </c>
      <c r="O293" s="83">
        <v>2620.1369519999998</v>
      </c>
      <c r="P293" s="85">
        <v>109.70910000000001</v>
      </c>
      <c r="Q293" s="73"/>
      <c r="R293" s="83">
        <v>10.247695741999999</v>
      </c>
      <c r="S293" s="84">
        <v>1.310068476E-6</v>
      </c>
      <c r="T293" s="84">
        <f t="shared" si="4"/>
        <v>9.2857517150814499E-4</v>
      </c>
      <c r="U293" s="84">
        <f>R293/'סכום נכסי הקרן'!$C$42</f>
        <v>3.1013591681910497E-4</v>
      </c>
    </row>
    <row r="294" spans="2:21">
      <c r="B294" s="76" t="s">
        <v>956</v>
      </c>
      <c r="C294" s="73" t="s">
        <v>957</v>
      </c>
      <c r="D294" s="86" t="s">
        <v>28</v>
      </c>
      <c r="E294" s="86" t="s">
        <v>907</v>
      </c>
      <c r="F294" s="73"/>
      <c r="G294" s="86" t="s">
        <v>932</v>
      </c>
      <c r="H294" s="73" t="s">
        <v>958</v>
      </c>
      <c r="I294" s="73" t="s">
        <v>301</v>
      </c>
      <c r="J294" s="73"/>
      <c r="K294" s="83">
        <v>15.56999999930637</v>
      </c>
      <c r="L294" s="86" t="s">
        <v>127</v>
      </c>
      <c r="M294" s="87">
        <v>5.5500000000000001E-2</v>
      </c>
      <c r="N294" s="87">
        <v>4.3799999997609709E-2</v>
      </c>
      <c r="O294" s="83">
        <v>2123.15</v>
      </c>
      <c r="P294" s="85">
        <v>118.2829</v>
      </c>
      <c r="Q294" s="73"/>
      <c r="R294" s="83">
        <v>8.952869153</v>
      </c>
      <c r="S294" s="84">
        <v>5.3078750000000004E-7</v>
      </c>
      <c r="T294" s="84">
        <f t="shared" si="4"/>
        <v>8.112469591739131E-4</v>
      </c>
      <c r="U294" s="84">
        <f>R294/'סכום נכסי הקרן'!$C$42</f>
        <v>2.7094932878883853E-4</v>
      </c>
    </row>
    <row r="295" spans="2:21">
      <c r="B295" s="76" t="s">
        <v>959</v>
      </c>
      <c r="C295" s="73" t="s">
        <v>960</v>
      </c>
      <c r="D295" s="86" t="s">
        <v>28</v>
      </c>
      <c r="E295" s="86" t="s">
        <v>907</v>
      </c>
      <c r="F295" s="73"/>
      <c r="G295" s="86" t="s">
        <v>961</v>
      </c>
      <c r="H295" s="73" t="s">
        <v>958</v>
      </c>
      <c r="I295" s="73" t="s">
        <v>911</v>
      </c>
      <c r="J295" s="73"/>
      <c r="K295" s="83">
        <v>16.720000000778029</v>
      </c>
      <c r="L295" s="86" t="s">
        <v>127</v>
      </c>
      <c r="M295" s="87">
        <v>4.5499999999999999E-2</v>
      </c>
      <c r="N295" s="87">
        <v>4.0100000002294987E-2</v>
      </c>
      <c r="O295" s="83">
        <v>2547.7800000000002</v>
      </c>
      <c r="P295" s="85">
        <v>106.9804</v>
      </c>
      <c r="Q295" s="73"/>
      <c r="R295" s="83">
        <v>9.7168554769999993</v>
      </c>
      <c r="S295" s="84">
        <v>1.0213679976331723E-6</v>
      </c>
      <c r="T295" s="84">
        <f t="shared" si="4"/>
        <v>8.8047410542208243E-4</v>
      </c>
      <c r="U295" s="84">
        <f>R295/'סכום נכסי הקרן'!$C$42</f>
        <v>2.9407058502012035E-4</v>
      </c>
    </row>
    <row r="296" spans="2:21">
      <c r="B296" s="76" t="s">
        <v>964</v>
      </c>
      <c r="C296" s="73" t="s">
        <v>965</v>
      </c>
      <c r="D296" s="86" t="s">
        <v>28</v>
      </c>
      <c r="E296" s="86" t="s">
        <v>907</v>
      </c>
      <c r="F296" s="73"/>
      <c r="G296" s="86" t="s">
        <v>950</v>
      </c>
      <c r="H296" s="73" t="s">
        <v>958</v>
      </c>
      <c r="I296" s="73" t="s">
        <v>301</v>
      </c>
      <c r="J296" s="73"/>
      <c r="K296" s="83">
        <v>3.039999958770367</v>
      </c>
      <c r="L296" s="86" t="s">
        <v>127</v>
      </c>
      <c r="M296" s="87">
        <v>6.5000000000000002E-2</v>
      </c>
      <c r="N296" s="87">
        <v>5.7799999862567883E-2</v>
      </c>
      <c r="O296" s="83">
        <v>3.9915219999999998</v>
      </c>
      <c r="P296" s="85">
        <v>102.2689</v>
      </c>
      <c r="Q296" s="73"/>
      <c r="R296" s="83">
        <v>1.4552640000000002E-2</v>
      </c>
      <c r="S296" s="84">
        <v>1.5966088E-9</v>
      </c>
      <c r="T296" s="84">
        <f t="shared" ref="T296:T349" si="5">R296/$R$11</f>
        <v>1.3186593868622192E-6</v>
      </c>
      <c r="U296" s="84">
        <f>R296/'סכום נכסי הקרן'!$C$42</f>
        <v>4.4042060402327471E-7</v>
      </c>
    </row>
    <row r="297" spans="2:21">
      <c r="B297" s="76" t="s">
        <v>966</v>
      </c>
      <c r="C297" s="73" t="s">
        <v>967</v>
      </c>
      <c r="D297" s="86" t="s">
        <v>28</v>
      </c>
      <c r="E297" s="86" t="s">
        <v>907</v>
      </c>
      <c r="F297" s="73"/>
      <c r="G297" s="86" t="s">
        <v>968</v>
      </c>
      <c r="H297" s="73" t="s">
        <v>958</v>
      </c>
      <c r="I297" s="73" t="s">
        <v>911</v>
      </c>
      <c r="J297" s="73"/>
      <c r="K297" s="83">
        <v>13.920000001402498</v>
      </c>
      <c r="L297" s="86" t="s">
        <v>127</v>
      </c>
      <c r="M297" s="87">
        <v>5.0999999999999997E-2</v>
      </c>
      <c r="N297" s="87">
        <v>5.0500000003756693E-2</v>
      </c>
      <c r="O297" s="83">
        <v>1019.112</v>
      </c>
      <c r="P297" s="85">
        <v>98.911500000000004</v>
      </c>
      <c r="Q297" s="73"/>
      <c r="R297" s="83">
        <v>3.593587613</v>
      </c>
      <c r="S297" s="84">
        <v>1.358816E-6</v>
      </c>
      <c r="T297" s="84">
        <f t="shared" si="5"/>
        <v>3.2562600589269337E-4</v>
      </c>
      <c r="U297" s="84">
        <f>R297/'סכום נכסי הקרן'!$C$42</f>
        <v>1.0875621379543627E-4</v>
      </c>
    </row>
    <row r="298" spans="2:21">
      <c r="B298" s="76" t="s">
        <v>969</v>
      </c>
      <c r="C298" s="73" t="s">
        <v>970</v>
      </c>
      <c r="D298" s="86" t="s">
        <v>28</v>
      </c>
      <c r="E298" s="86" t="s">
        <v>907</v>
      </c>
      <c r="F298" s="73"/>
      <c r="G298" s="86" t="s">
        <v>945</v>
      </c>
      <c r="H298" s="73" t="s">
        <v>958</v>
      </c>
      <c r="I298" s="73" t="s">
        <v>301</v>
      </c>
      <c r="J298" s="73"/>
      <c r="K298" s="83">
        <v>6.2700000002019118</v>
      </c>
      <c r="L298" s="86" t="s">
        <v>127</v>
      </c>
      <c r="M298" s="87">
        <v>4.4999999999999998E-2</v>
      </c>
      <c r="N298" s="87">
        <v>7.6600000004935595E-2</v>
      </c>
      <c r="O298" s="83">
        <v>1537.1605999999999</v>
      </c>
      <c r="P298" s="85">
        <v>81.34</v>
      </c>
      <c r="Q298" s="73"/>
      <c r="R298" s="83">
        <v>4.4574137299999999</v>
      </c>
      <c r="S298" s="84">
        <v>2.0495474666666667E-6</v>
      </c>
      <c r="T298" s="84">
        <f t="shared" si="5"/>
        <v>4.038999422917791E-4</v>
      </c>
      <c r="U298" s="84">
        <f>R298/'סכום נכסי הקרן'!$C$42</f>
        <v>1.3489901814023005E-4</v>
      </c>
    </row>
    <row r="299" spans="2:21">
      <c r="B299" s="76" t="s">
        <v>971</v>
      </c>
      <c r="C299" s="73" t="s">
        <v>972</v>
      </c>
      <c r="D299" s="86" t="s">
        <v>28</v>
      </c>
      <c r="E299" s="86" t="s">
        <v>907</v>
      </c>
      <c r="F299" s="73"/>
      <c r="G299" s="86" t="s">
        <v>945</v>
      </c>
      <c r="H299" s="73" t="s">
        <v>958</v>
      </c>
      <c r="I299" s="73" t="s">
        <v>301</v>
      </c>
      <c r="J299" s="73"/>
      <c r="K299" s="83">
        <v>4.6099999999359502</v>
      </c>
      <c r="L299" s="86" t="s">
        <v>127</v>
      </c>
      <c r="M299" s="87">
        <v>5.7500000000000002E-2</v>
      </c>
      <c r="N299" s="87">
        <v>5.6899999996496052E-2</v>
      </c>
      <c r="O299" s="83">
        <v>719.74785000000008</v>
      </c>
      <c r="P299" s="85">
        <v>103.4387</v>
      </c>
      <c r="Q299" s="73"/>
      <c r="R299" s="83">
        <v>2.6541352969999994</v>
      </c>
      <c r="S299" s="84">
        <v>1.0282112142857144E-6</v>
      </c>
      <c r="T299" s="84">
        <f t="shared" si="5"/>
        <v>2.4049934743052757E-4</v>
      </c>
      <c r="U299" s="84">
        <f>R299/'סכום נכסי הקרן'!$C$42</f>
        <v>8.03246607257675E-5</v>
      </c>
    </row>
    <row r="300" spans="2:21">
      <c r="B300" s="76" t="s">
        <v>975</v>
      </c>
      <c r="C300" s="73" t="s">
        <v>976</v>
      </c>
      <c r="D300" s="86" t="s">
        <v>28</v>
      </c>
      <c r="E300" s="86" t="s">
        <v>907</v>
      </c>
      <c r="F300" s="73"/>
      <c r="G300" s="86" t="s">
        <v>977</v>
      </c>
      <c r="H300" s="73" t="s">
        <v>910</v>
      </c>
      <c r="I300" s="73" t="s">
        <v>301</v>
      </c>
      <c r="J300" s="73"/>
      <c r="K300" s="83">
        <v>7.6399999997081736</v>
      </c>
      <c r="L300" s="86" t="s">
        <v>127</v>
      </c>
      <c r="M300" s="87">
        <v>4.2500000000000003E-2</v>
      </c>
      <c r="N300" s="87">
        <v>6.4099999998401894E-2</v>
      </c>
      <c r="O300" s="83">
        <v>1868.3720000000001</v>
      </c>
      <c r="P300" s="85">
        <v>86.428600000000003</v>
      </c>
      <c r="Q300" s="73"/>
      <c r="R300" s="83">
        <v>5.7567904119999991</v>
      </c>
      <c r="S300" s="84">
        <v>3.1139533333333335E-6</v>
      </c>
      <c r="T300" s="84">
        <f t="shared" si="5"/>
        <v>5.2164045252148196E-4</v>
      </c>
      <c r="U300" s="84">
        <f>R300/'סכום נכסי הקרן'!$C$42</f>
        <v>1.7422331003092467E-4</v>
      </c>
    </row>
    <row r="301" spans="2:21">
      <c r="B301" s="76" t="s">
        <v>978</v>
      </c>
      <c r="C301" s="73" t="s">
        <v>979</v>
      </c>
      <c r="D301" s="86" t="s">
        <v>28</v>
      </c>
      <c r="E301" s="86" t="s">
        <v>907</v>
      </c>
      <c r="F301" s="73"/>
      <c r="G301" s="86" t="s">
        <v>977</v>
      </c>
      <c r="H301" s="73" t="s">
        <v>910</v>
      </c>
      <c r="I301" s="73" t="s">
        <v>301</v>
      </c>
      <c r="J301" s="73"/>
      <c r="K301" s="83">
        <v>5.3899999999379284</v>
      </c>
      <c r="L301" s="86" t="s">
        <v>127</v>
      </c>
      <c r="M301" s="87">
        <v>5.2499999999999998E-2</v>
      </c>
      <c r="N301" s="87">
        <v>6.1499999998137864E-2</v>
      </c>
      <c r="O301" s="83">
        <v>2365.953434</v>
      </c>
      <c r="P301" s="85">
        <v>95.502399999999994</v>
      </c>
      <c r="Q301" s="73"/>
      <c r="R301" s="83">
        <v>8.0552697500000008</v>
      </c>
      <c r="S301" s="84">
        <v>3.9432557233333333E-6</v>
      </c>
      <c r="T301" s="84">
        <f t="shared" si="5"/>
        <v>7.2991272164671026E-4</v>
      </c>
      <c r="U301" s="84">
        <f>R301/'סכום נכסי הקרן'!$C$42</f>
        <v>2.4378441086053205E-4</v>
      </c>
    </row>
    <row r="302" spans="2:21">
      <c r="B302" s="76" t="s">
        <v>980</v>
      </c>
      <c r="C302" s="73" t="s">
        <v>981</v>
      </c>
      <c r="D302" s="86" t="s">
        <v>28</v>
      </c>
      <c r="E302" s="86" t="s">
        <v>907</v>
      </c>
      <c r="F302" s="73"/>
      <c r="G302" s="86" t="s">
        <v>927</v>
      </c>
      <c r="H302" s="73" t="s">
        <v>910</v>
      </c>
      <c r="I302" s="73" t="s">
        <v>301</v>
      </c>
      <c r="J302" s="73"/>
      <c r="K302" s="83">
        <v>7.139999999697185</v>
      </c>
      <c r="L302" s="86" t="s">
        <v>127</v>
      </c>
      <c r="M302" s="87">
        <v>4.7500000000000001E-2</v>
      </c>
      <c r="N302" s="87">
        <v>4.5799999998346337E-2</v>
      </c>
      <c r="O302" s="83">
        <v>2547.7800000000002</v>
      </c>
      <c r="P302" s="85">
        <v>102.5301</v>
      </c>
      <c r="Q302" s="73"/>
      <c r="R302" s="83">
        <v>9.3126390130000001</v>
      </c>
      <c r="S302" s="84">
        <v>8.4926000000000002E-7</v>
      </c>
      <c r="T302" s="84">
        <f t="shared" si="5"/>
        <v>8.4384681067845837E-4</v>
      </c>
      <c r="U302" s="84">
        <f>R302/'סכום נכסי הקרן'!$C$42</f>
        <v>2.8183739164551399E-4</v>
      </c>
    </row>
    <row r="303" spans="2:21">
      <c r="B303" s="76" t="s">
        <v>982</v>
      </c>
      <c r="C303" s="73" t="s">
        <v>983</v>
      </c>
      <c r="D303" s="86" t="s">
        <v>28</v>
      </c>
      <c r="E303" s="86" t="s">
        <v>907</v>
      </c>
      <c r="F303" s="73"/>
      <c r="G303" s="86" t="s">
        <v>984</v>
      </c>
      <c r="H303" s="73" t="s">
        <v>910</v>
      </c>
      <c r="I303" s="73" t="s">
        <v>911</v>
      </c>
      <c r="J303" s="73"/>
      <c r="K303" s="83">
        <v>8.7899999999999991</v>
      </c>
      <c r="L303" s="86" t="s">
        <v>127</v>
      </c>
      <c r="M303" s="87">
        <v>3.3000000000000002E-2</v>
      </c>
      <c r="N303" s="87">
        <v>3.3300000000000003E-2</v>
      </c>
      <c r="O303" s="83">
        <v>1443.7419999999997</v>
      </c>
      <c r="P303" s="85">
        <v>99.926000000000002</v>
      </c>
      <c r="Q303" s="73"/>
      <c r="R303" s="83">
        <v>5.1431314940000004</v>
      </c>
      <c r="S303" s="84">
        <v>0</v>
      </c>
      <c r="T303" s="84">
        <f t="shared" si="5"/>
        <v>4.6603493403463625E-4</v>
      </c>
      <c r="U303" s="84">
        <f>R303/'סכום נכסי הקרן'!$C$42</f>
        <v>1.5565155732283676E-4</v>
      </c>
    </row>
    <row r="304" spans="2:21">
      <c r="B304" s="76" t="s">
        <v>985</v>
      </c>
      <c r="C304" s="73" t="s">
        <v>986</v>
      </c>
      <c r="D304" s="86" t="s">
        <v>28</v>
      </c>
      <c r="E304" s="86" t="s">
        <v>907</v>
      </c>
      <c r="F304" s="73"/>
      <c r="G304" s="86" t="s">
        <v>987</v>
      </c>
      <c r="H304" s="73" t="s">
        <v>910</v>
      </c>
      <c r="I304" s="73" t="s">
        <v>301</v>
      </c>
      <c r="J304" s="73"/>
      <c r="K304" s="83">
        <v>7.580000000292249</v>
      </c>
      <c r="L304" s="86" t="s">
        <v>127</v>
      </c>
      <c r="M304" s="87">
        <v>5.2999999999999999E-2</v>
      </c>
      <c r="N304" s="87">
        <v>5.3800000001994724E-2</v>
      </c>
      <c r="O304" s="83">
        <v>2437.3762000000002</v>
      </c>
      <c r="P304" s="85">
        <v>99.235299999999995</v>
      </c>
      <c r="Q304" s="73"/>
      <c r="R304" s="83">
        <v>8.6227975560000001</v>
      </c>
      <c r="S304" s="84">
        <v>1.3927864E-6</v>
      </c>
      <c r="T304" s="84">
        <f t="shared" si="5"/>
        <v>7.8133815845317421E-4</v>
      </c>
      <c r="U304" s="84">
        <f>R304/'סכום נכסי הקרן'!$C$42</f>
        <v>2.6096005315763576E-4</v>
      </c>
    </row>
    <row r="305" spans="2:21">
      <c r="B305" s="76" t="s">
        <v>988</v>
      </c>
      <c r="C305" s="73" t="s">
        <v>989</v>
      </c>
      <c r="D305" s="86" t="s">
        <v>28</v>
      </c>
      <c r="E305" s="86" t="s">
        <v>907</v>
      </c>
      <c r="F305" s="73"/>
      <c r="G305" s="86" t="s">
        <v>909</v>
      </c>
      <c r="H305" s="73" t="s">
        <v>910</v>
      </c>
      <c r="I305" s="73" t="s">
        <v>301</v>
      </c>
      <c r="J305" s="73"/>
      <c r="K305" s="83">
        <v>6.9099999998120056</v>
      </c>
      <c r="L305" s="86" t="s">
        <v>127</v>
      </c>
      <c r="M305" s="87">
        <v>5.2499999999999998E-2</v>
      </c>
      <c r="N305" s="87">
        <v>7.8799999997493403E-2</v>
      </c>
      <c r="O305" s="83">
        <v>2875.2546560000001</v>
      </c>
      <c r="P305" s="85">
        <v>85.625200000000007</v>
      </c>
      <c r="Q305" s="73"/>
      <c r="R305" s="83">
        <v>8.7768303149999998</v>
      </c>
      <c r="S305" s="84">
        <v>1.9168364373333332E-6</v>
      </c>
      <c r="T305" s="84">
        <f t="shared" si="5"/>
        <v>7.9529553962522515E-4</v>
      </c>
      <c r="U305" s="84">
        <f>R305/'סכום נכסי הקרן'!$C$42</f>
        <v>2.6562169535851145E-4</v>
      </c>
    </row>
    <row r="306" spans="2:21">
      <c r="B306" s="76" t="s">
        <v>990</v>
      </c>
      <c r="C306" s="73" t="s">
        <v>991</v>
      </c>
      <c r="D306" s="86" t="s">
        <v>28</v>
      </c>
      <c r="E306" s="86" t="s">
        <v>907</v>
      </c>
      <c r="F306" s="73"/>
      <c r="G306" s="86" t="s">
        <v>992</v>
      </c>
      <c r="H306" s="73" t="s">
        <v>910</v>
      </c>
      <c r="I306" s="73" t="s">
        <v>301</v>
      </c>
      <c r="J306" s="73"/>
      <c r="K306" s="83">
        <v>4.2999999995138181</v>
      </c>
      <c r="L306" s="86" t="s">
        <v>127</v>
      </c>
      <c r="M306" s="87">
        <v>4.1250000000000002E-2</v>
      </c>
      <c r="N306" s="87">
        <v>9.3499999991626878E-2</v>
      </c>
      <c r="O306" s="83">
        <v>1273.8900000000001</v>
      </c>
      <c r="P306" s="85">
        <v>81.523600000000002</v>
      </c>
      <c r="Q306" s="73"/>
      <c r="R306" s="83">
        <v>3.7023265660000004</v>
      </c>
      <c r="S306" s="84">
        <v>2.7104042553191491E-6</v>
      </c>
      <c r="T306" s="84">
        <f t="shared" si="5"/>
        <v>3.3547917625154376E-4</v>
      </c>
      <c r="U306" s="84">
        <f>R306/'סכום נכסי הקרן'!$C$42</f>
        <v>1.1204708578574997E-4</v>
      </c>
    </row>
    <row r="307" spans="2:21">
      <c r="B307" s="76" t="s">
        <v>993</v>
      </c>
      <c r="C307" s="73" t="s">
        <v>994</v>
      </c>
      <c r="D307" s="86" t="s">
        <v>28</v>
      </c>
      <c r="E307" s="86" t="s">
        <v>907</v>
      </c>
      <c r="F307" s="73"/>
      <c r="G307" s="86" t="s">
        <v>992</v>
      </c>
      <c r="H307" s="73" t="s">
        <v>910</v>
      </c>
      <c r="I307" s="73" t="s">
        <v>301</v>
      </c>
      <c r="J307" s="73"/>
      <c r="K307" s="83">
        <v>4.4499999997596573</v>
      </c>
      <c r="L307" s="86" t="s">
        <v>127</v>
      </c>
      <c r="M307" s="87">
        <v>3.7499999999999999E-2</v>
      </c>
      <c r="N307" s="87">
        <v>5.1199999996720036E-2</v>
      </c>
      <c r="O307" s="83">
        <v>2123.15</v>
      </c>
      <c r="P307" s="85">
        <v>93.449799999999996</v>
      </c>
      <c r="Q307" s="73"/>
      <c r="R307" s="83">
        <v>7.0732456859999999</v>
      </c>
      <c r="S307" s="84">
        <v>5.8976388888888888E-6</v>
      </c>
      <c r="T307" s="84">
        <f t="shared" si="5"/>
        <v>6.4092850640341511E-4</v>
      </c>
      <c r="U307" s="84">
        <f>R307/'סכום נכסי הקרן'!$C$42</f>
        <v>2.1406446785140991E-4</v>
      </c>
    </row>
    <row r="308" spans="2:21">
      <c r="B308" s="76" t="s">
        <v>995</v>
      </c>
      <c r="C308" s="73" t="s">
        <v>996</v>
      </c>
      <c r="D308" s="86" t="s">
        <v>28</v>
      </c>
      <c r="E308" s="86" t="s">
        <v>907</v>
      </c>
      <c r="F308" s="73"/>
      <c r="G308" s="86" t="s">
        <v>997</v>
      </c>
      <c r="H308" s="73" t="s">
        <v>998</v>
      </c>
      <c r="I308" s="73" t="s">
        <v>883</v>
      </c>
      <c r="J308" s="73"/>
      <c r="K308" s="83">
        <v>8.0300000005136436</v>
      </c>
      <c r="L308" s="86" t="s">
        <v>129</v>
      </c>
      <c r="M308" s="87">
        <v>2.8750000000000001E-2</v>
      </c>
      <c r="N308" s="87">
        <v>3.3900000002192753E-2</v>
      </c>
      <c r="O308" s="83">
        <v>1749.4756</v>
      </c>
      <c r="P308" s="85">
        <v>97.579400000000007</v>
      </c>
      <c r="Q308" s="73"/>
      <c r="R308" s="83">
        <v>6.6583141859999992</v>
      </c>
      <c r="S308" s="84">
        <v>1.7494755999999999E-6</v>
      </c>
      <c r="T308" s="84">
        <f t="shared" si="5"/>
        <v>6.0333028935277548E-4</v>
      </c>
      <c r="U308" s="84">
        <f>R308/'סכום נכסי הקרן'!$C$42</f>
        <v>2.0150699499024631E-4</v>
      </c>
    </row>
    <row r="309" spans="2:21">
      <c r="B309" s="76" t="s">
        <v>999</v>
      </c>
      <c r="C309" s="73" t="s">
        <v>1000</v>
      </c>
      <c r="D309" s="86" t="s">
        <v>28</v>
      </c>
      <c r="E309" s="86" t="s">
        <v>907</v>
      </c>
      <c r="F309" s="73"/>
      <c r="G309" s="86" t="s">
        <v>932</v>
      </c>
      <c r="H309" s="73" t="s">
        <v>910</v>
      </c>
      <c r="I309" s="73" t="s">
        <v>301</v>
      </c>
      <c r="J309" s="73"/>
      <c r="K309" s="83">
        <v>15.549999999700184</v>
      </c>
      <c r="L309" s="86" t="s">
        <v>127</v>
      </c>
      <c r="M309" s="87">
        <v>4.2000000000000003E-2</v>
      </c>
      <c r="N309" s="87">
        <v>4.7399999999600241E-2</v>
      </c>
      <c r="O309" s="83">
        <v>1698.52</v>
      </c>
      <c r="P309" s="85">
        <v>90.885999999999996</v>
      </c>
      <c r="Q309" s="73"/>
      <c r="R309" s="83">
        <v>5.5033507029999997</v>
      </c>
      <c r="S309" s="84">
        <v>9.4362222222222226E-7</v>
      </c>
      <c r="T309" s="84">
        <f t="shared" si="5"/>
        <v>4.9867550243156854E-4</v>
      </c>
      <c r="U309" s="84">
        <f>R309/'סכום נכסי הקרן'!$C$42</f>
        <v>1.665532192624275E-4</v>
      </c>
    </row>
    <row r="310" spans="2:21">
      <c r="B310" s="76" t="s">
        <v>1001</v>
      </c>
      <c r="C310" s="73" t="s">
        <v>1002</v>
      </c>
      <c r="D310" s="86" t="s">
        <v>28</v>
      </c>
      <c r="E310" s="86" t="s">
        <v>907</v>
      </c>
      <c r="F310" s="73"/>
      <c r="G310" s="86" t="s">
        <v>987</v>
      </c>
      <c r="H310" s="73" t="s">
        <v>910</v>
      </c>
      <c r="I310" s="73" t="s">
        <v>301</v>
      </c>
      <c r="J310" s="73"/>
      <c r="K310" s="83">
        <v>7.3199999996465097</v>
      </c>
      <c r="L310" s="86" t="s">
        <v>127</v>
      </c>
      <c r="M310" s="87">
        <v>4.5999999999999999E-2</v>
      </c>
      <c r="N310" s="87">
        <v>4.039999999775052E-2</v>
      </c>
      <c r="O310" s="83">
        <v>1650.876514</v>
      </c>
      <c r="P310" s="85">
        <v>105.7478</v>
      </c>
      <c r="Q310" s="73"/>
      <c r="R310" s="83">
        <v>6.2236530349999999</v>
      </c>
      <c r="S310" s="84">
        <v>2.0635956425000003E-6</v>
      </c>
      <c r="T310" s="84">
        <f t="shared" si="5"/>
        <v>5.6394430805519055E-4</v>
      </c>
      <c r="U310" s="84">
        <f>R310/'סכום נכסי הקרן'!$C$42</f>
        <v>1.8835242463951466E-4</v>
      </c>
    </row>
    <row r="311" spans="2:21">
      <c r="B311" s="76" t="s">
        <v>1003</v>
      </c>
      <c r="C311" s="73" t="s">
        <v>1004</v>
      </c>
      <c r="D311" s="86" t="s">
        <v>28</v>
      </c>
      <c r="E311" s="86" t="s">
        <v>907</v>
      </c>
      <c r="F311" s="73"/>
      <c r="G311" s="86" t="s">
        <v>927</v>
      </c>
      <c r="H311" s="73" t="s">
        <v>910</v>
      </c>
      <c r="I311" s="73" t="s">
        <v>301</v>
      </c>
      <c r="J311" s="73"/>
      <c r="K311" s="83">
        <v>7.469999999710387</v>
      </c>
      <c r="L311" s="86" t="s">
        <v>127</v>
      </c>
      <c r="M311" s="87">
        <v>4.2999999999999997E-2</v>
      </c>
      <c r="N311" s="87">
        <v>3.8199999997529772E-2</v>
      </c>
      <c r="O311" s="83">
        <v>1256.9048</v>
      </c>
      <c r="P311" s="85">
        <v>104.7993</v>
      </c>
      <c r="Q311" s="73"/>
      <c r="R311" s="83">
        <v>4.6959172879999995</v>
      </c>
      <c r="S311" s="84">
        <v>1.2569048E-6</v>
      </c>
      <c r="T311" s="84">
        <f t="shared" si="5"/>
        <v>4.2551148188574539E-4</v>
      </c>
      <c r="U311" s="84">
        <f>R311/'סכום נכסי הקרן'!$C$42</f>
        <v>1.4211708174079052E-4</v>
      </c>
    </row>
    <row r="312" spans="2:21">
      <c r="B312" s="76" t="s">
        <v>1005</v>
      </c>
      <c r="C312" s="73" t="s">
        <v>1006</v>
      </c>
      <c r="D312" s="86" t="s">
        <v>28</v>
      </c>
      <c r="E312" s="86" t="s">
        <v>907</v>
      </c>
      <c r="F312" s="73"/>
      <c r="G312" s="86" t="s">
        <v>992</v>
      </c>
      <c r="H312" s="73" t="s">
        <v>910</v>
      </c>
      <c r="I312" s="73" t="s">
        <v>301</v>
      </c>
      <c r="J312" s="73"/>
      <c r="K312" s="83">
        <v>4.7600000000892342</v>
      </c>
      <c r="L312" s="86" t="s">
        <v>127</v>
      </c>
      <c r="M312" s="87">
        <v>3.7499999999999999E-2</v>
      </c>
      <c r="N312" s="87">
        <v>8.0200000001412877E-2</v>
      </c>
      <c r="O312" s="83">
        <v>4670.93</v>
      </c>
      <c r="P312" s="85">
        <v>80.758300000000006</v>
      </c>
      <c r="Q312" s="73"/>
      <c r="R312" s="83">
        <v>13.447769005</v>
      </c>
      <c r="S312" s="84">
        <v>9.34186E-6</v>
      </c>
      <c r="T312" s="84">
        <f t="shared" si="5"/>
        <v>1.2185436340621395E-3</v>
      </c>
      <c r="U312" s="84">
        <f>R312/'סכום נכסי הקרן'!$C$42</f>
        <v>4.0698282565552167E-4</v>
      </c>
    </row>
    <row r="313" spans="2:21">
      <c r="B313" s="76" t="s">
        <v>1007</v>
      </c>
      <c r="C313" s="73" t="s">
        <v>1008</v>
      </c>
      <c r="D313" s="86" t="s">
        <v>28</v>
      </c>
      <c r="E313" s="86" t="s">
        <v>907</v>
      </c>
      <c r="F313" s="73"/>
      <c r="G313" s="86" t="s">
        <v>1009</v>
      </c>
      <c r="H313" s="73" t="s">
        <v>910</v>
      </c>
      <c r="I313" s="73" t="s">
        <v>911</v>
      </c>
      <c r="J313" s="73"/>
      <c r="K313" s="83">
        <v>7.76</v>
      </c>
      <c r="L313" s="87" t="s">
        <v>127</v>
      </c>
      <c r="M313" s="87">
        <v>5.2600000000000001E-2</v>
      </c>
      <c r="N313" s="87">
        <v>5.1400000000000001E-2</v>
      </c>
      <c r="O313" s="83">
        <v>849.26</v>
      </c>
      <c r="P313" s="85">
        <v>105.812</v>
      </c>
      <c r="Q313" s="73"/>
      <c r="R313" s="83">
        <v>3.2035767040000001</v>
      </c>
      <c r="S313" s="84">
        <f>O313/1250000000</f>
        <v>6.7940800000000002E-7</v>
      </c>
      <c r="T313" s="84">
        <f t="shared" si="5"/>
        <v>2.9028592009853392E-4</v>
      </c>
      <c r="U313" s="84">
        <f>R313/'סכום נכסי הקרן'!$C$42</f>
        <v>9.6952936856169834E-5</v>
      </c>
    </row>
    <row r="314" spans="2:21">
      <c r="B314" s="76" t="s">
        <v>1010</v>
      </c>
      <c r="C314" s="73" t="s">
        <v>1011</v>
      </c>
      <c r="D314" s="86" t="s">
        <v>28</v>
      </c>
      <c r="E314" s="86" t="s">
        <v>907</v>
      </c>
      <c r="F314" s="73"/>
      <c r="G314" s="86" t="s">
        <v>1012</v>
      </c>
      <c r="H314" s="73" t="s">
        <v>910</v>
      </c>
      <c r="I314" s="73" t="s">
        <v>911</v>
      </c>
      <c r="J314" s="73"/>
      <c r="K314" s="83">
        <v>5.6800000003164461</v>
      </c>
      <c r="L314" s="86" t="s">
        <v>127</v>
      </c>
      <c r="M314" s="87">
        <v>5.2999999999999999E-2</v>
      </c>
      <c r="N314" s="87">
        <v>0.10640000000685633</v>
      </c>
      <c r="O314" s="83">
        <v>2628.4596999999999</v>
      </c>
      <c r="P314" s="85">
        <v>72.843800000000002</v>
      </c>
      <c r="Q314" s="73"/>
      <c r="R314" s="83">
        <v>6.8258014129999998</v>
      </c>
      <c r="S314" s="84">
        <v>1.7523064666666667E-6</v>
      </c>
      <c r="T314" s="84">
        <f t="shared" si="5"/>
        <v>6.1850682117539136E-4</v>
      </c>
      <c r="U314" s="84">
        <f>R314/'סכום נכסי הקרן'!$C$42</f>
        <v>2.065758227549353E-4</v>
      </c>
    </row>
    <row r="315" spans="2:21">
      <c r="B315" s="76" t="s">
        <v>1013</v>
      </c>
      <c r="C315" s="73" t="s">
        <v>1014</v>
      </c>
      <c r="D315" s="86" t="s">
        <v>28</v>
      </c>
      <c r="E315" s="86" t="s">
        <v>907</v>
      </c>
      <c r="F315" s="73"/>
      <c r="G315" s="86" t="s">
        <v>1012</v>
      </c>
      <c r="H315" s="73" t="s">
        <v>910</v>
      </c>
      <c r="I315" s="73" t="s">
        <v>911</v>
      </c>
      <c r="J315" s="73"/>
      <c r="K315" s="83">
        <v>5.2300000000408735</v>
      </c>
      <c r="L315" s="86" t="s">
        <v>127</v>
      </c>
      <c r="M315" s="87">
        <v>5.8749999999999997E-2</v>
      </c>
      <c r="N315" s="87">
        <v>9.9899999999474479E-2</v>
      </c>
      <c r="O315" s="83">
        <v>594.48199999999997</v>
      </c>
      <c r="P315" s="85">
        <v>80.807400000000001</v>
      </c>
      <c r="Q315" s="73"/>
      <c r="R315" s="83">
        <v>1.7125735910000002</v>
      </c>
      <c r="S315" s="84">
        <v>4.9540166666666666E-7</v>
      </c>
      <c r="T315" s="84">
        <f t="shared" si="5"/>
        <v>1.5518155066465526E-4</v>
      </c>
      <c r="U315" s="84">
        <f>R315/'סכום נכסי הקרן'!$C$42</f>
        <v>5.1829269148589437E-5</v>
      </c>
    </row>
    <row r="316" spans="2:21">
      <c r="B316" s="76" t="s">
        <v>1015</v>
      </c>
      <c r="C316" s="73" t="s">
        <v>1016</v>
      </c>
      <c r="D316" s="86" t="s">
        <v>28</v>
      </c>
      <c r="E316" s="86" t="s">
        <v>907</v>
      </c>
      <c r="F316" s="73"/>
      <c r="G316" s="86" t="s">
        <v>1017</v>
      </c>
      <c r="H316" s="73" t="s">
        <v>910</v>
      </c>
      <c r="I316" s="73" t="s">
        <v>301</v>
      </c>
      <c r="J316" s="73"/>
      <c r="K316" s="83">
        <v>6.7300000001364708</v>
      </c>
      <c r="L316" s="86" t="s">
        <v>129</v>
      </c>
      <c r="M316" s="87">
        <v>4.6249999999999999E-2</v>
      </c>
      <c r="N316" s="87">
        <v>5.780000000188959E-2</v>
      </c>
      <c r="O316" s="83">
        <v>2556.2725999999998</v>
      </c>
      <c r="P316" s="85">
        <v>95.543000000000006</v>
      </c>
      <c r="Q316" s="73"/>
      <c r="R316" s="83">
        <v>9.525854690000001</v>
      </c>
      <c r="S316" s="84">
        <v>1.7041817333333331E-6</v>
      </c>
      <c r="T316" s="84">
        <f t="shared" si="5"/>
        <v>8.6316693774146787E-4</v>
      </c>
      <c r="U316" s="84">
        <f>R316/'סכום נכסי הקרן'!$C$42</f>
        <v>2.8829014367205843E-4</v>
      </c>
    </row>
    <row r="317" spans="2:21">
      <c r="B317" s="76" t="s">
        <v>1018</v>
      </c>
      <c r="C317" s="73" t="s">
        <v>1019</v>
      </c>
      <c r="D317" s="86" t="s">
        <v>28</v>
      </c>
      <c r="E317" s="86" t="s">
        <v>907</v>
      </c>
      <c r="F317" s="73"/>
      <c r="G317" s="86" t="s">
        <v>997</v>
      </c>
      <c r="H317" s="73" t="s">
        <v>1020</v>
      </c>
      <c r="I317" s="73" t="s">
        <v>911</v>
      </c>
      <c r="J317" s="73"/>
      <c r="K317" s="83">
        <v>6.7699999997682827</v>
      </c>
      <c r="L317" s="86" t="s">
        <v>129</v>
      </c>
      <c r="M317" s="87">
        <v>3.125E-2</v>
      </c>
      <c r="N317" s="87">
        <v>4.3099999998462445E-2</v>
      </c>
      <c r="O317" s="83">
        <v>2547.7800000000002</v>
      </c>
      <c r="P317" s="85">
        <v>92.938400000000001</v>
      </c>
      <c r="Q317" s="73"/>
      <c r="R317" s="83">
        <v>9.2353831819999996</v>
      </c>
      <c r="S317" s="84">
        <v>3.3970400000000001E-6</v>
      </c>
      <c r="T317" s="84">
        <f t="shared" si="5"/>
        <v>8.3684642265690408E-4</v>
      </c>
      <c r="U317" s="84">
        <f>R317/'סכום נכסי הקרן'!$C$42</f>
        <v>2.7949932379299096E-4</v>
      </c>
    </row>
    <row r="318" spans="2:21">
      <c r="B318" s="76" t="s">
        <v>1021</v>
      </c>
      <c r="C318" s="73" t="s">
        <v>1022</v>
      </c>
      <c r="D318" s="86" t="s">
        <v>28</v>
      </c>
      <c r="E318" s="86" t="s">
        <v>907</v>
      </c>
      <c r="F318" s="73"/>
      <c r="G318" s="86" t="s">
        <v>909</v>
      </c>
      <c r="H318" s="73" t="s">
        <v>1023</v>
      </c>
      <c r="I318" s="73" t="s">
        <v>883</v>
      </c>
      <c r="J318" s="73"/>
      <c r="K318" s="83">
        <v>7.7700000000720157</v>
      </c>
      <c r="L318" s="86" t="s">
        <v>127</v>
      </c>
      <c r="M318" s="87">
        <v>3.7000000000000005E-2</v>
      </c>
      <c r="N318" s="87">
        <v>7.2800000001772669E-2</v>
      </c>
      <c r="O318" s="83">
        <v>1316.3530000000001</v>
      </c>
      <c r="P318" s="85">
        <v>76.934100000000001</v>
      </c>
      <c r="Q318" s="73"/>
      <c r="R318" s="83">
        <v>3.6103601620000001</v>
      </c>
      <c r="S318" s="84">
        <v>8.7756866666666673E-7</v>
      </c>
      <c r="T318" s="84">
        <f t="shared" si="5"/>
        <v>3.2714581804914447E-4</v>
      </c>
      <c r="U318" s="84">
        <f>R318/'סכום נכסי הקרן'!$C$42</f>
        <v>1.0926381765024131E-4</v>
      </c>
    </row>
    <row r="319" spans="2:21">
      <c r="B319" s="76" t="s">
        <v>1024</v>
      </c>
      <c r="C319" s="73" t="s">
        <v>1025</v>
      </c>
      <c r="D319" s="86" t="s">
        <v>28</v>
      </c>
      <c r="E319" s="86" t="s">
        <v>907</v>
      </c>
      <c r="F319" s="73"/>
      <c r="G319" s="86" t="s">
        <v>909</v>
      </c>
      <c r="H319" s="73" t="s">
        <v>1023</v>
      </c>
      <c r="I319" s="73" t="s">
        <v>883</v>
      </c>
      <c r="J319" s="73"/>
      <c r="K319" s="83">
        <v>3.6299999997664196</v>
      </c>
      <c r="L319" s="86" t="s">
        <v>127</v>
      </c>
      <c r="M319" s="87">
        <v>7.0000000000000007E-2</v>
      </c>
      <c r="N319" s="87">
        <v>0.10829999999396912</v>
      </c>
      <c r="O319" s="83">
        <v>2453.3422879999998</v>
      </c>
      <c r="P319" s="85">
        <v>86.64</v>
      </c>
      <c r="Q319" s="73"/>
      <c r="R319" s="83">
        <v>7.5776775789999995</v>
      </c>
      <c r="S319" s="84">
        <v>1.9627837462897922E-6</v>
      </c>
      <c r="T319" s="84">
        <f t="shared" si="5"/>
        <v>6.8663662882911445E-4</v>
      </c>
      <c r="U319" s="84">
        <f>R319/'סכום נכסי הקרן'!$C$42</f>
        <v>2.2933057757470847E-4</v>
      </c>
    </row>
    <row r="320" spans="2:21">
      <c r="B320" s="76" t="s">
        <v>1026</v>
      </c>
      <c r="C320" s="73" t="s">
        <v>1027</v>
      </c>
      <c r="D320" s="86" t="s">
        <v>28</v>
      </c>
      <c r="E320" s="86" t="s">
        <v>907</v>
      </c>
      <c r="F320" s="73"/>
      <c r="G320" s="86" t="s">
        <v>909</v>
      </c>
      <c r="H320" s="73" t="s">
        <v>1023</v>
      </c>
      <c r="I320" s="73" t="s">
        <v>883</v>
      </c>
      <c r="J320" s="73"/>
      <c r="K320" s="83">
        <v>5.9799999998466093</v>
      </c>
      <c r="L320" s="86" t="s">
        <v>127</v>
      </c>
      <c r="M320" s="87">
        <v>5.1249999999999997E-2</v>
      </c>
      <c r="N320" s="87">
        <v>7.0299999996822626E-2</v>
      </c>
      <c r="O320" s="83">
        <v>1146.501</v>
      </c>
      <c r="P320" s="85">
        <v>89.321299999999994</v>
      </c>
      <c r="Q320" s="73"/>
      <c r="R320" s="83">
        <v>3.650806072</v>
      </c>
      <c r="S320" s="84">
        <v>7.6433400000000002E-7</v>
      </c>
      <c r="T320" s="84">
        <f t="shared" si="5"/>
        <v>3.3081074612279187E-4</v>
      </c>
      <c r="U320" s="84">
        <f>R320/'סכום נכסי הקרן'!$C$42</f>
        <v>1.1048787130047048E-4</v>
      </c>
    </row>
    <row r="321" spans="2:21">
      <c r="B321" s="76" t="s">
        <v>1028</v>
      </c>
      <c r="C321" s="73" t="s">
        <v>1029</v>
      </c>
      <c r="D321" s="86" t="s">
        <v>28</v>
      </c>
      <c r="E321" s="86" t="s">
        <v>907</v>
      </c>
      <c r="F321" s="73"/>
      <c r="G321" s="86" t="s">
        <v>939</v>
      </c>
      <c r="H321" s="73" t="s">
        <v>1020</v>
      </c>
      <c r="I321" s="73" t="s">
        <v>301</v>
      </c>
      <c r="J321" s="73"/>
      <c r="K321" s="83">
        <v>6.4699999999738704</v>
      </c>
      <c r="L321" s="86" t="s">
        <v>127</v>
      </c>
      <c r="M321" s="87">
        <v>4.6249999999999999E-2</v>
      </c>
      <c r="N321" s="87">
        <v>4.5900000000783939E-2</v>
      </c>
      <c r="O321" s="83">
        <v>424.63</v>
      </c>
      <c r="P321" s="85">
        <v>101.1186</v>
      </c>
      <c r="Q321" s="73"/>
      <c r="R321" s="83">
        <v>1.5307391319999997</v>
      </c>
      <c r="S321" s="84">
        <v>1.2132285714285715E-7</v>
      </c>
      <c r="T321" s="84">
        <f t="shared" si="5"/>
        <v>1.3870497210465764E-4</v>
      </c>
      <c r="U321" s="84">
        <f>R321/'סכום נכסי הקרן'!$C$42</f>
        <v>4.632623724063146E-5</v>
      </c>
    </row>
    <row r="322" spans="2:21">
      <c r="B322" s="76" t="s">
        <v>1030</v>
      </c>
      <c r="C322" s="73" t="s">
        <v>1031</v>
      </c>
      <c r="D322" s="86" t="s">
        <v>28</v>
      </c>
      <c r="E322" s="86" t="s">
        <v>907</v>
      </c>
      <c r="F322" s="73"/>
      <c r="G322" s="86" t="s">
        <v>924</v>
      </c>
      <c r="H322" s="73" t="s">
        <v>1023</v>
      </c>
      <c r="I322" s="73" t="s">
        <v>883</v>
      </c>
      <c r="J322" s="73"/>
      <c r="K322" s="83">
        <v>6.3100000002139449</v>
      </c>
      <c r="L322" s="86" t="s">
        <v>127</v>
      </c>
      <c r="M322" s="87">
        <v>4.4999999999999998E-2</v>
      </c>
      <c r="N322" s="87">
        <v>4.0800000001302274E-2</v>
      </c>
      <c r="O322" s="83">
        <v>1188.9639999999999</v>
      </c>
      <c r="P322" s="85">
        <v>101.45099999999999</v>
      </c>
      <c r="Q322" s="73"/>
      <c r="R322" s="83">
        <v>4.3001595679999998</v>
      </c>
      <c r="S322" s="84">
        <v>1.5852853333333332E-6</v>
      </c>
      <c r="T322" s="84">
        <f t="shared" si="5"/>
        <v>3.8965065990422248E-4</v>
      </c>
      <c r="U322" s="84">
        <f>R322/'סכום נכסי הקרן'!$C$42</f>
        <v>1.3013988350807988E-4</v>
      </c>
    </row>
    <row r="323" spans="2:21">
      <c r="B323" s="76" t="s">
        <v>1032</v>
      </c>
      <c r="C323" s="73" t="s">
        <v>1033</v>
      </c>
      <c r="D323" s="86" t="s">
        <v>28</v>
      </c>
      <c r="E323" s="86" t="s">
        <v>907</v>
      </c>
      <c r="F323" s="73"/>
      <c r="G323" s="86" t="s">
        <v>1012</v>
      </c>
      <c r="H323" s="73" t="s">
        <v>1023</v>
      </c>
      <c r="I323" s="73" t="s">
        <v>883</v>
      </c>
      <c r="J323" s="73"/>
      <c r="K323" s="83">
        <v>5.370000000218365</v>
      </c>
      <c r="L323" s="86" t="s">
        <v>127</v>
      </c>
      <c r="M323" s="87">
        <v>0.06</v>
      </c>
      <c r="N323" s="87">
        <v>0.11620000000392222</v>
      </c>
      <c r="O323" s="83">
        <v>2676.0182599999998</v>
      </c>
      <c r="P323" s="85">
        <v>75.364699999999999</v>
      </c>
      <c r="Q323" s="73"/>
      <c r="R323" s="83">
        <v>7.1897930390000004</v>
      </c>
      <c r="S323" s="84">
        <v>3.5680243466666666E-6</v>
      </c>
      <c r="T323" s="84">
        <f t="shared" si="5"/>
        <v>6.5148921985797698E-4</v>
      </c>
      <c r="U323" s="84">
        <f>R323/'סכום נכסי הקרן'!$C$42</f>
        <v>2.1759165299483225E-4</v>
      </c>
    </row>
    <row r="324" spans="2:21">
      <c r="B324" s="76" t="s">
        <v>1036</v>
      </c>
      <c r="C324" s="73" t="s">
        <v>1037</v>
      </c>
      <c r="D324" s="86" t="s">
        <v>28</v>
      </c>
      <c r="E324" s="86" t="s">
        <v>907</v>
      </c>
      <c r="F324" s="73"/>
      <c r="G324" s="86" t="s">
        <v>1038</v>
      </c>
      <c r="H324" s="73" t="s">
        <v>1020</v>
      </c>
      <c r="I324" s="73" t="s">
        <v>911</v>
      </c>
      <c r="J324" s="73"/>
      <c r="K324" s="83">
        <v>3.9399999999140474</v>
      </c>
      <c r="L324" s="86" t="s">
        <v>129</v>
      </c>
      <c r="M324" s="87">
        <v>0.03</v>
      </c>
      <c r="N324" s="87">
        <v>6.7099999998156176E-2</v>
      </c>
      <c r="O324" s="83">
        <v>2097.6722</v>
      </c>
      <c r="P324" s="85">
        <v>88.165099999999995</v>
      </c>
      <c r="Q324" s="73"/>
      <c r="R324" s="83">
        <v>7.2132737230000004</v>
      </c>
      <c r="S324" s="84">
        <v>4.1953443999999996E-6</v>
      </c>
      <c r="T324" s="84">
        <f t="shared" si="5"/>
        <v>6.5361687672068681E-4</v>
      </c>
      <c r="U324" s="84">
        <f>R324/'סכום נכסי הקרן'!$C$42</f>
        <v>2.1830227162005487E-4</v>
      </c>
    </row>
    <row r="325" spans="2:21">
      <c r="B325" s="76" t="s">
        <v>1041</v>
      </c>
      <c r="C325" s="73" t="s">
        <v>1042</v>
      </c>
      <c r="D325" s="86" t="s">
        <v>28</v>
      </c>
      <c r="E325" s="86" t="s">
        <v>907</v>
      </c>
      <c r="F325" s="73"/>
      <c r="G325" s="86" t="s">
        <v>950</v>
      </c>
      <c r="H325" s="73" t="s">
        <v>1020</v>
      </c>
      <c r="I325" s="73" t="s">
        <v>911</v>
      </c>
      <c r="J325" s="73"/>
      <c r="K325" s="83">
        <v>4.1699999999483399</v>
      </c>
      <c r="L325" s="86" t="s">
        <v>127</v>
      </c>
      <c r="M325" s="87">
        <v>3.7539999999999997E-2</v>
      </c>
      <c r="N325" s="87">
        <v>5.6599999998966789E-2</v>
      </c>
      <c r="O325" s="83">
        <v>2912.9618</v>
      </c>
      <c r="P325" s="85">
        <v>93.200699999999998</v>
      </c>
      <c r="Q325" s="73"/>
      <c r="R325" s="83">
        <v>9.6786253500000008</v>
      </c>
      <c r="S325" s="84">
        <v>3.8839490666666667E-6</v>
      </c>
      <c r="T325" s="84">
        <f t="shared" si="5"/>
        <v>8.7700995624849726E-4</v>
      </c>
      <c r="U325" s="84">
        <f>R325/'סכום נכסי הקרן'!$C$42</f>
        <v>2.9291358975154876E-4</v>
      </c>
    </row>
    <row r="326" spans="2:21">
      <c r="B326" s="76" t="s">
        <v>1043</v>
      </c>
      <c r="C326" s="73" t="s">
        <v>1044</v>
      </c>
      <c r="D326" s="86" t="s">
        <v>28</v>
      </c>
      <c r="E326" s="86" t="s">
        <v>907</v>
      </c>
      <c r="F326" s="73"/>
      <c r="G326" s="86" t="s">
        <v>987</v>
      </c>
      <c r="H326" s="73" t="s">
        <v>1020</v>
      </c>
      <c r="I326" s="73" t="s">
        <v>911</v>
      </c>
      <c r="J326" s="73"/>
      <c r="K326" s="83">
        <v>6.0299999997940121</v>
      </c>
      <c r="L326" s="86" t="s">
        <v>127</v>
      </c>
      <c r="M326" s="87">
        <v>4.8750000000000002E-2</v>
      </c>
      <c r="N326" s="87">
        <v>5.0199999998013681E-2</v>
      </c>
      <c r="O326" s="83">
        <v>1528.6679999999999</v>
      </c>
      <c r="P326" s="85">
        <v>99.771000000000001</v>
      </c>
      <c r="Q326" s="73"/>
      <c r="R326" s="83">
        <v>5.4372216040000003</v>
      </c>
      <c r="S326" s="84">
        <v>2.2140939072398778E-6</v>
      </c>
      <c r="T326" s="84">
        <f t="shared" si="5"/>
        <v>4.9268334175549256E-4</v>
      </c>
      <c r="U326" s="84">
        <f>R326/'סכום נכסי הקרן'!$C$42</f>
        <v>1.6455189045026046E-4</v>
      </c>
    </row>
    <row r="327" spans="2:21">
      <c r="B327" s="76" t="s">
        <v>1045</v>
      </c>
      <c r="C327" s="73" t="s">
        <v>1046</v>
      </c>
      <c r="D327" s="86" t="s">
        <v>28</v>
      </c>
      <c r="E327" s="86" t="s">
        <v>907</v>
      </c>
      <c r="F327" s="73"/>
      <c r="G327" s="86" t="s">
        <v>1038</v>
      </c>
      <c r="H327" s="73" t="s">
        <v>1020</v>
      </c>
      <c r="I327" s="73" t="s">
        <v>911</v>
      </c>
      <c r="J327" s="73"/>
      <c r="K327" s="83">
        <v>3.6800000003531705</v>
      </c>
      <c r="L327" s="86" t="s">
        <v>129</v>
      </c>
      <c r="M327" s="87">
        <v>4.2500000000000003E-2</v>
      </c>
      <c r="N327" s="87">
        <v>4.4100000003562158E-2</v>
      </c>
      <c r="O327" s="83">
        <v>849.26</v>
      </c>
      <c r="P327" s="85">
        <v>99.159400000000005</v>
      </c>
      <c r="Q327" s="73"/>
      <c r="R327" s="83">
        <v>3.2845244630000003</v>
      </c>
      <c r="S327" s="84">
        <v>2.8308666666666665E-6</v>
      </c>
      <c r="T327" s="84">
        <f t="shared" si="5"/>
        <v>2.97620845050351E-4</v>
      </c>
      <c r="U327" s="84">
        <f>R327/'סכום נכסי הקרן'!$C$42</f>
        <v>9.9402737092629372E-5</v>
      </c>
    </row>
    <row r="328" spans="2:21">
      <c r="B328" s="76" t="s">
        <v>1047</v>
      </c>
      <c r="C328" s="73" t="s">
        <v>1048</v>
      </c>
      <c r="D328" s="86" t="s">
        <v>28</v>
      </c>
      <c r="E328" s="86" t="s">
        <v>907</v>
      </c>
      <c r="F328" s="73"/>
      <c r="G328" s="86" t="s">
        <v>1012</v>
      </c>
      <c r="H328" s="73" t="s">
        <v>1020</v>
      </c>
      <c r="I328" s="73" t="s">
        <v>301</v>
      </c>
      <c r="J328" s="73"/>
      <c r="K328" s="83">
        <v>2.3400000000893391</v>
      </c>
      <c r="L328" s="86" t="s">
        <v>127</v>
      </c>
      <c r="M328" s="87">
        <v>4.7500000000000001E-2</v>
      </c>
      <c r="N328" s="87">
        <v>5.8000000001854207E-2</v>
      </c>
      <c r="O328" s="83">
        <v>3422.1780960000006</v>
      </c>
      <c r="P328" s="85">
        <v>97.252700000000004</v>
      </c>
      <c r="Q328" s="73"/>
      <c r="R328" s="83">
        <v>11.864895241000001</v>
      </c>
      <c r="S328" s="84">
        <v>3.8024201066666671E-6</v>
      </c>
      <c r="T328" s="84">
        <f t="shared" si="5"/>
        <v>1.0751145828991524E-3</v>
      </c>
      <c r="U328" s="84">
        <f>R328/'סכום נכסי הקרן'!$C$42</f>
        <v>3.5907878767798125E-4</v>
      </c>
    </row>
    <row r="329" spans="2:21">
      <c r="B329" s="76" t="s">
        <v>1049</v>
      </c>
      <c r="C329" s="73" t="s">
        <v>1050</v>
      </c>
      <c r="D329" s="86" t="s">
        <v>28</v>
      </c>
      <c r="E329" s="86" t="s">
        <v>907</v>
      </c>
      <c r="F329" s="73"/>
      <c r="G329" s="86" t="s">
        <v>924</v>
      </c>
      <c r="H329" s="73" t="s">
        <v>1023</v>
      </c>
      <c r="I329" s="73" t="s">
        <v>883</v>
      </c>
      <c r="J329" s="73"/>
      <c r="K329" s="83">
        <v>1.05</v>
      </c>
      <c r="L329" s="86" t="s">
        <v>127</v>
      </c>
      <c r="M329" s="87">
        <v>4.6249999999999999E-2</v>
      </c>
      <c r="N329" s="87">
        <v>4.4599999999555065E-2</v>
      </c>
      <c r="O329" s="83">
        <v>2495.635436</v>
      </c>
      <c r="P329" s="85">
        <v>101.0461</v>
      </c>
      <c r="Q329" s="73"/>
      <c r="R329" s="83">
        <v>8.9900097399999996</v>
      </c>
      <c r="S329" s="84">
        <v>3.3275139146666668E-6</v>
      </c>
      <c r="T329" s="84">
        <f t="shared" si="5"/>
        <v>8.1461238178322118E-4</v>
      </c>
      <c r="U329" s="84">
        <f>R329/'סכום נכסי הקרן'!$C$42</f>
        <v>2.7207335025575583E-4</v>
      </c>
    </row>
    <row r="330" spans="2:21">
      <c r="B330" s="76" t="s">
        <v>1051</v>
      </c>
      <c r="C330" s="73" t="s">
        <v>1052</v>
      </c>
      <c r="D330" s="86" t="s">
        <v>28</v>
      </c>
      <c r="E330" s="86" t="s">
        <v>907</v>
      </c>
      <c r="F330" s="73"/>
      <c r="G330" s="86" t="s">
        <v>961</v>
      </c>
      <c r="H330" s="73" t="s">
        <v>1020</v>
      </c>
      <c r="I330" s="73" t="s">
        <v>301</v>
      </c>
      <c r="J330" s="73"/>
      <c r="K330" s="83">
        <v>3.7500000001986877</v>
      </c>
      <c r="L330" s="86" t="s">
        <v>127</v>
      </c>
      <c r="M330" s="87">
        <v>6.2539999999999998E-2</v>
      </c>
      <c r="N330" s="87">
        <v>6.6700000002622689E-2</v>
      </c>
      <c r="O330" s="83">
        <v>2802.558</v>
      </c>
      <c r="P330" s="85">
        <v>100.7499</v>
      </c>
      <c r="Q330" s="73"/>
      <c r="R330" s="83">
        <v>10.066041008000001</v>
      </c>
      <c r="S330" s="84">
        <v>2.155813846153846E-6</v>
      </c>
      <c r="T330" s="84">
        <f t="shared" si="5"/>
        <v>9.1211487838215152E-4</v>
      </c>
      <c r="U330" s="84">
        <f>R330/'סכום נכסי הקרן'!$C$42</f>
        <v>3.0463832410245926E-4</v>
      </c>
    </row>
    <row r="331" spans="2:21">
      <c r="B331" s="76" t="s">
        <v>1053</v>
      </c>
      <c r="C331" s="73" t="s">
        <v>1054</v>
      </c>
      <c r="D331" s="86" t="s">
        <v>28</v>
      </c>
      <c r="E331" s="86" t="s">
        <v>907</v>
      </c>
      <c r="F331" s="73"/>
      <c r="G331" s="86" t="s">
        <v>909</v>
      </c>
      <c r="H331" s="73" t="s">
        <v>1055</v>
      </c>
      <c r="I331" s="73" t="s">
        <v>301</v>
      </c>
      <c r="J331" s="73"/>
      <c r="K331" s="83">
        <v>7.5700000000553231</v>
      </c>
      <c r="L331" s="86" t="s">
        <v>127</v>
      </c>
      <c r="M331" s="87">
        <v>4.4999999999999998E-2</v>
      </c>
      <c r="N331" s="87">
        <v>7.6900000000398844E-2</v>
      </c>
      <c r="O331" s="83">
        <v>2726.1246000000001</v>
      </c>
      <c r="P331" s="85">
        <v>79.974999999999994</v>
      </c>
      <c r="Q331" s="73"/>
      <c r="R331" s="83">
        <v>7.7724777009999997</v>
      </c>
      <c r="S331" s="84">
        <v>1.8174164000000002E-6</v>
      </c>
      <c r="T331" s="84">
        <f t="shared" si="5"/>
        <v>7.042880659180004E-4</v>
      </c>
      <c r="U331" s="84">
        <f>R331/'סכום נכסי הקרן'!$C$42</f>
        <v>2.3522600186851684E-4</v>
      </c>
    </row>
    <row r="332" spans="2:21">
      <c r="B332" s="76" t="s">
        <v>1056</v>
      </c>
      <c r="C332" s="73" t="s">
        <v>1057</v>
      </c>
      <c r="D332" s="86" t="s">
        <v>28</v>
      </c>
      <c r="E332" s="86" t="s">
        <v>907</v>
      </c>
      <c r="F332" s="73"/>
      <c r="G332" s="86" t="s">
        <v>1012</v>
      </c>
      <c r="H332" s="73" t="s">
        <v>1055</v>
      </c>
      <c r="I332" s="73" t="s">
        <v>911</v>
      </c>
      <c r="J332" s="73"/>
      <c r="K332" s="83">
        <v>6.6699999991423766</v>
      </c>
      <c r="L332" s="86" t="s">
        <v>129</v>
      </c>
      <c r="M332" s="87">
        <v>0.03</v>
      </c>
      <c r="N332" s="87">
        <v>4.0299999995333513E-2</v>
      </c>
      <c r="O332" s="83">
        <v>866.24519999999984</v>
      </c>
      <c r="P332" s="85">
        <v>93.871399999999994</v>
      </c>
      <c r="Q332" s="73"/>
      <c r="R332" s="83">
        <v>3.1715546159999999</v>
      </c>
      <c r="S332" s="84">
        <v>1.7324903999999996E-6</v>
      </c>
      <c r="T332" s="84">
        <f t="shared" si="5"/>
        <v>2.873843003973575E-4</v>
      </c>
      <c r="U332" s="84">
        <f>R332/'סכום נכסי הקרן'!$C$42</f>
        <v>9.5983821469611348E-5</v>
      </c>
    </row>
    <row r="333" spans="2:21">
      <c r="B333" s="76" t="s">
        <v>1058</v>
      </c>
      <c r="C333" s="73" t="s">
        <v>1059</v>
      </c>
      <c r="D333" s="86" t="s">
        <v>28</v>
      </c>
      <c r="E333" s="86" t="s">
        <v>907</v>
      </c>
      <c r="F333" s="73"/>
      <c r="G333" s="86" t="s">
        <v>1012</v>
      </c>
      <c r="H333" s="73" t="s">
        <v>1055</v>
      </c>
      <c r="I333" s="73" t="s">
        <v>911</v>
      </c>
      <c r="J333" s="73"/>
      <c r="K333" s="83">
        <v>4.9400000000069486</v>
      </c>
      <c r="L333" s="86" t="s">
        <v>130</v>
      </c>
      <c r="M333" s="87">
        <v>0.06</v>
      </c>
      <c r="N333" s="87">
        <v>6.5700000001076966E-2</v>
      </c>
      <c r="O333" s="83">
        <v>2012.7462</v>
      </c>
      <c r="P333" s="85">
        <v>97.538300000000007</v>
      </c>
      <c r="Q333" s="73"/>
      <c r="R333" s="83">
        <v>8.6353275509999996</v>
      </c>
      <c r="S333" s="84">
        <v>1.61019696E-6</v>
      </c>
      <c r="T333" s="84">
        <f t="shared" si="5"/>
        <v>7.8247353976708606E-4</v>
      </c>
      <c r="U333" s="84">
        <f>R333/'סכום נכסי הקרן'!$C$42</f>
        <v>2.6133926050189141E-4</v>
      </c>
    </row>
    <row r="334" spans="2:21">
      <c r="B334" s="76" t="s">
        <v>1060</v>
      </c>
      <c r="C334" s="73" t="s">
        <v>1061</v>
      </c>
      <c r="D334" s="86" t="s">
        <v>28</v>
      </c>
      <c r="E334" s="86" t="s">
        <v>907</v>
      </c>
      <c r="F334" s="73"/>
      <c r="G334" s="86" t="s">
        <v>1012</v>
      </c>
      <c r="H334" s="73" t="s">
        <v>1055</v>
      </c>
      <c r="I334" s="73" t="s">
        <v>911</v>
      </c>
      <c r="J334" s="73"/>
      <c r="K334" s="83">
        <v>5.1400000002893629</v>
      </c>
      <c r="L334" s="86" t="s">
        <v>129</v>
      </c>
      <c r="M334" s="87">
        <v>0.05</v>
      </c>
      <c r="N334" s="87">
        <v>4.6100000003749898E-2</v>
      </c>
      <c r="O334" s="83">
        <v>849.26</v>
      </c>
      <c r="P334" s="85">
        <v>102.2456</v>
      </c>
      <c r="Q334" s="73"/>
      <c r="R334" s="83">
        <v>3.3867520930000001</v>
      </c>
      <c r="S334" s="84">
        <v>8.4926000000000002E-7</v>
      </c>
      <c r="T334" s="84">
        <f t="shared" si="5"/>
        <v>3.0688400444247346E-4</v>
      </c>
      <c r="U334" s="84">
        <f>R334/'סכום נכסי הקרן'!$C$42</f>
        <v>1.0249655062422692E-4</v>
      </c>
    </row>
    <row r="335" spans="2:21">
      <c r="B335" s="76" t="s">
        <v>1062</v>
      </c>
      <c r="C335" s="73" t="s">
        <v>1063</v>
      </c>
      <c r="D335" s="86" t="s">
        <v>28</v>
      </c>
      <c r="E335" s="86" t="s">
        <v>907</v>
      </c>
      <c r="F335" s="73"/>
      <c r="G335" s="86" t="s">
        <v>992</v>
      </c>
      <c r="H335" s="73" t="s">
        <v>1064</v>
      </c>
      <c r="I335" s="73" t="s">
        <v>883</v>
      </c>
      <c r="J335" s="73"/>
      <c r="K335" s="83">
        <v>8.6800000000477695</v>
      </c>
      <c r="L335" s="86" t="s">
        <v>127</v>
      </c>
      <c r="M335" s="87">
        <v>3.6249999999999998E-2</v>
      </c>
      <c r="N335" s="87">
        <v>4.2800000000079622E-2</v>
      </c>
      <c r="O335" s="83">
        <v>2972.41</v>
      </c>
      <c r="P335" s="85">
        <v>94.824799999999996</v>
      </c>
      <c r="Q335" s="73"/>
      <c r="R335" s="83">
        <v>10.048244839000001</v>
      </c>
      <c r="S335" s="84">
        <v>7.4310249999999997E-6</v>
      </c>
      <c r="T335" s="84">
        <f t="shared" si="5"/>
        <v>9.1050231287499706E-4</v>
      </c>
      <c r="U335" s="84">
        <f>R335/'סכום נכסי הקרן'!$C$42</f>
        <v>3.0409974144664698E-4</v>
      </c>
    </row>
    <row r="336" spans="2:21">
      <c r="B336" s="76" t="s">
        <v>1039</v>
      </c>
      <c r="C336" s="73" t="s">
        <v>1040</v>
      </c>
      <c r="D336" s="86" t="s">
        <v>28</v>
      </c>
      <c r="E336" s="86" t="s">
        <v>907</v>
      </c>
      <c r="F336" s="73"/>
      <c r="G336" s="86" t="s">
        <v>909</v>
      </c>
      <c r="H336" s="73" t="s">
        <v>1055</v>
      </c>
      <c r="I336" s="73" t="s">
        <v>301</v>
      </c>
      <c r="J336" s="73"/>
      <c r="K336" s="83">
        <v>5.2899999996087308</v>
      </c>
      <c r="L336" s="86" t="s">
        <v>127</v>
      </c>
      <c r="M336" s="87">
        <v>6.4899999999999999E-2</v>
      </c>
      <c r="N336" s="87">
        <v>0.12179999999156327</v>
      </c>
      <c r="O336" s="83">
        <v>2459.88159</v>
      </c>
      <c r="P336" s="85">
        <v>74.608900000000006</v>
      </c>
      <c r="Q336" s="73"/>
      <c r="R336" s="83">
        <v>6.5428075639999994</v>
      </c>
      <c r="S336" s="84">
        <v>1.0421328274932958E-6</v>
      </c>
      <c r="T336" s="84">
        <f>R336/$R$11</f>
        <v>5.9286387972915758E-4</v>
      </c>
      <c r="U336" s="84">
        <f>R336/'סכום נכסי הקרן'!$C$42</f>
        <v>1.9801130649455562E-4</v>
      </c>
    </row>
    <row r="337" spans="2:21">
      <c r="B337" s="76" t="s">
        <v>1065</v>
      </c>
      <c r="C337" s="73" t="s">
        <v>1066</v>
      </c>
      <c r="D337" s="86" t="s">
        <v>28</v>
      </c>
      <c r="E337" s="86" t="s">
        <v>907</v>
      </c>
      <c r="F337" s="73"/>
      <c r="G337" s="86" t="s">
        <v>1017</v>
      </c>
      <c r="H337" s="73" t="s">
        <v>1067</v>
      </c>
      <c r="I337" s="73" t="s">
        <v>883</v>
      </c>
      <c r="J337" s="73"/>
      <c r="K337" s="83">
        <v>4.0700000002353427</v>
      </c>
      <c r="L337" s="86" t="s">
        <v>127</v>
      </c>
      <c r="M337" s="87">
        <v>0.05</v>
      </c>
      <c r="N337" s="87">
        <v>5.8900000002758642E-2</v>
      </c>
      <c r="O337" s="83">
        <v>1817.4164000000001</v>
      </c>
      <c r="P337" s="85">
        <v>99.0291</v>
      </c>
      <c r="Q337" s="73"/>
      <c r="R337" s="83">
        <v>6.4161847070000002</v>
      </c>
      <c r="S337" s="84">
        <v>1.8174164000000002E-6</v>
      </c>
      <c r="T337" s="84">
        <f t="shared" si="5"/>
        <v>5.8139019392545728E-4</v>
      </c>
      <c r="U337" s="84">
        <f>R337/'סכום נכסי הקרן'!$C$42</f>
        <v>1.941791966393615E-4</v>
      </c>
    </row>
    <row r="338" spans="2:21">
      <c r="B338" s="76" t="s">
        <v>1068</v>
      </c>
      <c r="C338" s="73" t="s">
        <v>1069</v>
      </c>
      <c r="D338" s="86" t="s">
        <v>28</v>
      </c>
      <c r="E338" s="86" t="s">
        <v>907</v>
      </c>
      <c r="F338" s="73"/>
      <c r="G338" s="86" t="s">
        <v>961</v>
      </c>
      <c r="H338" s="73" t="s">
        <v>1067</v>
      </c>
      <c r="I338" s="73" t="s">
        <v>883</v>
      </c>
      <c r="J338" s="73"/>
      <c r="K338" s="83">
        <v>6.0199999999238827</v>
      </c>
      <c r="L338" s="86" t="s">
        <v>127</v>
      </c>
      <c r="M338" s="87">
        <v>0.04</v>
      </c>
      <c r="N338" s="87">
        <v>4.470000000005437E-2</v>
      </c>
      <c r="O338" s="83">
        <v>2632.7060000000001</v>
      </c>
      <c r="P338" s="85">
        <v>97.9833</v>
      </c>
      <c r="Q338" s="73"/>
      <c r="R338" s="83">
        <v>9.1963206849999999</v>
      </c>
      <c r="S338" s="84">
        <v>2.1061648000000001E-6</v>
      </c>
      <c r="T338" s="84">
        <f t="shared" si="5"/>
        <v>8.3330684988225108E-4</v>
      </c>
      <c r="U338" s="84">
        <f>R338/'סכום נכסי הקרן'!$C$42</f>
        <v>2.7831713770693395E-4</v>
      </c>
    </row>
    <row r="339" spans="2:21">
      <c r="B339" s="76" t="s">
        <v>1070</v>
      </c>
      <c r="C339" s="73" t="s">
        <v>1071</v>
      </c>
      <c r="D339" s="86" t="s">
        <v>28</v>
      </c>
      <c r="E339" s="86" t="s">
        <v>907</v>
      </c>
      <c r="F339" s="73"/>
      <c r="G339" s="86" t="s">
        <v>939</v>
      </c>
      <c r="H339" s="73" t="s">
        <v>920</v>
      </c>
      <c r="I339" s="73" t="s">
        <v>911</v>
      </c>
      <c r="J339" s="73"/>
      <c r="K339" s="83">
        <v>6.6699999997941184</v>
      </c>
      <c r="L339" s="86" t="s">
        <v>127</v>
      </c>
      <c r="M339" s="87">
        <v>5.8749999999999997E-2</v>
      </c>
      <c r="N339" s="87">
        <v>5.3799999998409585E-2</v>
      </c>
      <c r="O339" s="83">
        <v>2547.7800000000002</v>
      </c>
      <c r="P339" s="85">
        <v>101.0699</v>
      </c>
      <c r="Q339" s="73"/>
      <c r="R339" s="83">
        <v>9.1800081670000004</v>
      </c>
      <c r="S339" s="84">
        <v>2.5477800000000003E-6</v>
      </c>
      <c r="T339" s="84">
        <f t="shared" si="5"/>
        <v>8.318287225470007E-4</v>
      </c>
      <c r="U339" s="84">
        <f>R339/'סכום נכסי הקרן'!$C$42</f>
        <v>2.7782345621473045E-4</v>
      </c>
    </row>
    <row r="340" spans="2:21">
      <c r="B340" s="76" t="s">
        <v>1034</v>
      </c>
      <c r="C340" s="73" t="s">
        <v>1035</v>
      </c>
      <c r="D340" s="86" t="s">
        <v>28</v>
      </c>
      <c r="E340" s="86" t="s">
        <v>907</v>
      </c>
      <c r="F340" s="73"/>
      <c r="G340" s="86" t="s">
        <v>909</v>
      </c>
      <c r="H340" s="73" t="s">
        <v>1067</v>
      </c>
      <c r="I340" s="73" t="s">
        <v>883</v>
      </c>
      <c r="J340" s="73"/>
      <c r="K340" s="83">
        <v>6.3400000001845571</v>
      </c>
      <c r="L340" s="86" t="s">
        <v>127</v>
      </c>
      <c r="M340" s="87">
        <v>5.1249999999999997E-2</v>
      </c>
      <c r="N340" s="87">
        <v>0.10540000000268446</v>
      </c>
      <c r="O340" s="83">
        <v>2774.2776419999996</v>
      </c>
      <c r="P340" s="85">
        <v>72.316000000000003</v>
      </c>
      <c r="Q340" s="73"/>
      <c r="R340" s="83">
        <v>7.1522664520000001</v>
      </c>
      <c r="S340" s="84">
        <v>5.0441411672727265E-6</v>
      </c>
      <c r="T340" s="84">
        <f>R340/$R$11</f>
        <v>6.4808882060365264E-4</v>
      </c>
      <c r="U340" s="84">
        <f>R340/'סכום נכסי הקרן'!$C$42</f>
        <v>2.1645594963698981E-4</v>
      </c>
    </row>
    <row r="341" spans="2:21">
      <c r="B341" s="76" t="s">
        <v>1072</v>
      </c>
      <c r="C341" s="73" t="s">
        <v>1073</v>
      </c>
      <c r="D341" s="86" t="s">
        <v>28</v>
      </c>
      <c r="E341" s="86" t="s">
        <v>907</v>
      </c>
      <c r="F341" s="73"/>
      <c r="G341" s="86" t="s">
        <v>992</v>
      </c>
      <c r="H341" s="73" t="s">
        <v>1067</v>
      </c>
      <c r="I341" s="73" t="s">
        <v>883</v>
      </c>
      <c r="J341" s="73"/>
      <c r="K341" s="83">
        <v>5.6600000049531216</v>
      </c>
      <c r="L341" s="86" t="s">
        <v>127</v>
      </c>
      <c r="M341" s="87">
        <v>6.5000000000000002E-2</v>
      </c>
      <c r="N341" s="87">
        <v>9.940000008335742E-2</v>
      </c>
      <c r="O341" s="83">
        <v>169.852</v>
      </c>
      <c r="P341" s="85">
        <v>82.021199999999993</v>
      </c>
      <c r="Q341" s="73"/>
      <c r="R341" s="83">
        <v>0.49665651899999996</v>
      </c>
      <c r="S341" s="84">
        <v>2.2646933333333333E-7</v>
      </c>
      <c r="T341" s="84">
        <f t="shared" si="5"/>
        <v>4.5003571917237285E-5</v>
      </c>
      <c r="U341" s="84">
        <f>R341/'סכום נכסי הקרן'!$C$42</f>
        <v>1.5030796067935231E-5</v>
      </c>
    </row>
    <row r="342" spans="2:21">
      <c r="B342" s="76" t="s">
        <v>1074</v>
      </c>
      <c r="C342" s="73" t="s">
        <v>1075</v>
      </c>
      <c r="D342" s="86" t="s">
        <v>28</v>
      </c>
      <c r="E342" s="86" t="s">
        <v>907</v>
      </c>
      <c r="F342" s="73"/>
      <c r="G342" s="86" t="s">
        <v>992</v>
      </c>
      <c r="H342" s="73" t="s">
        <v>1067</v>
      </c>
      <c r="I342" s="73" t="s">
        <v>883</v>
      </c>
      <c r="J342" s="73"/>
      <c r="K342" s="83">
        <v>6.3800000005515241</v>
      </c>
      <c r="L342" s="86" t="s">
        <v>127</v>
      </c>
      <c r="M342" s="87">
        <v>6.8750000000000006E-2</v>
      </c>
      <c r="N342" s="87">
        <v>9.9800000007990039E-2</v>
      </c>
      <c r="O342" s="83">
        <v>1953.2979999999998</v>
      </c>
      <c r="P342" s="85">
        <v>81.238299999999995</v>
      </c>
      <c r="Q342" s="73"/>
      <c r="R342" s="83">
        <v>5.6570344260000009</v>
      </c>
      <c r="S342" s="84">
        <v>2.6043973333333328E-6</v>
      </c>
      <c r="T342" s="84">
        <f t="shared" si="5"/>
        <v>5.1260125638012254E-4</v>
      </c>
      <c r="U342" s="84">
        <f>R342/'סכום נכסי הקרן'!$C$42</f>
        <v>1.7120429824962202E-4</v>
      </c>
    </row>
    <row r="343" spans="2:21">
      <c r="B343" s="76" t="s">
        <v>1076</v>
      </c>
      <c r="C343" s="73" t="s">
        <v>1077</v>
      </c>
      <c r="D343" s="86" t="s">
        <v>28</v>
      </c>
      <c r="E343" s="86" t="s">
        <v>907</v>
      </c>
      <c r="F343" s="73"/>
      <c r="G343" s="86" t="s">
        <v>1078</v>
      </c>
      <c r="H343" s="73" t="s">
        <v>1067</v>
      </c>
      <c r="I343" s="73" t="s">
        <v>883</v>
      </c>
      <c r="J343" s="73"/>
      <c r="K343" s="83">
        <v>3.0599999998947358</v>
      </c>
      <c r="L343" s="86" t="s">
        <v>127</v>
      </c>
      <c r="M343" s="87">
        <v>4.6249999999999999E-2</v>
      </c>
      <c r="N343" s="87">
        <v>4.1299999998235269E-2</v>
      </c>
      <c r="O343" s="83">
        <v>1768.58395</v>
      </c>
      <c r="P343" s="85">
        <v>102.45650000000001</v>
      </c>
      <c r="Q343" s="73"/>
      <c r="R343" s="83">
        <v>6.4598867779999996</v>
      </c>
      <c r="S343" s="84">
        <v>1.1790559666666666E-6</v>
      </c>
      <c r="T343" s="84">
        <f t="shared" si="5"/>
        <v>5.8535017274369706E-4</v>
      </c>
      <c r="U343" s="84">
        <f>R343/'סכום נכסי הקרן'!$C$42</f>
        <v>1.9550179463579979E-4</v>
      </c>
    </row>
    <row r="344" spans="2:21">
      <c r="B344" s="76" t="s">
        <v>1079</v>
      </c>
      <c r="C344" s="73" t="s">
        <v>1080</v>
      </c>
      <c r="D344" s="86" t="s">
        <v>28</v>
      </c>
      <c r="E344" s="86" t="s">
        <v>907</v>
      </c>
      <c r="F344" s="73"/>
      <c r="G344" s="86" t="s">
        <v>1078</v>
      </c>
      <c r="H344" s="73" t="s">
        <v>1067</v>
      </c>
      <c r="I344" s="73" t="s">
        <v>883</v>
      </c>
      <c r="J344" s="73"/>
      <c r="K344" s="83">
        <v>1.0899999996165302</v>
      </c>
      <c r="L344" s="86" t="s">
        <v>127</v>
      </c>
      <c r="M344" s="87">
        <v>0</v>
      </c>
      <c r="N344" s="87">
        <v>4.5699999978492355E-2</v>
      </c>
      <c r="O344" s="83">
        <v>334.35366199999999</v>
      </c>
      <c r="P344" s="85">
        <v>100.6378</v>
      </c>
      <c r="Q344" s="73"/>
      <c r="R344" s="83">
        <v>1.199573094</v>
      </c>
      <c r="S344" s="84">
        <v>6.6870732399999994E-7</v>
      </c>
      <c r="T344" s="84">
        <f t="shared" si="5"/>
        <v>1.0869700072498564E-4</v>
      </c>
      <c r="U344" s="84">
        <f>R344/'סכום נכסי הקרן'!$C$42</f>
        <v>3.6303839484076324E-5</v>
      </c>
    </row>
    <row r="345" spans="2:21">
      <c r="B345" s="76" t="s">
        <v>1081</v>
      </c>
      <c r="C345" s="73" t="s">
        <v>1082</v>
      </c>
      <c r="D345" s="86" t="s">
        <v>28</v>
      </c>
      <c r="E345" s="86" t="s">
        <v>907</v>
      </c>
      <c r="F345" s="73"/>
      <c r="G345" s="86" t="s">
        <v>1083</v>
      </c>
      <c r="H345" s="73" t="s">
        <v>920</v>
      </c>
      <c r="I345" s="73" t="s">
        <v>911</v>
      </c>
      <c r="J345" s="73"/>
      <c r="K345" s="83">
        <v>8.3799999996987768</v>
      </c>
      <c r="L345" s="86" t="s">
        <v>127</v>
      </c>
      <c r="M345" s="87">
        <v>0.04</v>
      </c>
      <c r="N345" s="87">
        <v>5.2599999998405284E-2</v>
      </c>
      <c r="O345" s="83">
        <v>2123.15</v>
      </c>
      <c r="P345" s="85">
        <v>89.474900000000005</v>
      </c>
      <c r="Q345" s="73"/>
      <c r="R345" s="83">
        <v>6.7723809579999994</v>
      </c>
      <c r="S345" s="84">
        <v>2.8308666666666669E-6</v>
      </c>
      <c r="T345" s="84">
        <f t="shared" si="5"/>
        <v>6.1366622974756788E-4</v>
      </c>
      <c r="U345" s="84">
        <f>R345/'סכום נכסי הקרן'!$C$42</f>
        <v>2.0495910791430854E-4</v>
      </c>
    </row>
    <row r="346" spans="2:21">
      <c r="B346" s="76" t="s">
        <v>1084</v>
      </c>
      <c r="C346" s="73" t="s">
        <v>1085</v>
      </c>
      <c r="D346" s="86" t="s">
        <v>28</v>
      </c>
      <c r="E346" s="86" t="s">
        <v>907</v>
      </c>
      <c r="F346" s="73"/>
      <c r="G346" s="86" t="s">
        <v>936</v>
      </c>
      <c r="H346" s="73" t="s">
        <v>1086</v>
      </c>
      <c r="I346" s="73" t="s">
        <v>883</v>
      </c>
      <c r="J346" s="73"/>
      <c r="K346" s="83">
        <v>8.3300000004130634</v>
      </c>
      <c r="L346" s="86" t="s">
        <v>127</v>
      </c>
      <c r="M346" s="87">
        <v>4.4999999999999998E-2</v>
      </c>
      <c r="N346" s="87">
        <v>4.7500000002401531E-2</v>
      </c>
      <c r="O346" s="83">
        <v>594.48199999999997</v>
      </c>
      <c r="P346" s="85">
        <v>98.239000000000004</v>
      </c>
      <c r="Q346" s="73"/>
      <c r="R346" s="83">
        <v>2.082006958</v>
      </c>
      <c r="S346" s="84">
        <v>2.1617527272727273E-7</v>
      </c>
      <c r="T346" s="84">
        <f t="shared" si="5"/>
        <v>1.8865704220534239E-4</v>
      </c>
      <c r="U346" s="84">
        <f>R346/'סכום נכסי הקרן'!$C$42</f>
        <v>6.30097880537841E-5</v>
      </c>
    </row>
    <row r="347" spans="2:21">
      <c r="B347" s="76" t="s">
        <v>1087</v>
      </c>
      <c r="C347" s="73" t="s">
        <v>1088</v>
      </c>
      <c r="D347" s="86" t="s">
        <v>28</v>
      </c>
      <c r="E347" s="86" t="s">
        <v>907</v>
      </c>
      <c r="F347" s="73"/>
      <c r="G347" s="86" t="s">
        <v>936</v>
      </c>
      <c r="H347" s="73" t="s">
        <v>1086</v>
      </c>
      <c r="I347" s="73" t="s">
        <v>883</v>
      </c>
      <c r="J347" s="73"/>
      <c r="K347" s="83">
        <v>6.3200000003005812</v>
      </c>
      <c r="L347" s="86" t="s">
        <v>127</v>
      </c>
      <c r="M347" s="87">
        <v>4.7500000000000001E-2</v>
      </c>
      <c r="N347" s="87">
        <v>4.4900000002254359E-2</v>
      </c>
      <c r="O347" s="83">
        <v>2717.6320000000001</v>
      </c>
      <c r="P347" s="85">
        <v>97.522599999999997</v>
      </c>
      <c r="Q347" s="73"/>
      <c r="R347" s="83">
        <v>9.4483424630000012</v>
      </c>
      <c r="S347" s="84">
        <v>8.9102688524590164E-7</v>
      </c>
      <c r="T347" s="84">
        <f t="shared" si="5"/>
        <v>8.5614331689122037E-4</v>
      </c>
      <c r="U347" s="84">
        <f>R347/'סכום נכסי הקרן'!$C$42</f>
        <v>2.8594431625967627E-4</v>
      </c>
    </row>
    <row r="348" spans="2:21">
      <c r="B348" s="76" t="s">
        <v>1089</v>
      </c>
      <c r="C348" s="73" t="s">
        <v>1090</v>
      </c>
      <c r="D348" s="86" t="s">
        <v>28</v>
      </c>
      <c r="E348" s="86" t="s">
        <v>907</v>
      </c>
      <c r="F348" s="73"/>
      <c r="G348" s="86" t="s">
        <v>909</v>
      </c>
      <c r="H348" s="73" t="s">
        <v>1091</v>
      </c>
      <c r="I348" s="73" t="s">
        <v>911</v>
      </c>
      <c r="J348" s="73"/>
      <c r="K348" s="83">
        <v>2.3500000001367685</v>
      </c>
      <c r="L348" s="86" t="s">
        <v>127</v>
      </c>
      <c r="M348" s="87">
        <v>7.7499999999999999E-2</v>
      </c>
      <c r="N348" s="87">
        <v>0.13920000000528837</v>
      </c>
      <c r="O348" s="83">
        <v>1369.9837689999999</v>
      </c>
      <c r="P348" s="85">
        <v>89.823599999999999</v>
      </c>
      <c r="Q348" s="73"/>
      <c r="R348" s="83">
        <v>4.3869781039999998</v>
      </c>
      <c r="S348" s="84">
        <v>3.2618661166666666E-6</v>
      </c>
      <c r="T348" s="84">
        <f t="shared" si="5"/>
        <v>3.9751755398323739E-4</v>
      </c>
      <c r="U348" s="84">
        <f>R348/'סכום נכסי הקרן'!$C$42</f>
        <v>1.3276735674080855E-4</v>
      </c>
    </row>
    <row r="349" spans="2:21">
      <c r="B349" s="76" t="s">
        <v>1096</v>
      </c>
      <c r="C349" s="73" t="s">
        <v>1097</v>
      </c>
      <c r="D349" s="86" t="s">
        <v>28</v>
      </c>
      <c r="E349" s="86" t="s">
        <v>907</v>
      </c>
      <c r="F349" s="73"/>
      <c r="G349" s="86" t="s">
        <v>992</v>
      </c>
      <c r="H349" s="73" t="s">
        <v>677</v>
      </c>
      <c r="I349" s="73"/>
      <c r="J349" s="73"/>
      <c r="K349" s="83">
        <v>4.3</v>
      </c>
      <c r="L349" s="86" t="s">
        <v>127</v>
      </c>
      <c r="M349" s="87">
        <v>4.2500000000000003E-2</v>
      </c>
      <c r="N349" s="87">
        <v>9.5459999999999989E-2</v>
      </c>
      <c r="O349" s="83">
        <v>3142.2620000000002</v>
      </c>
      <c r="P349" s="85">
        <v>80.293099999999995</v>
      </c>
      <c r="Q349" s="73"/>
      <c r="R349" s="83">
        <v>8.9945597899999985</v>
      </c>
      <c r="S349" s="84">
        <v>6.6152884210526323E-6</v>
      </c>
      <c r="T349" s="84">
        <f t="shared" si="5"/>
        <v>8.1502467578233007E-4</v>
      </c>
      <c r="U349" s="84">
        <f>R349/'סכום נכסי הקרן'!$C$42</f>
        <v>2.7221105281483347E-4</v>
      </c>
    </row>
    <row r="350" spans="2:21">
      <c r="B350" s="119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</row>
    <row r="351" spans="2:21">
      <c r="B351" s="119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</row>
    <row r="352" spans="2:21">
      <c r="B352" s="120" t="s">
        <v>213</v>
      </c>
      <c r="C352" s="122"/>
      <c r="D352" s="122"/>
      <c r="E352" s="122"/>
      <c r="F352" s="122"/>
      <c r="G352" s="122"/>
      <c r="H352" s="122"/>
      <c r="I352" s="122"/>
      <c r="J352" s="122"/>
      <c r="K352" s="12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</row>
    <row r="353" spans="2:21">
      <c r="B353" s="120" t="s">
        <v>107</v>
      </c>
      <c r="C353" s="122"/>
      <c r="D353" s="122"/>
      <c r="E353" s="122"/>
      <c r="F353" s="122"/>
      <c r="G353" s="122"/>
      <c r="H353" s="122"/>
      <c r="I353" s="122"/>
      <c r="J353" s="122"/>
      <c r="K353" s="12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</row>
    <row r="354" spans="2:21">
      <c r="B354" s="120" t="s">
        <v>195</v>
      </c>
      <c r="C354" s="122"/>
      <c r="D354" s="122"/>
      <c r="E354" s="122"/>
      <c r="F354" s="122"/>
      <c r="G354" s="122"/>
      <c r="H354" s="122"/>
      <c r="I354" s="122"/>
      <c r="J354" s="122"/>
      <c r="K354" s="12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</row>
    <row r="355" spans="2:21">
      <c r="B355" s="120" t="s">
        <v>203</v>
      </c>
      <c r="C355" s="122"/>
      <c r="D355" s="122"/>
      <c r="E355" s="122"/>
      <c r="F355" s="122"/>
      <c r="G355" s="122"/>
      <c r="H355" s="122"/>
      <c r="I355" s="122"/>
      <c r="J355" s="122"/>
      <c r="K355" s="12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</row>
    <row r="356" spans="2:21">
      <c r="B356" s="139" t="s">
        <v>209</v>
      </c>
      <c r="C356" s="139"/>
      <c r="D356" s="139"/>
      <c r="E356" s="139"/>
      <c r="F356" s="139"/>
      <c r="G356" s="139"/>
      <c r="H356" s="139"/>
      <c r="I356" s="139"/>
      <c r="J356" s="139"/>
      <c r="K356" s="139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</row>
    <row r="357" spans="2:21">
      <c r="B357" s="119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</row>
    <row r="358" spans="2:21">
      <c r="B358" s="119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</row>
    <row r="359" spans="2:21">
      <c r="B359" s="119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</row>
    <row r="360" spans="2:21">
      <c r="B360" s="119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</row>
    <row r="361" spans="2:21">
      <c r="B361" s="119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</row>
    <row r="362" spans="2:21">
      <c r="B362" s="119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</row>
    <row r="363" spans="2:21">
      <c r="B363" s="119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</row>
    <row r="364" spans="2:21">
      <c r="B364" s="119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</row>
    <row r="365" spans="2:21">
      <c r="B365" s="119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</row>
    <row r="366" spans="2:21">
      <c r="B366" s="119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</row>
    <row r="367" spans="2:21">
      <c r="B367" s="119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</row>
    <row r="368" spans="2:21">
      <c r="B368" s="119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</row>
    <row r="369" spans="2:21">
      <c r="B369" s="119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</row>
    <row r="370" spans="2:21">
      <c r="B370" s="119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</row>
    <row r="371" spans="2:21">
      <c r="B371" s="119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</row>
    <row r="372" spans="2:21">
      <c r="B372" s="119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</row>
    <row r="373" spans="2:21">
      <c r="B373" s="119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</row>
    <row r="374" spans="2:21">
      <c r="B374" s="119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</row>
    <row r="375" spans="2:21">
      <c r="B375" s="119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</row>
    <row r="376" spans="2:21">
      <c r="B376" s="119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</row>
    <row r="377" spans="2:21">
      <c r="B377" s="119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2:21">
      <c r="B378" s="119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2:21">
      <c r="B379" s="119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</row>
    <row r="380" spans="2:21">
      <c r="B380" s="119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</row>
    <row r="381" spans="2:21">
      <c r="B381" s="119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</row>
    <row r="382" spans="2:21">
      <c r="B382" s="119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</row>
    <row r="383" spans="2:21">
      <c r="B383" s="119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</row>
    <row r="384" spans="2:21">
      <c r="B384" s="119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</row>
    <row r="385" spans="2:21">
      <c r="B385" s="119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</row>
    <row r="386" spans="2:21">
      <c r="B386" s="119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</row>
    <row r="387" spans="2:21">
      <c r="B387" s="119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</row>
    <row r="388" spans="2:21">
      <c r="B388" s="119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</row>
    <row r="389" spans="2:21">
      <c r="B389" s="119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</row>
    <row r="390" spans="2:21">
      <c r="B390" s="119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</row>
    <row r="391" spans="2:21">
      <c r="B391" s="119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</row>
    <row r="392" spans="2:21">
      <c r="B392" s="119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</row>
    <row r="393" spans="2:21">
      <c r="B393" s="119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</row>
    <row r="394" spans="2:21">
      <c r="B394" s="119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</row>
    <row r="395" spans="2:21">
      <c r="B395" s="119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</row>
    <row r="396" spans="2:21">
      <c r="B396" s="119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</row>
    <row r="397" spans="2:21">
      <c r="B397" s="119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</row>
    <row r="398" spans="2:21">
      <c r="B398" s="119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</row>
    <row r="399" spans="2:21">
      <c r="B399" s="119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</row>
    <row r="400" spans="2:21">
      <c r="B400" s="119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</row>
    <row r="401" spans="2:21">
      <c r="B401" s="119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</row>
    <row r="402" spans="2:21">
      <c r="B402" s="119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</row>
    <row r="403" spans="2:21">
      <c r="B403" s="119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</row>
    <row r="404" spans="2:21">
      <c r="B404" s="119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</row>
    <row r="405" spans="2:21">
      <c r="B405" s="119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</row>
    <row r="406" spans="2:21">
      <c r="B406" s="119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</row>
    <row r="407" spans="2:21">
      <c r="B407" s="119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</row>
    <row r="408" spans="2:21">
      <c r="B408" s="119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</row>
    <row r="409" spans="2:21">
      <c r="B409" s="119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</row>
    <row r="410" spans="2:21">
      <c r="B410" s="119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</row>
    <row r="411" spans="2:21">
      <c r="B411" s="119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</row>
    <row r="412" spans="2:21">
      <c r="B412" s="119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</row>
    <row r="413" spans="2:21">
      <c r="B413" s="119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</row>
    <row r="414" spans="2:21">
      <c r="B414" s="119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</row>
    <row r="415" spans="2:21">
      <c r="B415" s="119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</row>
    <row r="416" spans="2:21">
      <c r="B416" s="119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</row>
    <row r="417" spans="2:21">
      <c r="B417" s="119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</row>
    <row r="418" spans="2:21">
      <c r="B418" s="119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</row>
    <row r="419" spans="2:21">
      <c r="B419" s="119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</row>
    <row r="420" spans="2:21">
      <c r="B420" s="119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</row>
    <row r="421" spans="2:21">
      <c r="B421" s="119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</row>
    <row r="422" spans="2:21">
      <c r="B422" s="119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</row>
    <row r="423" spans="2:21">
      <c r="B423" s="119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</row>
    <row r="424" spans="2:21">
      <c r="B424" s="119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</row>
    <row r="425" spans="2:21">
      <c r="B425" s="119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</row>
    <row r="426" spans="2:21">
      <c r="B426" s="119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</row>
    <row r="427" spans="2:21">
      <c r="B427" s="119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</row>
    <row r="428" spans="2:21">
      <c r="B428" s="119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2:21">
      <c r="B429" s="119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</row>
    <row r="430" spans="2:21">
      <c r="B430" s="119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</row>
    <row r="431" spans="2:21">
      <c r="B431" s="119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</row>
    <row r="432" spans="2:21">
      <c r="B432" s="119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</row>
    <row r="433" spans="2:21">
      <c r="B433" s="119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</row>
    <row r="434" spans="2:21">
      <c r="B434" s="119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</row>
    <row r="435" spans="2:21">
      <c r="B435" s="119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</row>
    <row r="436" spans="2:21">
      <c r="B436" s="119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</row>
    <row r="437" spans="2:21">
      <c r="B437" s="119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</row>
    <row r="438" spans="2:21">
      <c r="B438" s="119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</row>
    <row r="439" spans="2:21">
      <c r="B439" s="119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</row>
    <row r="440" spans="2:21">
      <c r="B440" s="119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</row>
    <row r="441" spans="2:21">
      <c r="B441" s="119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</row>
    <row r="442" spans="2:21">
      <c r="B442" s="119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</row>
    <row r="443" spans="2:21">
      <c r="B443" s="119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</row>
    <row r="444" spans="2:21">
      <c r="B444" s="119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</row>
    <row r="445" spans="2:21">
      <c r="B445" s="119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</row>
    <row r="446" spans="2:21">
      <c r="B446" s="119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</row>
    <row r="447" spans="2:21">
      <c r="B447" s="119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</row>
    <row r="448" spans="2:21">
      <c r="B448" s="119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</row>
    <row r="449" spans="2:21">
      <c r="B449" s="119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</row>
    <row r="450" spans="2:21">
      <c r="B450" s="119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</row>
    <row r="451" spans="2:21">
      <c r="B451" s="119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</row>
    <row r="452" spans="2:21">
      <c r="B452" s="119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</row>
    <row r="453" spans="2:21">
      <c r="B453" s="119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</row>
    <row r="454" spans="2:21">
      <c r="B454" s="119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</row>
    <row r="455" spans="2:21">
      <c r="B455" s="119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</row>
    <row r="456" spans="2:21">
      <c r="B456" s="119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</row>
    <row r="457" spans="2:21">
      <c r="B457" s="119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</row>
    <row r="458" spans="2:21">
      <c r="B458" s="119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</row>
    <row r="459" spans="2:21">
      <c r="B459" s="119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</row>
    <row r="460" spans="2:21">
      <c r="B460" s="119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</row>
    <row r="461" spans="2:21">
      <c r="B461" s="119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</row>
    <row r="462" spans="2:21">
      <c r="B462" s="119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</row>
    <row r="463" spans="2:21">
      <c r="B463" s="119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</row>
    <row r="464" spans="2:21">
      <c r="B464" s="119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</row>
    <row r="465" spans="2:21">
      <c r="B465" s="119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</row>
    <row r="466" spans="2:21">
      <c r="B466" s="119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</row>
    <row r="467" spans="2:21">
      <c r="B467" s="119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</row>
    <row r="468" spans="2:21">
      <c r="B468" s="119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</row>
    <row r="469" spans="2:21">
      <c r="B469" s="119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</row>
    <row r="470" spans="2:21">
      <c r="B470" s="119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</row>
    <row r="471" spans="2:21">
      <c r="B471" s="119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</row>
    <row r="472" spans="2:21">
      <c r="B472" s="119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</row>
    <row r="473" spans="2:21">
      <c r="B473" s="119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</row>
    <row r="474" spans="2:21">
      <c r="B474" s="119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</row>
    <row r="475" spans="2:21">
      <c r="B475" s="119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</row>
    <row r="476" spans="2:21">
      <c r="B476" s="119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</row>
    <row r="477" spans="2:21">
      <c r="B477" s="119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</row>
    <row r="478" spans="2:21">
      <c r="B478" s="119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</row>
    <row r="479" spans="2:21">
      <c r="B479" s="119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</row>
    <row r="480" spans="2:21">
      <c r="B480" s="119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</row>
    <row r="481" spans="2:21">
      <c r="B481" s="119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</row>
    <row r="482" spans="2:21">
      <c r="B482" s="119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</row>
    <row r="483" spans="2:21">
      <c r="B483" s="119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</row>
    <row r="484" spans="2:21">
      <c r="B484" s="119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</row>
    <row r="485" spans="2:21">
      <c r="B485" s="119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</row>
    <row r="486" spans="2:21">
      <c r="B486" s="119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</row>
    <row r="487" spans="2:21">
      <c r="B487" s="119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</row>
    <row r="488" spans="2:21">
      <c r="B488" s="119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</row>
    <row r="489" spans="2:21">
      <c r="B489" s="119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</row>
    <row r="490" spans="2:21">
      <c r="B490" s="119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</row>
    <row r="491" spans="2:21">
      <c r="B491" s="119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</row>
    <row r="492" spans="2:21">
      <c r="B492" s="119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</row>
    <row r="493" spans="2:21">
      <c r="B493" s="119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</row>
    <row r="494" spans="2:21">
      <c r="B494" s="119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</row>
    <row r="495" spans="2:21">
      <c r="B495" s="119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</row>
    <row r="496" spans="2:21">
      <c r="B496" s="119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</row>
    <row r="497" spans="2:21">
      <c r="B497" s="119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</row>
    <row r="498" spans="2:21">
      <c r="B498" s="119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</row>
    <row r="499" spans="2:21">
      <c r="B499" s="119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</row>
    <row r="500" spans="2:21">
      <c r="B500" s="119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</row>
    <row r="501" spans="2:21">
      <c r="B501" s="119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</row>
    <row r="502" spans="2:21">
      <c r="B502" s="119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</row>
    <row r="503" spans="2:21">
      <c r="B503" s="119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</row>
    <row r="504" spans="2:21">
      <c r="B504" s="119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</row>
    <row r="505" spans="2:21">
      <c r="B505" s="119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</row>
    <row r="506" spans="2:21">
      <c r="B506" s="119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</row>
    <row r="507" spans="2:21">
      <c r="B507" s="119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</row>
    <row r="508" spans="2:21">
      <c r="B508" s="119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</row>
    <row r="509" spans="2:21">
      <c r="B509" s="119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</row>
    <row r="510" spans="2:21">
      <c r="B510" s="119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</row>
    <row r="511" spans="2:21">
      <c r="B511" s="119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</row>
    <row r="512" spans="2:21">
      <c r="B512" s="119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</row>
    <row r="513" spans="2:21">
      <c r="B513" s="119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</row>
    <row r="514" spans="2:21">
      <c r="B514" s="119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</row>
    <row r="515" spans="2:21">
      <c r="B515" s="119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</row>
    <row r="516" spans="2:21">
      <c r="B516" s="119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</row>
    <row r="517" spans="2:21">
      <c r="B517" s="119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</row>
    <row r="518" spans="2:21">
      <c r="B518" s="119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</row>
    <row r="519" spans="2:21">
      <c r="B519" s="119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</row>
    <row r="520" spans="2:21">
      <c r="B520" s="119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</row>
    <row r="521" spans="2:21">
      <c r="B521" s="119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</row>
    <row r="522" spans="2:21">
      <c r="B522" s="119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</row>
    <row r="523" spans="2:21">
      <c r="B523" s="119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</row>
    <row r="524" spans="2:21">
      <c r="B524" s="119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</row>
    <row r="525" spans="2:21">
      <c r="B525" s="119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</row>
    <row r="526" spans="2:21">
      <c r="B526" s="119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</row>
    <row r="527" spans="2:21">
      <c r="B527" s="119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</row>
    <row r="528" spans="2:21">
      <c r="B528" s="119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</row>
    <row r="529" spans="2:21">
      <c r="B529" s="119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</row>
    <row r="530" spans="2:21">
      <c r="B530" s="119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</row>
    <row r="531" spans="2:21">
      <c r="B531" s="119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</row>
    <row r="532" spans="2:21">
      <c r="B532" s="119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</row>
    <row r="533" spans="2:21">
      <c r="B533" s="119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</row>
    <row r="534" spans="2:21">
      <c r="B534" s="119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</row>
    <row r="535" spans="2:21">
      <c r="B535" s="119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</row>
    <row r="536" spans="2:21">
      <c r="B536" s="119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</row>
    <row r="537" spans="2:21">
      <c r="B537" s="119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</row>
    <row r="538" spans="2:21">
      <c r="B538" s="119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</row>
    <row r="539" spans="2:21">
      <c r="B539" s="119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</row>
    <row r="540" spans="2:21">
      <c r="B540" s="119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</row>
    <row r="541" spans="2:21">
      <c r="B541" s="119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</row>
    <row r="542" spans="2:21">
      <c r="B542" s="119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</row>
    <row r="543" spans="2:21">
      <c r="B543" s="119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</row>
    <row r="544" spans="2:21">
      <c r="B544" s="119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</row>
    <row r="545" spans="2:21">
      <c r="B545" s="119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</row>
    <row r="546" spans="2:21">
      <c r="B546" s="119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</row>
    <row r="547" spans="2:21">
      <c r="B547" s="119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</row>
    <row r="548" spans="2:21">
      <c r="B548" s="119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</row>
    <row r="549" spans="2:21">
      <c r="B549" s="119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</row>
    <row r="550" spans="2:21">
      <c r="B550" s="119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</row>
    <row r="551" spans="2:21">
      <c r="B551" s="119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</row>
    <row r="552" spans="2:21">
      <c r="B552" s="119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</row>
    <row r="553" spans="2:21">
      <c r="B553" s="119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</row>
    <row r="554" spans="2:21">
      <c r="B554" s="119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</row>
    <row r="555" spans="2:21">
      <c r="B555" s="119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</row>
    <row r="556" spans="2:21">
      <c r="B556" s="119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</row>
    <row r="557" spans="2:21">
      <c r="B557" s="119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</row>
    <row r="558" spans="2:21">
      <c r="B558" s="119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</row>
    <row r="559" spans="2:21">
      <c r="B559" s="119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</row>
    <row r="560" spans="2:21">
      <c r="B560" s="119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</row>
    <row r="561" spans="2:21">
      <c r="B561" s="119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</row>
    <row r="562" spans="2:21">
      <c r="B562" s="119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</row>
    <row r="563" spans="2:21">
      <c r="B563" s="119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</row>
    <row r="564" spans="2:21">
      <c r="B564" s="119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</row>
    <row r="565" spans="2:21">
      <c r="B565" s="119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</row>
    <row r="566" spans="2:21">
      <c r="B566" s="119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</row>
    <row r="567" spans="2:21">
      <c r="B567" s="119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</row>
    <row r="568" spans="2:21">
      <c r="B568" s="119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</row>
    <row r="569" spans="2:21">
      <c r="B569" s="119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</row>
    <row r="570" spans="2:21">
      <c r="B570" s="119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</row>
    <row r="571" spans="2:21">
      <c r="B571" s="119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</row>
    <row r="572" spans="2:21">
      <c r="B572" s="119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</row>
    <row r="573" spans="2:21">
      <c r="B573" s="119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</row>
    <row r="574" spans="2:21">
      <c r="B574" s="119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</row>
    <row r="575" spans="2:21">
      <c r="B575" s="119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</row>
    <row r="576" spans="2:21">
      <c r="B576" s="119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</row>
    <row r="577" spans="2:21">
      <c r="B577" s="119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</row>
    <row r="578" spans="2:21">
      <c r="B578" s="119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</row>
    <row r="579" spans="2:21">
      <c r="B579" s="119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</row>
    <row r="580" spans="2:21">
      <c r="B580" s="119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</row>
    <row r="581" spans="2:21">
      <c r="B581" s="119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</row>
    <row r="582" spans="2:21">
      <c r="B582" s="119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</row>
    <row r="583" spans="2:21">
      <c r="B583" s="119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</row>
    <row r="584" spans="2:21">
      <c r="B584" s="119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</row>
    <row r="585" spans="2:21">
      <c r="B585" s="119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</row>
    <row r="586" spans="2:21">
      <c r="B586" s="119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</row>
    <row r="587" spans="2:21">
      <c r="B587" s="119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</row>
    <row r="588" spans="2:21">
      <c r="B588" s="119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</row>
    <row r="589" spans="2:21">
      <c r="B589" s="119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</row>
    <row r="590" spans="2:21">
      <c r="B590" s="119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</row>
    <row r="591" spans="2:21">
      <c r="B591" s="119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</row>
    <row r="592" spans="2:21">
      <c r="B592" s="119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</row>
    <row r="593" spans="2:21">
      <c r="B593" s="119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</row>
    <row r="594" spans="2:21">
      <c r="B594" s="119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</row>
    <row r="595" spans="2:21">
      <c r="B595" s="119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</row>
    <row r="596" spans="2:21">
      <c r="B596" s="119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</row>
    <row r="597" spans="2:21">
      <c r="B597" s="119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</row>
    <row r="598" spans="2:21">
      <c r="B598" s="119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</row>
    <row r="599" spans="2:21">
      <c r="B599" s="119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</row>
    <row r="600" spans="2:21">
      <c r="B600" s="119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</row>
    <row r="601" spans="2:21">
      <c r="B601" s="119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</row>
    <row r="602" spans="2:21">
      <c r="B602" s="119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</row>
    <row r="603" spans="2:21">
      <c r="B603" s="119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</row>
    <row r="604" spans="2:21">
      <c r="B604" s="119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</row>
    <row r="605" spans="2:21">
      <c r="B605" s="119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</row>
    <row r="606" spans="2:21">
      <c r="B606" s="119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</row>
    <row r="607" spans="2:21">
      <c r="B607" s="119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</row>
    <row r="608" spans="2:21">
      <c r="B608" s="119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</row>
    <row r="609" spans="2:21">
      <c r="B609" s="119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</row>
    <row r="610" spans="2:21">
      <c r="B610" s="119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</row>
    <row r="611" spans="2:21">
      <c r="B611" s="119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</row>
    <row r="612" spans="2:21">
      <c r="B612" s="119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</row>
    <row r="613" spans="2:21">
      <c r="B613" s="119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</row>
    <row r="614" spans="2:21">
      <c r="B614" s="119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</row>
    <row r="615" spans="2:21">
      <c r="B615" s="119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</row>
    <row r="616" spans="2:21">
      <c r="B616" s="119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</row>
    <row r="617" spans="2:21">
      <c r="B617" s="119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</row>
    <row r="618" spans="2:21">
      <c r="B618" s="119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</row>
    <row r="619" spans="2:21">
      <c r="B619" s="119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</row>
    <row r="620" spans="2:21">
      <c r="B620" s="119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</row>
    <row r="621" spans="2:21">
      <c r="B621" s="119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</row>
    <row r="622" spans="2:21">
      <c r="B622" s="119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</row>
    <row r="623" spans="2:21">
      <c r="B623" s="119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</row>
    <row r="624" spans="2:21">
      <c r="B624" s="119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</row>
    <row r="625" spans="2:21">
      <c r="B625" s="119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</row>
    <row r="626" spans="2:21">
      <c r="B626" s="119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</row>
    <row r="627" spans="2:21">
      <c r="B627" s="119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</row>
    <row r="628" spans="2:21">
      <c r="B628" s="119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</row>
    <row r="629" spans="2:21">
      <c r="B629" s="119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</row>
    <row r="630" spans="2:21">
      <c r="B630" s="119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</row>
    <row r="631" spans="2:21">
      <c r="B631" s="119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</row>
    <row r="632" spans="2:21">
      <c r="B632" s="119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</row>
    <row r="633" spans="2:21">
      <c r="B633" s="119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</row>
    <row r="634" spans="2:21">
      <c r="B634" s="119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</row>
    <row r="635" spans="2:21">
      <c r="B635" s="119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</row>
    <row r="636" spans="2:21">
      <c r="B636" s="119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</row>
    <row r="637" spans="2:21">
      <c r="B637" s="119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</row>
    <row r="638" spans="2:21">
      <c r="B638" s="119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</row>
    <row r="639" spans="2:21">
      <c r="B639" s="119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</row>
    <row r="640" spans="2:21">
      <c r="B640" s="119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</row>
    <row r="641" spans="2:21">
      <c r="B641" s="119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</row>
    <row r="642" spans="2:21">
      <c r="B642" s="119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</row>
    <row r="643" spans="2:21">
      <c r="B643" s="119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</row>
    <row r="644" spans="2:21">
      <c r="B644" s="119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</row>
    <row r="645" spans="2:21">
      <c r="B645" s="119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</row>
    <row r="646" spans="2:21">
      <c r="B646" s="119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</row>
    <row r="647" spans="2:21">
      <c r="B647" s="119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</row>
    <row r="648" spans="2:21">
      <c r="B648" s="119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</row>
    <row r="649" spans="2:21">
      <c r="B649" s="119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</row>
    <row r="650" spans="2:21">
      <c r="B650" s="119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</row>
    <row r="651" spans="2:21">
      <c r="B651" s="119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</row>
    <row r="652" spans="2:21">
      <c r="B652" s="119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</row>
    <row r="653" spans="2:21">
      <c r="B653" s="119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</row>
    <row r="654" spans="2:21">
      <c r="B654" s="119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</row>
    <row r="655" spans="2:21">
      <c r="B655" s="119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</row>
    <row r="656" spans="2:21">
      <c r="B656" s="119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</row>
    <row r="657" spans="2:21">
      <c r="B657" s="119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</row>
    <row r="658" spans="2:21">
      <c r="B658" s="119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</row>
    <row r="659" spans="2:21">
      <c r="B659" s="119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</row>
    <row r="660" spans="2:21">
      <c r="B660" s="119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</row>
    <row r="661" spans="2:21">
      <c r="B661" s="119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</row>
    <row r="662" spans="2:21">
      <c r="B662" s="119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</row>
    <row r="663" spans="2:21">
      <c r="B663" s="119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</row>
    <row r="664" spans="2:21">
      <c r="B664" s="119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</row>
    <row r="665" spans="2:21">
      <c r="B665" s="119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</row>
    <row r="666" spans="2:21">
      <c r="B666" s="119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</row>
    <row r="667" spans="2:21">
      <c r="B667" s="119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</row>
    <row r="668" spans="2:21">
      <c r="B668" s="119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</row>
    <row r="669" spans="2:21">
      <c r="B669" s="119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</row>
    <row r="670" spans="2:21">
      <c r="B670" s="119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</row>
    <row r="671" spans="2:21">
      <c r="B671" s="119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</row>
    <row r="672" spans="2:21">
      <c r="B672" s="119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</row>
    <row r="673" spans="2:21">
      <c r="B673" s="119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</row>
    <row r="674" spans="2:21">
      <c r="B674" s="119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</row>
    <row r="675" spans="2:21">
      <c r="B675" s="119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</row>
    <row r="676" spans="2:21">
      <c r="B676" s="119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</row>
    <row r="677" spans="2:21">
      <c r="B677" s="119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</row>
    <row r="678" spans="2:21">
      <c r="B678" s="119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</row>
    <row r="679" spans="2:21">
      <c r="B679" s="119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</row>
    <row r="680" spans="2:21">
      <c r="B680" s="119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</row>
    <row r="681" spans="2:21">
      <c r="B681" s="119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</row>
    <row r="682" spans="2:21">
      <c r="B682" s="119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</row>
    <row r="683" spans="2:21">
      <c r="B683" s="119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</row>
    <row r="684" spans="2:21">
      <c r="B684" s="119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</row>
    <row r="685" spans="2:21">
      <c r="B685" s="119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</row>
    <row r="686" spans="2:21">
      <c r="B686" s="119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</row>
    <row r="687" spans="2:21">
      <c r="B687" s="119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</row>
    <row r="688" spans="2:21">
      <c r="B688" s="119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</row>
    <row r="689" spans="2:21">
      <c r="B689" s="119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</row>
    <row r="690" spans="2:21">
      <c r="B690" s="119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</row>
    <row r="691" spans="2:21">
      <c r="B691" s="119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</row>
    <row r="692" spans="2:21">
      <c r="B692" s="119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</row>
    <row r="693" spans="2:21">
      <c r="B693" s="119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</row>
    <row r="694" spans="2:21">
      <c r="B694" s="119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</row>
    <row r="695" spans="2:21">
      <c r="B695" s="119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</row>
    <row r="696" spans="2:21">
      <c r="B696" s="119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</row>
    <row r="697" spans="2:21">
      <c r="B697" s="119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</row>
    <row r="698" spans="2:21">
      <c r="B698" s="119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</row>
    <row r="699" spans="2:21">
      <c r="B699" s="119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</row>
    <row r="700" spans="2:21">
      <c r="B700" s="119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</row>
    <row r="701" spans="2:21">
      <c r="B701" s="119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</row>
    <row r="702" spans="2:21">
      <c r="B702" s="119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</row>
    <row r="703" spans="2:21">
      <c r="B703" s="119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</row>
    <row r="704" spans="2:21">
      <c r="B704" s="119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</row>
    <row r="705" spans="2:21">
      <c r="B705" s="119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</row>
    <row r="706" spans="2:21">
      <c r="B706" s="119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</row>
    <row r="707" spans="2:21">
      <c r="B707" s="119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</row>
    <row r="708" spans="2:21">
      <c r="B708" s="119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</row>
    <row r="709" spans="2:21">
      <c r="B709" s="119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</row>
    <row r="710" spans="2:21">
      <c r="B710" s="119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</row>
    <row r="711" spans="2:21">
      <c r="B711" s="119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</row>
    <row r="712" spans="2:21">
      <c r="B712" s="119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</row>
    <row r="713" spans="2:21">
      <c r="B713" s="119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</row>
    <row r="714" spans="2:21">
      <c r="B714" s="119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</row>
    <row r="715" spans="2:21">
      <c r="B715" s="119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</row>
    <row r="716" spans="2:21">
      <c r="B716" s="119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</row>
    <row r="717" spans="2:21">
      <c r="B717" s="119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</row>
    <row r="718" spans="2:21">
      <c r="B718" s="119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</row>
    <row r="719" spans="2:21">
      <c r="B719" s="119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</row>
    <row r="720" spans="2:21">
      <c r="B720" s="119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</row>
    <row r="721" spans="2:21">
      <c r="B721" s="119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</row>
    <row r="722" spans="2:21">
      <c r="B722" s="119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</row>
    <row r="723" spans="2:21">
      <c r="B723" s="119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</row>
    <row r="724" spans="2:21">
      <c r="B724" s="119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</row>
    <row r="725" spans="2:21">
      <c r="B725" s="119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</row>
    <row r="726" spans="2:21">
      <c r="B726" s="119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</row>
    <row r="727" spans="2:21">
      <c r="B727" s="119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</row>
    <row r="728" spans="2:21">
      <c r="B728" s="119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</row>
    <row r="729" spans="2:21">
      <c r="B729" s="119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</row>
    <row r="730" spans="2:21">
      <c r="B730" s="119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</row>
    <row r="731" spans="2:21">
      <c r="B731" s="119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</row>
    <row r="732" spans="2:21">
      <c r="B732" s="119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</row>
    <row r="733" spans="2:21">
      <c r="B733" s="119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2:6">
      <c r="C769" s="1"/>
      <c r="D769" s="1"/>
      <c r="E769" s="1"/>
      <c r="F769" s="1"/>
    </row>
    <row r="770" spans="2:6">
      <c r="C770" s="1"/>
      <c r="D770" s="1"/>
      <c r="E770" s="1"/>
      <c r="F770" s="1"/>
    </row>
    <row r="771" spans="2:6">
      <c r="C771" s="1"/>
      <c r="D771" s="1"/>
      <c r="E771" s="1"/>
      <c r="F771" s="1"/>
    </row>
    <row r="772" spans="2:6">
      <c r="C772" s="1"/>
      <c r="D772" s="1"/>
      <c r="E772" s="1"/>
      <c r="F772" s="1"/>
    </row>
    <row r="773" spans="2:6">
      <c r="B773" s="41"/>
      <c r="C773" s="1"/>
      <c r="D773" s="1"/>
      <c r="E773" s="1"/>
      <c r="F773" s="1"/>
    </row>
    <row r="774" spans="2:6">
      <c r="B774" s="41"/>
      <c r="C774" s="1"/>
      <c r="D774" s="1"/>
      <c r="E774" s="1"/>
      <c r="F774" s="1"/>
    </row>
    <row r="775" spans="2:6">
      <c r="B775" s="3"/>
      <c r="C775" s="1"/>
      <c r="D775" s="1"/>
      <c r="E775" s="1"/>
      <c r="F775" s="1"/>
    </row>
    <row r="776" spans="2:6">
      <c r="C776" s="1"/>
      <c r="D776" s="1"/>
      <c r="E776" s="1"/>
      <c r="F776" s="1"/>
    </row>
    <row r="777" spans="2:6">
      <c r="C777" s="1"/>
      <c r="D777" s="1"/>
      <c r="E777" s="1"/>
      <c r="F777" s="1"/>
    </row>
    <row r="778" spans="2:6">
      <c r="C778" s="1"/>
      <c r="D778" s="1"/>
      <c r="E778" s="1"/>
      <c r="F778" s="1"/>
    </row>
    <row r="779" spans="2:6">
      <c r="C779" s="1"/>
      <c r="D779" s="1"/>
      <c r="E779" s="1"/>
      <c r="F779" s="1"/>
    </row>
    <row r="780" spans="2:6">
      <c r="C780" s="1"/>
      <c r="D780" s="1"/>
      <c r="E780" s="1"/>
      <c r="F780" s="1"/>
    </row>
    <row r="781" spans="2:6">
      <c r="C781" s="1"/>
      <c r="D781" s="1"/>
      <c r="E781" s="1"/>
      <c r="F781" s="1"/>
    </row>
    <row r="782" spans="2:6">
      <c r="C782" s="1"/>
      <c r="D782" s="1"/>
      <c r="E782" s="1"/>
      <c r="F782" s="1"/>
    </row>
    <row r="783" spans="2:6">
      <c r="C783" s="1"/>
      <c r="D783" s="1"/>
      <c r="E783" s="1"/>
      <c r="F783" s="1"/>
    </row>
    <row r="784" spans="2:6">
      <c r="C784" s="1"/>
      <c r="D784" s="1"/>
      <c r="E784" s="1"/>
      <c r="F784" s="1"/>
    </row>
    <row r="785" spans="3:6">
      <c r="C785" s="1"/>
      <c r="D785" s="1"/>
      <c r="E785" s="1"/>
      <c r="F785" s="1"/>
    </row>
    <row r="786" spans="3:6">
      <c r="C786" s="1"/>
      <c r="D786" s="1"/>
      <c r="E786" s="1"/>
      <c r="F786" s="1"/>
    </row>
    <row r="787" spans="3:6">
      <c r="C787" s="1"/>
      <c r="D787" s="1"/>
      <c r="E787" s="1"/>
      <c r="F787" s="1"/>
    </row>
    <row r="788" spans="3:6">
      <c r="C788" s="1"/>
      <c r="D788" s="1"/>
      <c r="E788" s="1"/>
      <c r="F788" s="1"/>
    </row>
    <row r="789" spans="3:6">
      <c r="C789" s="1"/>
      <c r="D789" s="1"/>
      <c r="E789" s="1"/>
      <c r="F789" s="1"/>
    </row>
    <row r="790" spans="3:6">
      <c r="C790" s="1"/>
      <c r="D790" s="1"/>
      <c r="E790" s="1"/>
      <c r="F790" s="1"/>
    </row>
    <row r="791" spans="3:6">
      <c r="C791" s="1"/>
      <c r="D791" s="1"/>
      <c r="E791" s="1"/>
      <c r="F791" s="1"/>
    </row>
    <row r="792" spans="3:6">
      <c r="C792" s="1"/>
      <c r="D792" s="1"/>
      <c r="E792" s="1"/>
      <c r="F792" s="1"/>
    </row>
    <row r="793" spans="3:6">
      <c r="C793" s="1"/>
      <c r="D793" s="1"/>
      <c r="E793" s="1"/>
      <c r="F793" s="1"/>
    </row>
    <row r="794" spans="3:6">
      <c r="C794" s="1"/>
      <c r="D794" s="1"/>
      <c r="E794" s="1"/>
      <c r="F794" s="1"/>
    </row>
    <row r="795" spans="3:6">
      <c r="C795" s="1"/>
      <c r="D795" s="1"/>
      <c r="E795" s="1"/>
      <c r="F795" s="1"/>
    </row>
    <row r="796" spans="3:6">
      <c r="C796" s="1"/>
      <c r="D796" s="1"/>
      <c r="E796" s="1"/>
      <c r="F796" s="1"/>
    </row>
    <row r="797" spans="3:6">
      <c r="C797" s="1"/>
      <c r="D797" s="1"/>
      <c r="E797" s="1"/>
      <c r="F797" s="1"/>
    </row>
    <row r="798" spans="3:6">
      <c r="C798" s="1"/>
      <c r="D798" s="1"/>
      <c r="E798" s="1"/>
      <c r="F798" s="1"/>
    </row>
    <row r="799" spans="3:6">
      <c r="C799" s="1"/>
      <c r="D799" s="1"/>
      <c r="E799" s="1"/>
      <c r="F799" s="1"/>
    </row>
    <row r="800" spans="3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</sheetData>
  <sheetProtection sheet="1" objects="1" scenarios="1"/>
  <mergeCells count="3">
    <mergeCell ref="B6:U6"/>
    <mergeCell ref="B7:U7"/>
    <mergeCell ref="B356:K356"/>
  </mergeCells>
  <phoneticPr fontId="3" type="noConversion"/>
  <conditionalFormatting sqref="B12:B349">
    <cfRule type="cellIs" dxfId="22" priority="2" operator="equal">
      <formula>"NR3"</formula>
    </cfRule>
  </conditionalFormatting>
  <conditionalFormatting sqref="B12:B349">
    <cfRule type="containsText" dxfId="21" priority="1" operator="containsText" text="הפרשה ">
      <formula>NOT(ISERROR(SEARCH("הפרשה ",B12)))</formula>
    </cfRule>
  </conditionalFormatting>
  <dataValidations count="7">
    <dataValidation allowBlank="1" showInputMessage="1" showErrorMessage="1" sqref="H2 B33 Q9 B35 B354 B356"/>
    <dataValidation type="list" allowBlank="1" showInputMessage="1" showErrorMessage="1" sqref="G533:G805">
      <formula1>#REF!</formula1>
    </dataValidation>
    <dataValidation type="list" allowBlank="1" showInputMessage="1" showErrorMessage="1" sqref="I337:I339 I341:I355 I167:I186 I36:I79 I81:I118 I281:I286 I121:I164 I12:I34 I289:I335 I188:I276 I279 I357:I805">
      <formula1>#REF!</formula1>
    </dataValidation>
    <dataValidation type="list" allowBlank="1" showInputMessage="1" showErrorMessage="1" sqref="E357:E799 E36:E355 E12:E34">
      <formula1>#REF!</formula1>
    </dataValidation>
    <dataValidation type="list" allowBlank="1" showInputMessage="1" showErrorMessage="1" sqref="G253 G255:G355 G163:G186 G107:G149 G36:G104 G12:G34 G357:G532 G241:G251 G231:G238 G151:G157 G228:G229 G192:G226 G160 G188:G190">
      <formula1>#REF!</formula1>
    </dataValidation>
    <dataValidation type="list" allowBlank="1" showInputMessage="1" showErrorMessage="1" sqref="L12:L805">
      <formula1>#REF!</formula1>
    </dataValidation>
    <dataValidation type="list" allowBlank="1" showInputMessage="1" showErrorMessage="1" sqref="I165:I166 I80 I119:I120 I340 I336 I287:I288 I277 I187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64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222</v>
      </c>
    </row>
    <row r="2" spans="2:15">
      <c r="B2" s="46" t="s">
        <v>140</v>
      </c>
      <c r="C2" s="67" t="s">
        <v>223</v>
      </c>
    </row>
    <row r="3" spans="2:15">
      <c r="B3" s="46" t="s">
        <v>142</v>
      </c>
      <c r="C3" s="67" t="s">
        <v>224</v>
      </c>
    </row>
    <row r="4" spans="2:15">
      <c r="B4" s="46" t="s">
        <v>143</v>
      </c>
      <c r="C4" s="67">
        <v>12152</v>
      </c>
    </row>
    <row r="6" spans="2:15" ht="26.25" customHeight="1">
      <c r="B6" s="130" t="s">
        <v>169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ht="26.25" customHeight="1">
      <c r="B7" s="130" t="s">
        <v>87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15" s="3" customFormat="1" ht="78.75">
      <c r="B8" s="21" t="s">
        <v>110</v>
      </c>
      <c r="C8" s="29" t="s">
        <v>44</v>
      </c>
      <c r="D8" s="29" t="s">
        <v>114</v>
      </c>
      <c r="E8" s="29" t="s">
        <v>185</v>
      </c>
      <c r="F8" s="29" t="s">
        <v>112</v>
      </c>
      <c r="G8" s="29" t="s">
        <v>65</v>
      </c>
      <c r="H8" s="29" t="s">
        <v>98</v>
      </c>
      <c r="I8" s="12" t="s">
        <v>197</v>
      </c>
      <c r="J8" s="12" t="s">
        <v>196</v>
      </c>
      <c r="K8" s="29" t="s">
        <v>212</v>
      </c>
      <c r="L8" s="12" t="s">
        <v>61</v>
      </c>
      <c r="M8" s="12" t="s">
        <v>58</v>
      </c>
      <c r="N8" s="12" t="s">
        <v>144</v>
      </c>
      <c r="O8" s="13" t="s">
        <v>146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204</v>
      </c>
      <c r="J9" s="15"/>
      <c r="K9" s="15" t="s">
        <v>200</v>
      </c>
      <c r="L9" s="15" t="s">
        <v>200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1.3782278740000005</v>
      </c>
      <c r="L11" s="77">
        <v>2189.7080894760002</v>
      </c>
      <c r="M11" s="69"/>
      <c r="N11" s="78">
        <f>L11/$L$11</f>
        <v>1</v>
      </c>
      <c r="O11" s="81">
        <f>L11/'סכום נכסי הקרן'!$C$42</f>
        <v>6.626925144864923E-2</v>
      </c>
    </row>
    <row r="12" spans="2:15">
      <c r="B12" s="70" t="s">
        <v>191</v>
      </c>
      <c r="C12" s="71"/>
      <c r="D12" s="71"/>
      <c r="E12" s="71"/>
      <c r="F12" s="71"/>
      <c r="G12" s="71"/>
      <c r="H12" s="71"/>
      <c r="I12" s="80"/>
      <c r="J12" s="82"/>
      <c r="K12" s="80">
        <v>0.69973481599999998</v>
      </c>
      <c r="L12" s="80">
        <v>1329.5403865000001</v>
      </c>
      <c r="M12" s="71"/>
      <c r="N12" s="81">
        <f t="shared" ref="N12:N41" si="0">L12/$L$11</f>
        <v>0.60717699902097944</v>
      </c>
      <c r="O12" s="81">
        <f>L12/'סכום נכסי הקרן'!$C$42</f>
        <v>4.0237165221957534E-2</v>
      </c>
    </row>
    <row r="13" spans="2:15">
      <c r="B13" s="89" t="s">
        <v>1108</v>
      </c>
      <c r="C13" s="71"/>
      <c r="D13" s="71"/>
      <c r="E13" s="71"/>
      <c r="F13" s="71"/>
      <c r="G13" s="71"/>
      <c r="H13" s="71"/>
      <c r="I13" s="80"/>
      <c r="J13" s="82"/>
      <c r="K13" s="80">
        <v>0.17354374500000003</v>
      </c>
      <c r="L13" s="80">
        <v>862.96727079500022</v>
      </c>
      <c r="M13" s="71"/>
      <c r="N13" s="81">
        <f t="shared" si="0"/>
        <v>0.39410151286489942</v>
      </c>
      <c r="O13" s="81">
        <f>L13/'סכום נכסי הקרן'!$C$42</f>
        <v>2.6116812252337088E-2</v>
      </c>
    </row>
    <row r="14" spans="2:15">
      <c r="B14" s="76" t="s">
        <v>1109</v>
      </c>
      <c r="C14" s="73" t="s">
        <v>1110</v>
      </c>
      <c r="D14" s="86" t="s">
        <v>115</v>
      </c>
      <c r="E14" s="86" t="s">
        <v>304</v>
      </c>
      <c r="F14" s="73" t="s">
        <v>1111</v>
      </c>
      <c r="G14" s="86" t="s">
        <v>151</v>
      </c>
      <c r="H14" s="86" t="s">
        <v>128</v>
      </c>
      <c r="I14" s="83">
        <v>138.41523599999999</v>
      </c>
      <c r="J14" s="85">
        <v>24100</v>
      </c>
      <c r="K14" s="73"/>
      <c r="L14" s="83">
        <v>33.358071971000001</v>
      </c>
      <c r="M14" s="84">
        <v>2.7123408820862785E-6</v>
      </c>
      <c r="N14" s="84">
        <f t="shared" si="0"/>
        <v>1.5234026914967752E-2</v>
      </c>
      <c r="O14" s="84">
        <f>L14/'סכום נכסי הקרן'!$C$42</f>
        <v>1.0095475602034882E-3</v>
      </c>
    </row>
    <row r="15" spans="2:15">
      <c r="B15" s="76" t="s">
        <v>1112</v>
      </c>
      <c r="C15" s="73" t="s">
        <v>1113</v>
      </c>
      <c r="D15" s="86" t="s">
        <v>115</v>
      </c>
      <c r="E15" s="86" t="s">
        <v>304</v>
      </c>
      <c r="F15" s="73">
        <v>1760</v>
      </c>
      <c r="G15" s="86" t="s">
        <v>707</v>
      </c>
      <c r="H15" s="86" t="s">
        <v>128</v>
      </c>
      <c r="I15" s="83">
        <v>10.021777999999999</v>
      </c>
      <c r="J15" s="85">
        <v>37960</v>
      </c>
      <c r="K15" s="83">
        <v>2.6795731E-2</v>
      </c>
      <c r="L15" s="83">
        <v>3.8310626069999998</v>
      </c>
      <c r="M15" s="84">
        <v>9.3848033369586397E-8</v>
      </c>
      <c r="N15" s="84">
        <f t="shared" si="0"/>
        <v>1.7495768615974642E-3</v>
      </c>
      <c r="O15" s="84">
        <f>L15/'סכום נכסי הקרן'!$C$42</f>
        <v>1.1594314896994093E-4</v>
      </c>
    </row>
    <row r="16" spans="2:15">
      <c r="B16" s="76" t="s">
        <v>1114</v>
      </c>
      <c r="C16" s="73" t="s">
        <v>1115</v>
      </c>
      <c r="D16" s="86" t="s">
        <v>115</v>
      </c>
      <c r="E16" s="86" t="s">
        <v>304</v>
      </c>
      <c r="F16" s="73" t="s">
        <v>407</v>
      </c>
      <c r="G16" s="86" t="s">
        <v>2138</v>
      </c>
      <c r="H16" s="86" t="s">
        <v>128</v>
      </c>
      <c r="I16" s="83">
        <v>387.71640200000002</v>
      </c>
      <c r="J16" s="85">
        <v>5200</v>
      </c>
      <c r="K16" s="73"/>
      <c r="L16" s="83">
        <v>20.161252896999997</v>
      </c>
      <c r="M16" s="84">
        <v>2.9486516136397013E-6</v>
      </c>
      <c r="N16" s="84">
        <f t="shared" si="0"/>
        <v>9.2072788121382015E-3</v>
      </c>
      <c r="O16" s="84">
        <f>L16/'סכום נכסי הקרן'!$C$42</f>
        <v>6.101594747594069E-4</v>
      </c>
    </row>
    <row r="17" spans="2:15">
      <c r="B17" s="76" t="s">
        <v>1116</v>
      </c>
      <c r="C17" s="73" t="s">
        <v>1117</v>
      </c>
      <c r="D17" s="86" t="s">
        <v>115</v>
      </c>
      <c r="E17" s="86" t="s">
        <v>304</v>
      </c>
      <c r="F17" s="73" t="s">
        <v>696</v>
      </c>
      <c r="G17" s="86" t="s">
        <v>697</v>
      </c>
      <c r="H17" s="86" t="s">
        <v>128</v>
      </c>
      <c r="I17" s="83">
        <v>102.009495</v>
      </c>
      <c r="J17" s="85">
        <v>46240</v>
      </c>
      <c r="K17" s="73"/>
      <c r="L17" s="83">
        <v>47.169190579000002</v>
      </c>
      <c r="M17" s="84">
        <v>2.3079943291975059E-6</v>
      </c>
      <c r="N17" s="84">
        <f t="shared" si="0"/>
        <v>2.1541314481916925E-2</v>
      </c>
      <c r="O17" s="84">
        <f>L17/'סכום נכסי הקרן'!$C$42</f>
        <v>1.4275267859365818E-3</v>
      </c>
    </row>
    <row r="18" spans="2:15">
      <c r="B18" s="76" t="s">
        <v>1118</v>
      </c>
      <c r="C18" s="73" t="s">
        <v>1119</v>
      </c>
      <c r="D18" s="86" t="s">
        <v>115</v>
      </c>
      <c r="E18" s="86" t="s">
        <v>304</v>
      </c>
      <c r="F18" s="73" t="s">
        <v>805</v>
      </c>
      <c r="G18" s="86" t="s">
        <v>673</v>
      </c>
      <c r="H18" s="86" t="s">
        <v>128</v>
      </c>
      <c r="I18" s="83">
        <v>27.289473999999998</v>
      </c>
      <c r="J18" s="85">
        <v>148890</v>
      </c>
      <c r="K18" s="73"/>
      <c r="L18" s="83">
        <v>40.631297111999999</v>
      </c>
      <c r="M18" s="84">
        <v>7.2638604928607035E-6</v>
      </c>
      <c r="N18" s="84">
        <f t="shared" si="0"/>
        <v>1.8555577022927799E-2</v>
      </c>
      <c r="O18" s="84">
        <f>L18/'סכום נכסי הקרן'!$C$42</f>
        <v>1.2296641995071804E-3</v>
      </c>
    </row>
    <row r="19" spans="2:15">
      <c r="B19" s="76" t="s">
        <v>1120</v>
      </c>
      <c r="C19" s="73" t="s">
        <v>1121</v>
      </c>
      <c r="D19" s="86" t="s">
        <v>115</v>
      </c>
      <c r="E19" s="86" t="s">
        <v>304</v>
      </c>
      <c r="F19" s="73" t="s">
        <v>415</v>
      </c>
      <c r="G19" s="86" t="s">
        <v>2138</v>
      </c>
      <c r="H19" s="86" t="s">
        <v>128</v>
      </c>
      <c r="I19" s="83">
        <v>871.647289</v>
      </c>
      <c r="J19" s="85">
        <v>2100</v>
      </c>
      <c r="K19" s="73"/>
      <c r="L19" s="83">
        <v>18.304593060999998</v>
      </c>
      <c r="M19" s="84">
        <v>2.2848490526220684E-6</v>
      </c>
      <c r="N19" s="84">
        <f t="shared" si="0"/>
        <v>8.3593759136087915E-3</v>
      </c>
      <c r="O19" s="84">
        <f>L19/'סכום נכסי הקרן'!$C$42</f>
        <v>5.5396958437272281E-4</v>
      </c>
    </row>
    <row r="20" spans="2:15">
      <c r="B20" s="76" t="s">
        <v>1122</v>
      </c>
      <c r="C20" s="73" t="s">
        <v>1123</v>
      </c>
      <c r="D20" s="86" t="s">
        <v>115</v>
      </c>
      <c r="E20" s="86" t="s">
        <v>304</v>
      </c>
      <c r="F20" s="73" t="s">
        <v>1124</v>
      </c>
      <c r="G20" s="86" t="s">
        <v>122</v>
      </c>
      <c r="H20" s="86" t="s">
        <v>128</v>
      </c>
      <c r="I20" s="83">
        <v>52.741885000000003</v>
      </c>
      <c r="J20" s="85">
        <v>2578</v>
      </c>
      <c r="K20" s="73"/>
      <c r="L20" s="83">
        <v>1.3596857879999997</v>
      </c>
      <c r="M20" s="84">
        <v>2.9782631378864075E-7</v>
      </c>
      <c r="N20" s="84">
        <f t="shared" si="0"/>
        <v>6.2094385755563164E-4</v>
      </c>
      <c r="O20" s="84">
        <f>L20/'סכום נכסי הקרן'!$C$42</f>
        <v>4.114948463184838E-5</v>
      </c>
    </row>
    <row r="21" spans="2:15">
      <c r="B21" s="76" t="s">
        <v>1125</v>
      </c>
      <c r="C21" s="73" t="s">
        <v>1126</v>
      </c>
      <c r="D21" s="86" t="s">
        <v>115</v>
      </c>
      <c r="E21" s="86" t="s">
        <v>304</v>
      </c>
      <c r="F21" s="73" t="s">
        <v>504</v>
      </c>
      <c r="G21" s="86" t="s">
        <v>152</v>
      </c>
      <c r="H21" s="86" t="s">
        <v>128</v>
      </c>
      <c r="I21" s="83">
        <v>9571.1413919999995</v>
      </c>
      <c r="J21" s="85">
        <v>256.8</v>
      </c>
      <c r="K21" s="73"/>
      <c r="L21" s="83">
        <v>24.578691095</v>
      </c>
      <c r="M21" s="84">
        <v>3.4609259446074605E-6</v>
      </c>
      <c r="N21" s="84">
        <f t="shared" si="0"/>
        <v>1.1224642779157705E-2</v>
      </c>
      <c r="O21" s="84">
        <f>L21/'סכום נכסי הקרן'!$C$42</f>
        <v>7.438486747532669E-4</v>
      </c>
    </row>
    <row r="22" spans="2:15">
      <c r="B22" s="76" t="s">
        <v>1127</v>
      </c>
      <c r="C22" s="73" t="s">
        <v>1128</v>
      </c>
      <c r="D22" s="86" t="s">
        <v>115</v>
      </c>
      <c r="E22" s="86" t="s">
        <v>304</v>
      </c>
      <c r="F22" s="73" t="s">
        <v>321</v>
      </c>
      <c r="G22" s="86" t="s">
        <v>314</v>
      </c>
      <c r="H22" s="86" t="s">
        <v>128</v>
      </c>
      <c r="I22" s="83">
        <v>233.11586399999999</v>
      </c>
      <c r="J22" s="85">
        <v>8676</v>
      </c>
      <c r="K22" s="73"/>
      <c r="L22" s="83">
        <v>20.225132328000001</v>
      </c>
      <c r="M22" s="84">
        <v>2.3234901929671311E-6</v>
      </c>
      <c r="N22" s="84">
        <f t="shared" si="0"/>
        <v>9.2364513905777729E-3</v>
      </c>
      <c r="O22" s="84">
        <f>L22/'סכום נכסי הקרן'!$C$42</f>
        <v>6.120927196954243E-4</v>
      </c>
    </row>
    <row r="23" spans="2:15">
      <c r="B23" s="76" t="s">
        <v>1129</v>
      </c>
      <c r="C23" s="73" t="s">
        <v>1130</v>
      </c>
      <c r="D23" s="86" t="s">
        <v>115</v>
      </c>
      <c r="E23" s="86" t="s">
        <v>304</v>
      </c>
      <c r="F23" s="73" t="s">
        <v>663</v>
      </c>
      <c r="G23" s="86" t="s">
        <v>444</v>
      </c>
      <c r="H23" s="86" t="s">
        <v>128</v>
      </c>
      <c r="I23" s="83">
        <v>10208.414358</v>
      </c>
      <c r="J23" s="85">
        <v>97.1</v>
      </c>
      <c r="K23" s="73"/>
      <c r="L23" s="83">
        <v>9.9123703420000009</v>
      </c>
      <c r="M23" s="84">
        <v>3.1844441057560698E-6</v>
      </c>
      <c r="N23" s="84">
        <f t="shared" si="0"/>
        <v>4.5267998915654748E-3</v>
      </c>
      <c r="O23" s="84">
        <f>L23/'סכום נכסי הקרן'!$C$42</f>
        <v>2.9998764027187056E-4</v>
      </c>
    </row>
    <row r="24" spans="2:15">
      <c r="B24" s="76" t="s">
        <v>1131</v>
      </c>
      <c r="C24" s="73" t="s">
        <v>1132</v>
      </c>
      <c r="D24" s="86" t="s">
        <v>115</v>
      </c>
      <c r="E24" s="86" t="s">
        <v>304</v>
      </c>
      <c r="F24" s="73" t="s">
        <v>373</v>
      </c>
      <c r="G24" s="86" t="s">
        <v>314</v>
      </c>
      <c r="H24" s="86" t="s">
        <v>128</v>
      </c>
      <c r="I24" s="83">
        <v>3503.9281249999999</v>
      </c>
      <c r="J24" s="85">
        <v>1050</v>
      </c>
      <c r="K24" s="83">
        <v>0.14674801400000001</v>
      </c>
      <c r="L24" s="83">
        <v>36.937993328999994</v>
      </c>
      <c r="M24" s="84">
        <v>3.0102035847169112E-6</v>
      </c>
      <c r="N24" s="84">
        <f t="shared" si="0"/>
        <v>1.6868912119623807E-2</v>
      </c>
      <c r="O24" s="84">
        <f>L24/'סכום נכסי הקרן'!$C$42</f>
        <v>1.1178901789205167E-3</v>
      </c>
    </row>
    <row r="25" spans="2:15">
      <c r="B25" s="76" t="s">
        <v>1133</v>
      </c>
      <c r="C25" s="73" t="s">
        <v>1134</v>
      </c>
      <c r="D25" s="86" t="s">
        <v>115</v>
      </c>
      <c r="E25" s="86" t="s">
        <v>304</v>
      </c>
      <c r="F25" s="73" t="s">
        <v>895</v>
      </c>
      <c r="G25" s="86" t="s">
        <v>122</v>
      </c>
      <c r="H25" s="86" t="s">
        <v>128</v>
      </c>
      <c r="I25" s="83">
        <v>4904.9811639999998</v>
      </c>
      <c r="J25" s="85">
        <v>297</v>
      </c>
      <c r="K25" s="73"/>
      <c r="L25" s="83">
        <v>14.567794056999999</v>
      </c>
      <c r="M25" s="84">
        <v>4.1786673838792493E-6</v>
      </c>
      <c r="N25" s="84">
        <f t="shared" si="0"/>
        <v>6.6528475311456196E-3</v>
      </c>
      <c r="O25" s="84">
        <f>L25/'סכום נכסי הקרן'!$C$42</f>
        <v>4.4087922589101431E-4</v>
      </c>
    </row>
    <row r="26" spans="2:15">
      <c r="B26" s="76" t="s">
        <v>1135</v>
      </c>
      <c r="C26" s="73" t="s">
        <v>1136</v>
      </c>
      <c r="D26" s="86" t="s">
        <v>115</v>
      </c>
      <c r="E26" s="86" t="s">
        <v>304</v>
      </c>
      <c r="F26" s="73" t="s">
        <v>596</v>
      </c>
      <c r="G26" s="86" t="s">
        <v>440</v>
      </c>
      <c r="H26" s="86" t="s">
        <v>128</v>
      </c>
      <c r="I26" s="83">
        <v>817.0154859999999</v>
      </c>
      <c r="J26" s="85">
        <v>1700</v>
      </c>
      <c r="K26" s="73"/>
      <c r="L26" s="83">
        <v>13.889263262</v>
      </c>
      <c r="M26" s="84">
        <v>3.189557331134108E-6</v>
      </c>
      <c r="N26" s="84">
        <f t="shared" si="0"/>
        <v>6.3429748142017038E-3</v>
      </c>
      <c r="O26" s="84">
        <f>L26/'סכום נכסי הקרן'!$C$42</f>
        <v>4.2034419289478187E-4</v>
      </c>
    </row>
    <row r="27" spans="2:15">
      <c r="B27" s="76" t="s">
        <v>1137</v>
      </c>
      <c r="C27" s="73" t="s">
        <v>1138</v>
      </c>
      <c r="D27" s="86" t="s">
        <v>115</v>
      </c>
      <c r="E27" s="86" t="s">
        <v>304</v>
      </c>
      <c r="F27" s="73" t="s">
        <v>439</v>
      </c>
      <c r="G27" s="86" t="s">
        <v>440</v>
      </c>
      <c r="H27" s="86" t="s">
        <v>128</v>
      </c>
      <c r="I27" s="83">
        <v>615.956503</v>
      </c>
      <c r="J27" s="85">
        <v>1940</v>
      </c>
      <c r="K27" s="73"/>
      <c r="L27" s="83">
        <v>11.949556159000002</v>
      </c>
      <c r="M27" s="84">
        <v>2.8732159176972245E-6</v>
      </c>
      <c r="N27" s="84">
        <f t="shared" si="0"/>
        <v>5.4571457339135767E-3</v>
      </c>
      <c r="O27" s="84">
        <f>L27/'סכום נכסי הקרן'!$C$42</f>
        <v>3.6164096283264221E-4</v>
      </c>
    </row>
    <row r="28" spans="2:15">
      <c r="B28" s="76" t="s">
        <v>1139</v>
      </c>
      <c r="C28" s="73" t="s">
        <v>1140</v>
      </c>
      <c r="D28" s="86" t="s">
        <v>115</v>
      </c>
      <c r="E28" s="86" t="s">
        <v>304</v>
      </c>
      <c r="F28" s="73" t="s">
        <v>1141</v>
      </c>
      <c r="G28" s="86" t="s">
        <v>1142</v>
      </c>
      <c r="H28" s="86" t="s">
        <v>128</v>
      </c>
      <c r="I28" s="83">
        <v>161.92191299999999</v>
      </c>
      <c r="J28" s="85">
        <v>5700</v>
      </c>
      <c r="K28" s="73"/>
      <c r="L28" s="83">
        <v>9.2295490420000004</v>
      </c>
      <c r="M28" s="84">
        <v>1.5160082002041943E-6</v>
      </c>
      <c r="N28" s="84">
        <f t="shared" si="0"/>
        <v>4.2149677787456331E-3</v>
      </c>
      <c r="O28" s="84">
        <f>L28/'סכום נכסי הקרן'!$C$42</f>
        <v>2.7932275957764886E-4</v>
      </c>
    </row>
    <row r="29" spans="2:15">
      <c r="B29" s="76" t="s">
        <v>1143</v>
      </c>
      <c r="C29" s="73" t="s">
        <v>1144</v>
      </c>
      <c r="D29" s="86" t="s">
        <v>115</v>
      </c>
      <c r="E29" s="86" t="s">
        <v>304</v>
      </c>
      <c r="F29" s="73" t="s">
        <v>918</v>
      </c>
      <c r="G29" s="86" t="s">
        <v>919</v>
      </c>
      <c r="H29" s="86" t="s">
        <v>128</v>
      </c>
      <c r="I29" s="83">
        <v>345.67890199999999</v>
      </c>
      <c r="J29" s="85">
        <v>3258</v>
      </c>
      <c r="K29" s="73"/>
      <c r="L29" s="83">
        <v>11.262218639999999</v>
      </c>
      <c r="M29" s="84">
        <v>3.1628867049358873E-7</v>
      </c>
      <c r="N29" s="84">
        <f t="shared" si="0"/>
        <v>5.1432511457246621E-3</v>
      </c>
      <c r="O29" s="84">
        <f>L29/'סכום נכסי הקרן'!$C$42</f>
        <v>3.4083940343958085E-4</v>
      </c>
    </row>
    <row r="30" spans="2:15">
      <c r="B30" s="76" t="s">
        <v>1145</v>
      </c>
      <c r="C30" s="73" t="s">
        <v>1146</v>
      </c>
      <c r="D30" s="86" t="s">
        <v>115</v>
      </c>
      <c r="E30" s="86" t="s">
        <v>304</v>
      </c>
      <c r="F30" s="73" t="s">
        <v>726</v>
      </c>
      <c r="G30" s="86" t="s">
        <v>500</v>
      </c>
      <c r="H30" s="86" t="s">
        <v>128</v>
      </c>
      <c r="I30" s="83">
        <v>4433.8788649999997</v>
      </c>
      <c r="J30" s="85">
        <v>1128</v>
      </c>
      <c r="K30" s="73"/>
      <c r="L30" s="83">
        <v>50.014153596999996</v>
      </c>
      <c r="M30" s="84">
        <v>3.4627473882062909E-6</v>
      </c>
      <c r="N30" s="84">
        <f t="shared" si="0"/>
        <v>2.2840557532473858E-2</v>
      </c>
      <c r="O30" s="84">
        <f>L30/'סכום נכסי הקרן'!$C$42</f>
        <v>1.5136266503468494E-3</v>
      </c>
    </row>
    <row r="31" spans="2:15">
      <c r="B31" s="76" t="s">
        <v>1147</v>
      </c>
      <c r="C31" s="73" t="s">
        <v>1148</v>
      </c>
      <c r="D31" s="86" t="s">
        <v>115</v>
      </c>
      <c r="E31" s="86" t="s">
        <v>304</v>
      </c>
      <c r="F31" s="73" t="s">
        <v>327</v>
      </c>
      <c r="G31" s="86" t="s">
        <v>314</v>
      </c>
      <c r="H31" s="86" t="s">
        <v>128</v>
      </c>
      <c r="I31" s="83">
        <v>5146.7452130000001</v>
      </c>
      <c r="J31" s="85">
        <v>1960</v>
      </c>
      <c r="K31" s="73"/>
      <c r="L31" s="83">
        <v>100.87620618</v>
      </c>
      <c r="M31" s="84">
        <v>3.5370482304682585E-6</v>
      </c>
      <c r="N31" s="84">
        <f t="shared" si="0"/>
        <v>4.6068335165231906E-2</v>
      </c>
      <c r="O31" s="84">
        <f>L31/'סכום נכסי הקרן'!$C$42</f>
        <v>3.0529140868854028E-3</v>
      </c>
    </row>
    <row r="32" spans="2:15">
      <c r="B32" s="76" t="s">
        <v>1149</v>
      </c>
      <c r="C32" s="73" t="s">
        <v>1150</v>
      </c>
      <c r="D32" s="86" t="s">
        <v>115</v>
      </c>
      <c r="E32" s="86" t="s">
        <v>304</v>
      </c>
      <c r="F32" s="73" t="s">
        <v>469</v>
      </c>
      <c r="G32" s="86" t="s">
        <v>2138</v>
      </c>
      <c r="H32" s="86" t="s">
        <v>128</v>
      </c>
      <c r="I32" s="83">
        <v>2224.5371220000002</v>
      </c>
      <c r="J32" s="85">
        <v>771</v>
      </c>
      <c r="K32" s="73"/>
      <c r="L32" s="83">
        <v>17.151181208000001</v>
      </c>
      <c r="M32" s="84">
        <v>2.7364413769749886E-6</v>
      </c>
      <c r="N32" s="84">
        <f t="shared" si="0"/>
        <v>7.8326336238289645E-3</v>
      </c>
      <c r="O32" s="84">
        <f>L32/'סכום נכסי הקרן'!$C$42</f>
        <v>5.1906276712266621E-4</v>
      </c>
    </row>
    <row r="33" spans="2:15">
      <c r="B33" s="76" t="s">
        <v>1151</v>
      </c>
      <c r="C33" s="73" t="s">
        <v>1152</v>
      </c>
      <c r="D33" s="86" t="s">
        <v>115</v>
      </c>
      <c r="E33" s="86" t="s">
        <v>304</v>
      </c>
      <c r="F33" s="73" t="s">
        <v>332</v>
      </c>
      <c r="G33" s="86" t="s">
        <v>314</v>
      </c>
      <c r="H33" s="86" t="s">
        <v>128</v>
      </c>
      <c r="I33" s="83">
        <v>833.56297500000005</v>
      </c>
      <c r="J33" s="85">
        <v>6623</v>
      </c>
      <c r="K33" s="73"/>
      <c r="L33" s="83">
        <v>55.206875838000002</v>
      </c>
      <c r="M33" s="84">
        <v>3.5470371097028971E-6</v>
      </c>
      <c r="N33" s="84">
        <f t="shared" si="0"/>
        <v>2.5211979671322798E-2</v>
      </c>
      <c r="O33" s="84">
        <f>L33/'סכום נכסי הקרן'!$C$42</f>
        <v>1.6707790203571234E-3</v>
      </c>
    </row>
    <row r="34" spans="2:15">
      <c r="B34" s="76" t="s">
        <v>1153</v>
      </c>
      <c r="C34" s="73" t="s">
        <v>1154</v>
      </c>
      <c r="D34" s="86" t="s">
        <v>115</v>
      </c>
      <c r="E34" s="86" t="s">
        <v>304</v>
      </c>
      <c r="F34" s="73" t="s">
        <v>472</v>
      </c>
      <c r="G34" s="86" t="s">
        <v>2138</v>
      </c>
      <c r="H34" s="86" t="s">
        <v>128</v>
      </c>
      <c r="I34" s="83">
        <v>194.23648</v>
      </c>
      <c r="J34" s="85">
        <v>13830</v>
      </c>
      <c r="K34" s="73"/>
      <c r="L34" s="83">
        <v>26.862905212000001</v>
      </c>
      <c r="M34" s="84">
        <v>4.0944887865173187E-6</v>
      </c>
      <c r="N34" s="84">
        <f t="shared" si="0"/>
        <v>1.2267801969178607E-2</v>
      </c>
      <c r="O34" s="84">
        <f>L34/'סכום נכסי הקרן'!$C$42</f>
        <v>8.1297805341773129E-4</v>
      </c>
    </row>
    <row r="35" spans="2:15">
      <c r="B35" s="76" t="s">
        <v>1155</v>
      </c>
      <c r="C35" s="73" t="s">
        <v>1156</v>
      </c>
      <c r="D35" s="86" t="s">
        <v>115</v>
      </c>
      <c r="E35" s="86" t="s">
        <v>304</v>
      </c>
      <c r="F35" s="73" t="s">
        <v>1157</v>
      </c>
      <c r="G35" s="86" t="s">
        <v>153</v>
      </c>
      <c r="H35" s="86" t="s">
        <v>128</v>
      </c>
      <c r="I35" s="83">
        <v>34.066789</v>
      </c>
      <c r="J35" s="85">
        <v>52350</v>
      </c>
      <c r="K35" s="73"/>
      <c r="L35" s="83">
        <v>17.833964192</v>
      </c>
      <c r="M35" s="84">
        <v>5.4828139507006886E-7</v>
      </c>
      <c r="N35" s="84">
        <f t="shared" si="0"/>
        <v>8.1444482384260136E-3</v>
      </c>
      <c r="O35" s="84">
        <f>L35/'סכום נכסי הקרן'!$C$42</f>
        <v>5.3972648822276173E-4</v>
      </c>
    </row>
    <row r="36" spans="2:15">
      <c r="B36" s="76" t="s">
        <v>1158</v>
      </c>
      <c r="C36" s="73" t="s">
        <v>1159</v>
      </c>
      <c r="D36" s="86" t="s">
        <v>115</v>
      </c>
      <c r="E36" s="86" t="s">
        <v>304</v>
      </c>
      <c r="F36" s="73" t="s">
        <v>357</v>
      </c>
      <c r="G36" s="86" t="s">
        <v>314</v>
      </c>
      <c r="H36" s="86" t="s">
        <v>128</v>
      </c>
      <c r="I36" s="83">
        <v>4693.9141950000003</v>
      </c>
      <c r="J36" s="85">
        <v>2131</v>
      </c>
      <c r="K36" s="73"/>
      <c r="L36" s="83">
        <v>100.027311485</v>
      </c>
      <c r="M36" s="84">
        <v>3.5150215973269904E-6</v>
      </c>
      <c r="N36" s="84">
        <f t="shared" si="0"/>
        <v>4.568066034269283E-2</v>
      </c>
      <c r="O36" s="84">
        <f>L36/'סכום נכסי הקרן'!$C$42</f>
        <v>3.0272231665902502E-3</v>
      </c>
    </row>
    <row r="37" spans="2:15">
      <c r="B37" s="76" t="s">
        <v>1160</v>
      </c>
      <c r="C37" s="73" t="s">
        <v>1161</v>
      </c>
      <c r="D37" s="86" t="s">
        <v>115</v>
      </c>
      <c r="E37" s="86" t="s">
        <v>304</v>
      </c>
      <c r="F37" s="73" t="s">
        <v>1162</v>
      </c>
      <c r="G37" s="86" t="s">
        <v>919</v>
      </c>
      <c r="H37" s="86" t="s">
        <v>128</v>
      </c>
      <c r="I37" s="83">
        <v>94.068459000000004</v>
      </c>
      <c r="J37" s="85">
        <v>17380</v>
      </c>
      <c r="K37" s="73"/>
      <c r="L37" s="83">
        <v>16.349098186999999</v>
      </c>
      <c r="M37" s="84">
        <v>6.9206450623596242E-7</v>
      </c>
      <c r="N37" s="84">
        <f t="shared" si="0"/>
        <v>7.4663368444295051E-3</v>
      </c>
      <c r="O37" s="84">
        <f>L37/'סכום נכסי הקרן'!$C$42</f>
        <v>4.9478855374381308E-4</v>
      </c>
    </row>
    <row r="38" spans="2:15">
      <c r="B38" s="76" t="s">
        <v>1163</v>
      </c>
      <c r="C38" s="73" t="s">
        <v>1164</v>
      </c>
      <c r="D38" s="86" t="s">
        <v>115</v>
      </c>
      <c r="E38" s="86" t="s">
        <v>304</v>
      </c>
      <c r="F38" s="73" t="s">
        <v>392</v>
      </c>
      <c r="G38" s="86" t="s">
        <v>2138</v>
      </c>
      <c r="H38" s="86" t="s">
        <v>128</v>
      </c>
      <c r="I38" s="83">
        <v>337.15733899999998</v>
      </c>
      <c r="J38" s="85">
        <v>20480</v>
      </c>
      <c r="K38" s="73"/>
      <c r="L38" s="83">
        <v>69.049823063000005</v>
      </c>
      <c r="M38" s="84">
        <v>2.7801572174988018E-6</v>
      </c>
      <c r="N38" s="84">
        <f t="shared" si="0"/>
        <v>3.1533802790820263E-2</v>
      </c>
      <c r="O38" s="84">
        <f>L38/'סכום נכסי הקרן'!$C$42</f>
        <v>2.0897215062769849E-3</v>
      </c>
    </row>
    <row r="39" spans="2:15">
      <c r="B39" s="76" t="s">
        <v>1165</v>
      </c>
      <c r="C39" s="73" t="s">
        <v>1166</v>
      </c>
      <c r="D39" s="86" t="s">
        <v>115</v>
      </c>
      <c r="E39" s="86" t="s">
        <v>304</v>
      </c>
      <c r="F39" s="73" t="s">
        <v>494</v>
      </c>
      <c r="G39" s="86" t="s">
        <v>123</v>
      </c>
      <c r="H39" s="86" t="s">
        <v>128</v>
      </c>
      <c r="I39" s="83">
        <v>1125.5770769999999</v>
      </c>
      <c r="J39" s="85">
        <v>2010</v>
      </c>
      <c r="K39" s="73"/>
      <c r="L39" s="83">
        <v>22.624099254000001</v>
      </c>
      <c r="M39" s="84">
        <v>4.7262093371442066E-6</v>
      </c>
      <c r="N39" s="84">
        <f t="shared" si="0"/>
        <v>1.0332016108783695E-2</v>
      </c>
      <c r="O39" s="84">
        <f>L39/'סכום נכסי הקרן'!$C$42</f>
        <v>6.8469497348448097E-4</v>
      </c>
    </row>
    <row r="40" spans="2:15">
      <c r="B40" s="76" t="s">
        <v>1167</v>
      </c>
      <c r="C40" s="73" t="s">
        <v>1168</v>
      </c>
      <c r="D40" s="86" t="s">
        <v>115</v>
      </c>
      <c r="E40" s="86" t="s">
        <v>304</v>
      </c>
      <c r="F40" s="73" t="s">
        <v>706</v>
      </c>
      <c r="G40" s="86" t="s">
        <v>707</v>
      </c>
      <c r="H40" s="86" t="s">
        <v>128</v>
      </c>
      <c r="I40" s="83">
        <v>401.02293800000001</v>
      </c>
      <c r="J40" s="85">
        <v>9250</v>
      </c>
      <c r="K40" s="73"/>
      <c r="L40" s="83">
        <v>37.094621803000003</v>
      </c>
      <c r="M40" s="84">
        <v>3.4630994269269613E-6</v>
      </c>
      <c r="N40" s="84">
        <f t="shared" si="0"/>
        <v>1.6940441505094311E-2</v>
      </c>
      <c r="O40" s="84">
        <f>L40/'סכום נכסי הקרן'!$C$42</f>
        <v>1.1226303777522287E-3</v>
      </c>
    </row>
    <row r="41" spans="2:15">
      <c r="B41" s="76" t="s">
        <v>1169</v>
      </c>
      <c r="C41" s="73" t="s">
        <v>1170</v>
      </c>
      <c r="D41" s="86" t="s">
        <v>115</v>
      </c>
      <c r="E41" s="86" t="s">
        <v>304</v>
      </c>
      <c r="F41" s="73" t="s">
        <v>837</v>
      </c>
      <c r="G41" s="86" t="s">
        <v>838</v>
      </c>
      <c r="H41" s="86" t="s">
        <v>128</v>
      </c>
      <c r="I41" s="83">
        <v>1432.7592999999999</v>
      </c>
      <c r="J41" s="85">
        <v>2269</v>
      </c>
      <c r="K41" s="73"/>
      <c r="L41" s="83">
        <v>32.509308507</v>
      </c>
      <c r="M41" s="84">
        <v>4.0218152961587592E-6</v>
      </c>
      <c r="N41" s="84">
        <f t="shared" si="0"/>
        <v>1.4846412023248047E-2</v>
      </c>
      <c r="O41" s="84">
        <f>L41/'סכום נכסי הקרן'!$C$42</f>
        <v>9.8386061147887408E-4</v>
      </c>
    </row>
    <row r="42" spans="2:15">
      <c r="B42" s="72"/>
      <c r="C42" s="73"/>
      <c r="D42" s="73"/>
      <c r="E42" s="73"/>
      <c r="F42" s="73"/>
      <c r="G42" s="73"/>
      <c r="H42" s="73"/>
      <c r="I42" s="83"/>
      <c r="J42" s="85"/>
      <c r="K42" s="73"/>
      <c r="L42" s="73"/>
      <c r="M42" s="73"/>
      <c r="N42" s="84"/>
      <c r="O42" s="73"/>
    </row>
    <row r="43" spans="2:15">
      <c r="B43" s="89" t="s">
        <v>1171</v>
      </c>
      <c r="C43" s="71"/>
      <c r="D43" s="71"/>
      <c r="E43" s="71"/>
      <c r="F43" s="71"/>
      <c r="G43" s="71"/>
      <c r="H43" s="71"/>
      <c r="I43" s="80"/>
      <c r="J43" s="82"/>
      <c r="K43" s="80">
        <v>0.48115243399999996</v>
      </c>
      <c r="L43" s="80">
        <v>392.89284678499996</v>
      </c>
      <c r="M43" s="71"/>
      <c r="N43" s="81">
        <f t="shared" ref="N43:N83" si="1">L43/$L$11</f>
        <v>0.17942704266075013</v>
      </c>
      <c r="O43" s="81">
        <f>L43/'סכום נכסי הקרן'!$C$42</f>
        <v>1.1890495806772764E-2</v>
      </c>
    </row>
    <row r="44" spans="2:15">
      <c r="B44" s="76" t="s">
        <v>1172</v>
      </c>
      <c r="C44" s="73" t="s">
        <v>1173</v>
      </c>
      <c r="D44" s="86" t="s">
        <v>115</v>
      </c>
      <c r="E44" s="86" t="s">
        <v>304</v>
      </c>
      <c r="F44" s="73" t="s">
        <v>864</v>
      </c>
      <c r="G44" s="86" t="s">
        <v>444</v>
      </c>
      <c r="H44" s="86" t="s">
        <v>128</v>
      </c>
      <c r="I44" s="83">
        <v>916.06041500000003</v>
      </c>
      <c r="J44" s="85">
        <v>2496</v>
      </c>
      <c r="K44" s="73"/>
      <c r="L44" s="83">
        <v>22.864867949000001</v>
      </c>
      <c r="M44" s="84">
        <v>6.3899494718772559E-6</v>
      </c>
      <c r="N44" s="84">
        <f t="shared" si="1"/>
        <v>1.0441970808296914E-2</v>
      </c>
      <c r="O44" s="84">
        <f>L44/'סכום נכסי הקרן'!$C$42</f>
        <v>6.9198158911448326E-4</v>
      </c>
    </row>
    <row r="45" spans="2:15">
      <c r="B45" s="76" t="s">
        <v>1174</v>
      </c>
      <c r="C45" s="73" t="s">
        <v>1175</v>
      </c>
      <c r="D45" s="86" t="s">
        <v>115</v>
      </c>
      <c r="E45" s="86" t="s">
        <v>304</v>
      </c>
      <c r="F45" s="73" t="s">
        <v>633</v>
      </c>
      <c r="G45" s="86" t="s">
        <v>634</v>
      </c>
      <c r="H45" s="86" t="s">
        <v>128</v>
      </c>
      <c r="I45" s="83">
        <v>793.35059299999989</v>
      </c>
      <c r="J45" s="85">
        <v>585</v>
      </c>
      <c r="K45" s="73"/>
      <c r="L45" s="83">
        <v>4.6411009710000002</v>
      </c>
      <c r="M45" s="84">
        <v>3.7645884121647011E-6</v>
      </c>
      <c r="N45" s="84">
        <f t="shared" si="1"/>
        <v>2.1195067019689467E-3</v>
      </c>
      <c r="O45" s="84">
        <f>L45/'סכום נכסי הקרן'!$C$42</f>
        <v>1.4045812257987736E-4</v>
      </c>
    </row>
    <row r="46" spans="2:15">
      <c r="B46" s="76" t="s">
        <v>1176</v>
      </c>
      <c r="C46" s="73" t="s">
        <v>1177</v>
      </c>
      <c r="D46" s="86" t="s">
        <v>115</v>
      </c>
      <c r="E46" s="86" t="s">
        <v>304</v>
      </c>
      <c r="F46" s="73" t="s">
        <v>850</v>
      </c>
      <c r="G46" s="86" t="s">
        <v>440</v>
      </c>
      <c r="H46" s="86" t="s">
        <v>128</v>
      </c>
      <c r="I46" s="83">
        <v>51.45675</v>
      </c>
      <c r="J46" s="85">
        <v>9525</v>
      </c>
      <c r="K46" s="73"/>
      <c r="L46" s="83">
        <v>4.9012554550000003</v>
      </c>
      <c r="M46" s="84">
        <v>3.5064432749959063E-6</v>
      </c>
      <c r="N46" s="84">
        <f t="shared" si="1"/>
        <v>2.2383145399864127E-3</v>
      </c>
      <c r="O46" s="84">
        <f>L46/'סכום נכסי הקרן'!$C$42</f>
        <v>1.4833142907152722E-4</v>
      </c>
    </row>
    <row r="47" spans="2:15">
      <c r="B47" s="76" t="s">
        <v>1178</v>
      </c>
      <c r="C47" s="73" t="s">
        <v>1179</v>
      </c>
      <c r="D47" s="86" t="s">
        <v>115</v>
      </c>
      <c r="E47" s="86" t="s">
        <v>304</v>
      </c>
      <c r="F47" s="73" t="s">
        <v>1180</v>
      </c>
      <c r="G47" s="86" t="s">
        <v>838</v>
      </c>
      <c r="H47" s="86" t="s">
        <v>128</v>
      </c>
      <c r="I47" s="83">
        <v>826.68841699999984</v>
      </c>
      <c r="J47" s="85">
        <v>1226</v>
      </c>
      <c r="K47" s="73"/>
      <c r="L47" s="83">
        <v>10.135199996999999</v>
      </c>
      <c r="M47" s="84">
        <v>7.5972014943547217E-6</v>
      </c>
      <c r="N47" s="84">
        <f t="shared" si="1"/>
        <v>4.6285621566230619E-3</v>
      </c>
      <c r="O47" s="84">
        <f>L47/'סכום נכסי הקרן'!$C$42</f>
        <v>3.0673134940295582E-4</v>
      </c>
    </row>
    <row r="48" spans="2:15">
      <c r="B48" s="76" t="s">
        <v>1181</v>
      </c>
      <c r="C48" s="73" t="s">
        <v>1182</v>
      </c>
      <c r="D48" s="86" t="s">
        <v>115</v>
      </c>
      <c r="E48" s="86" t="s">
        <v>304</v>
      </c>
      <c r="F48" s="73" t="s">
        <v>1183</v>
      </c>
      <c r="G48" s="86" t="s">
        <v>153</v>
      </c>
      <c r="H48" s="86" t="s">
        <v>128</v>
      </c>
      <c r="I48" s="83">
        <v>10.813006</v>
      </c>
      <c r="J48" s="85">
        <v>3456</v>
      </c>
      <c r="K48" s="73"/>
      <c r="L48" s="83">
        <v>0.37369749200000002</v>
      </c>
      <c r="M48" s="84">
        <v>3.1323227018850817E-7</v>
      </c>
      <c r="N48" s="84">
        <f t="shared" si="1"/>
        <v>1.706608720112215E-4</v>
      </c>
      <c r="O48" s="84">
        <f>L48/'סכום נכסי הקרן'!$C$42</f>
        <v>1.1309568239757382E-5</v>
      </c>
    </row>
    <row r="49" spans="2:15">
      <c r="B49" s="76" t="s">
        <v>1184</v>
      </c>
      <c r="C49" s="73" t="s">
        <v>1185</v>
      </c>
      <c r="D49" s="86" t="s">
        <v>115</v>
      </c>
      <c r="E49" s="86" t="s">
        <v>304</v>
      </c>
      <c r="F49" s="73" t="s">
        <v>867</v>
      </c>
      <c r="G49" s="86" t="s">
        <v>151</v>
      </c>
      <c r="H49" s="86" t="s">
        <v>128</v>
      </c>
      <c r="I49" s="83">
        <v>4669.26541</v>
      </c>
      <c r="J49" s="85">
        <v>356.8</v>
      </c>
      <c r="K49" s="73"/>
      <c r="L49" s="83">
        <v>16.659938984</v>
      </c>
      <c r="M49" s="84">
        <v>6.1895078071384228E-6</v>
      </c>
      <c r="N49" s="84">
        <f t="shared" si="1"/>
        <v>7.608292202997133E-3</v>
      </c>
      <c r="O49" s="84">
        <f>L49/'סכום נכסי הקרן'!$C$42</f>
        <v>5.0419582909521439E-4</v>
      </c>
    </row>
    <row r="50" spans="2:15">
      <c r="B50" s="76" t="s">
        <v>1186</v>
      </c>
      <c r="C50" s="73" t="s">
        <v>1187</v>
      </c>
      <c r="D50" s="86" t="s">
        <v>115</v>
      </c>
      <c r="E50" s="86" t="s">
        <v>304</v>
      </c>
      <c r="F50" s="73" t="s">
        <v>855</v>
      </c>
      <c r="G50" s="86" t="s">
        <v>151</v>
      </c>
      <c r="H50" s="86" t="s">
        <v>128</v>
      </c>
      <c r="I50" s="83">
        <v>2153.2882159999999</v>
      </c>
      <c r="J50" s="85">
        <v>1021</v>
      </c>
      <c r="K50" s="73"/>
      <c r="L50" s="83">
        <v>21.985072690000006</v>
      </c>
      <c r="M50" s="84">
        <v>4.8025213533438725E-6</v>
      </c>
      <c r="N50" s="84">
        <f t="shared" si="1"/>
        <v>1.0040184258195375E-2</v>
      </c>
      <c r="O50" s="84">
        <f>L50/'סכום נכסי הקרן'!$C$42</f>
        <v>6.6535549519711906E-4</v>
      </c>
    </row>
    <row r="51" spans="2:15">
      <c r="B51" s="76" t="s">
        <v>1188</v>
      </c>
      <c r="C51" s="73" t="s">
        <v>1189</v>
      </c>
      <c r="D51" s="86" t="s">
        <v>115</v>
      </c>
      <c r="E51" s="86" t="s">
        <v>304</v>
      </c>
      <c r="F51" s="73" t="s">
        <v>1190</v>
      </c>
      <c r="G51" s="86" t="s">
        <v>673</v>
      </c>
      <c r="H51" s="86" t="s">
        <v>128</v>
      </c>
      <c r="I51" s="83">
        <v>48.32488</v>
      </c>
      <c r="J51" s="85">
        <v>6874</v>
      </c>
      <c r="K51" s="73"/>
      <c r="L51" s="83">
        <v>3.3218522720000001</v>
      </c>
      <c r="M51" s="84">
        <v>1.3301266352512867E-6</v>
      </c>
      <c r="N51" s="84">
        <f t="shared" si="1"/>
        <v>1.5170297301111599E-3</v>
      </c>
      <c r="O51" s="84">
        <f>L51/'סכום נכסי הקרן'!$C$42</f>
        <v>1.0053242463981293E-4</v>
      </c>
    </row>
    <row r="52" spans="2:15">
      <c r="B52" s="76" t="s">
        <v>1191</v>
      </c>
      <c r="C52" s="73" t="s">
        <v>1192</v>
      </c>
      <c r="D52" s="86" t="s">
        <v>115</v>
      </c>
      <c r="E52" s="86" t="s">
        <v>304</v>
      </c>
      <c r="F52" s="73" t="s">
        <v>1193</v>
      </c>
      <c r="G52" s="86" t="s">
        <v>1194</v>
      </c>
      <c r="H52" s="86" t="s">
        <v>128</v>
      </c>
      <c r="I52" s="83">
        <v>125.16341800000001</v>
      </c>
      <c r="J52" s="85">
        <v>4910</v>
      </c>
      <c r="K52" s="73"/>
      <c r="L52" s="83">
        <v>6.145523808000001</v>
      </c>
      <c r="M52" s="84">
        <v>5.0610486678758507E-6</v>
      </c>
      <c r="N52" s="84">
        <f t="shared" si="1"/>
        <v>2.806549346707959E-3</v>
      </c>
      <c r="O52" s="84">
        <f>L52/'סכום נכסי הקרן'!$C$42</f>
        <v>1.8598792436003196E-4</v>
      </c>
    </row>
    <row r="53" spans="2:15">
      <c r="B53" s="76" t="s">
        <v>1195</v>
      </c>
      <c r="C53" s="73" t="s">
        <v>1196</v>
      </c>
      <c r="D53" s="86" t="s">
        <v>115</v>
      </c>
      <c r="E53" s="86" t="s">
        <v>304</v>
      </c>
      <c r="F53" s="73" t="s">
        <v>434</v>
      </c>
      <c r="G53" s="86" t="s">
        <v>2138</v>
      </c>
      <c r="H53" s="86" t="s">
        <v>128</v>
      </c>
      <c r="I53" s="83">
        <v>24.400000999999996</v>
      </c>
      <c r="J53" s="85">
        <v>207340</v>
      </c>
      <c r="K53" s="73"/>
      <c r="L53" s="83">
        <v>50.590961542999999</v>
      </c>
      <c r="M53" s="84">
        <v>1.1419185166291874E-5</v>
      </c>
      <c r="N53" s="84">
        <f t="shared" si="1"/>
        <v>2.3103975267820504E-2</v>
      </c>
      <c r="O53" s="84">
        <f>L53/'סכום נכסי הקרן'!$C$42</f>
        <v>1.53108314648657E-3</v>
      </c>
    </row>
    <row r="54" spans="2:15">
      <c r="B54" s="76" t="s">
        <v>1197</v>
      </c>
      <c r="C54" s="73" t="s">
        <v>1198</v>
      </c>
      <c r="D54" s="86" t="s">
        <v>115</v>
      </c>
      <c r="E54" s="86" t="s">
        <v>304</v>
      </c>
      <c r="F54" s="73" t="s">
        <v>1199</v>
      </c>
      <c r="G54" s="86" t="s">
        <v>634</v>
      </c>
      <c r="H54" s="86" t="s">
        <v>128</v>
      </c>
      <c r="I54" s="83">
        <v>58.369700999999992</v>
      </c>
      <c r="J54" s="85">
        <v>9800</v>
      </c>
      <c r="K54" s="73"/>
      <c r="L54" s="83">
        <v>5.7202306799999993</v>
      </c>
      <c r="M54" s="84">
        <v>3.1200611229359017E-6</v>
      </c>
      <c r="N54" s="84">
        <f t="shared" si="1"/>
        <v>2.6123256828122954E-3</v>
      </c>
      <c r="O54" s="84">
        <f>L54/'סכום נכסי הקרן'!$C$42</f>
        <v>1.7311686754005232E-4</v>
      </c>
    </row>
    <row r="55" spans="2:15">
      <c r="B55" s="76" t="s">
        <v>1200</v>
      </c>
      <c r="C55" s="73" t="s">
        <v>1201</v>
      </c>
      <c r="D55" s="86" t="s">
        <v>115</v>
      </c>
      <c r="E55" s="86" t="s">
        <v>304</v>
      </c>
      <c r="F55" s="73" t="s">
        <v>1202</v>
      </c>
      <c r="G55" s="86" t="s">
        <v>124</v>
      </c>
      <c r="H55" s="86" t="s">
        <v>128</v>
      </c>
      <c r="I55" s="83">
        <v>55.234527999999997</v>
      </c>
      <c r="J55" s="85">
        <v>24770</v>
      </c>
      <c r="K55" s="73"/>
      <c r="L55" s="83">
        <v>13.681592639000002</v>
      </c>
      <c r="M55" s="84">
        <v>1.0373680694496952E-5</v>
      </c>
      <c r="N55" s="84">
        <f t="shared" si="1"/>
        <v>6.2481354043287217E-3</v>
      </c>
      <c r="O55" s="84">
        <f>L55/'סכום נכסי הקרן'!$C$42</f>
        <v>4.1405925619466768E-4</v>
      </c>
    </row>
    <row r="56" spans="2:15">
      <c r="B56" s="76" t="s">
        <v>1203</v>
      </c>
      <c r="C56" s="73" t="s">
        <v>1204</v>
      </c>
      <c r="D56" s="86" t="s">
        <v>115</v>
      </c>
      <c r="E56" s="86" t="s">
        <v>304</v>
      </c>
      <c r="F56" s="73" t="s">
        <v>1205</v>
      </c>
      <c r="G56" s="86" t="s">
        <v>838</v>
      </c>
      <c r="H56" s="86" t="s">
        <v>128</v>
      </c>
      <c r="I56" s="83">
        <v>111.58428499999999</v>
      </c>
      <c r="J56" s="85">
        <v>5140</v>
      </c>
      <c r="K56" s="73"/>
      <c r="L56" s="83">
        <v>5.7354322409999998</v>
      </c>
      <c r="M56" s="84">
        <v>7.9443999506466509E-6</v>
      </c>
      <c r="N56" s="84">
        <f t="shared" si="1"/>
        <v>2.6192679602204403E-3</v>
      </c>
      <c r="O56" s="84">
        <f>L56/'סכום נכסי הקרן'!$C$42</f>
        <v>1.7357692706723891E-4</v>
      </c>
    </row>
    <row r="57" spans="2:15">
      <c r="B57" s="76" t="s">
        <v>1206</v>
      </c>
      <c r="C57" s="73" t="s">
        <v>1207</v>
      </c>
      <c r="D57" s="86" t="s">
        <v>115</v>
      </c>
      <c r="E57" s="86" t="s">
        <v>304</v>
      </c>
      <c r="F57" s="73" t="s">
        <v>1208</v>
      </c>
      <c r="G57" s="86" t="s">
        <v>1209</v>
      </c>
      <c r="H57" s="86" t="s">
        <v>128</v>
      </c>
      <c r="I57" s="83">
        <v>49.467261000000001</v>
      </c>
      <c r="J57" s="85">
        <v>23400</v>
      </c>
      <c r="K57" s="73"/>
      <c r="L57" s="83">
        <v>11.575339042</v>
      </c>
      <c r="M57" s="84">
        <v>7.2717633569270801E-6</v>
      </c>
      <c r="N57" s="84">
        <f t="shared" si="1"/>
        <v>5.2862475585821085E-3</v>
      </c>
      <c r="O57" s="84">
        <f>L57/'סכום נכסי הקרן'!$C$42</f>
        <v>3.5031566867948588E-4</v>
      </c>
    </row>
    <row r="58" spans="2:15">
      <c r="B58" s="76" t="s">
        <v>1210</v>
      </c>
      <c r="C58" s="73" t="s">
        <v>1211</v>
      </c>
      <c r="D58" s="86" t="s">
        <v>115</v>
      </c>
      <c r="E58" s="86" t="s">
        <v>304</v>
      </c>
      <c r="F58" s="73" t="s">
        <v>1212</v>
      </c>
      <c r="G58" s="86" t="s">
        <v>1209</v>
      </c>
      <c r="H58" s="86" t="s">
        <v>128</v>
      </c>
      <c r="I58" s="83">
        <v>143.16858199999999</v>
      </c>
      <c r="J58" s="85">
        <v>11160</v>
      </c>
      <c r="K58" s="73"/>
      <c r="L58" s="83">
        <v>15.97761378</v>
      </c>
      <c r="M58" s="84">
        <v>6.3566414418676778E-6</v>
      </c>
      <c r="N58" s="84">
        <f t="shared" si="1"/>
        <v>7.2966866482296567E-3</v>
      </c>
      <c r="O58" s="84">
        <f>L58/'סכום נכסי הקרן'!$C$42</f>
        <v>4.8354596223353265E-4</v>
      </c>
    </row>
    <row r="59" spans="2:15">
      <c r="B59" s="76" t="s">
        <v>1213</v>
      </c>
      <c r="C59" s="73" t="s">
        <v>1214</v>
      </c>
      <c r="D59" s="86" t="s">
        <v>115</v>
      </c>
      <c r="E59" s="86" t="s">
        <v>304</v>
      </c>
      <c r="F59" s="73" t="s">
        <v>723</v>
      </c>
      <c r="G59" s="86" t="s">
        <v>125</v>
      </c>
      <c r="H59" s="86" t="s">
        <v>128</v>
      </c>
      <c r="I59" s="83">
        <v>901.84015399999998</v>
      </c>
      <c r="J59" s="85">
        <v>950.5</v>
      </c>
      <c r="K59" s="73"/>
      <c r="L59" s="83">
        <v>8.5719906649999995</v>
      </c>
      <c r="M59" s="84">
        <v>4.50920077E-6</v>
      </c>
      <c r="N59" s="84">
        <f t="shared" si="1"/>
        <v>3.9146727850155076E-3</v>
      </c>
      <c r="O59" s="84">
        <f>L59/'סכום נכסי הקרן'!$C$42</f>
        <v>2.5942243512937663E-4</v>
      </c>
    </row>
    <row r="60" spans="2:15">
      <c r="B60" s="76" t="s">
        <v>1215</v>
      </c>
      <c r="C60" s="73" t="s">
        <v>1216</v>
      </c>
      <c r="D60" s="86" t="s">
        <v>115</v>
      </c>
      <c r="E60" s="86" t="s">
        <v>304</v>
      </c>
      <c r="F60" s="73" t="s">
        <v>892</v>
      </c>
      <c r="G60" s="86" t="s">
        <v>122</v>
      </c>
      <c r="H60" s="86" t="s">
        <v>128</v>
      </c>
      <c r="I60" s="83">
        <v>63285.06760799999</v>
      </c>
      <c r="J60" s="85">
        <v>33</v>
      </c>
      <c r="K60" s="73"/>
      <c r="L60" s="83">
        <v>20.884072311000001</v>
      </c>
      <c r="M60" s="84">
        <v>1.2215039142248647E-5</v>
      </c>
      <c r="N60" s="84">
        <f t="shared" si="1"/>
        <v>9.5373773387290098E-3</v>
      </c>
      <c r="O60" s="84">
        <f>L60/'סכום נכסי הקרן'!$C$42</f>
        <v>6.3203485702088185E-4</v>
      </c>
    </row>
    <row r="61" spans="2:15">
      <c r="B61" s="76" t="s">
        <v>1217</v>
      </c>
      <c r="C61" s="73" t="s">
        <v>1218</v>
      </c>
      <c r="D61" s="86" t="s">
        <v>115</v>
      </c>
      <c r="E61" s="86" t="s">
        <v>304</v>
      </c>
      <c r="F61" s="73" t="s">
        <v>451</v>
      </c>
      <c r="G61" s="86" t="s">
        <v>2138</v>
      </c>
      <c r="H61" s="86" t="s">
        <v>128</v>
      </c>
      <c r="I61" s="83">
        <v>11.092672</v>
      </c>
      <c r="J61" s="85">
        <v>64800</v>
      </c>
      <c r="K61" s="83">
        <v>8.8741375000000011E-2</v>
      </c>
      <c r="L61" s="83">
        <v>7.2767927739999987</v>
      </c>
      <c r="M61" s="84">
        <v>2.0527175208405196E-6</v>
      </c>
      <c r="N61" s="84">
        <f t="shared" si="1"/>
        <v>3.3231793812943094E-3</v>
      </c>
      <c r="O61" s="84">
        <f>L61/'סכום נכסי הקרן'!$C$42</f>
        <v>2.2022461002795917E-4</v>
      </c>
    </row>
    <row r="62" spans="2:15">
      <c r="B62" s="76" t="s">
        <v>1219</v>
      </c>
      <c r="C62" s="73" t="s">
        <v>1220</v>
      </c>
      <c r="D62" s="86" t="s">
        <v>115</v>
      </c>
      <c r="E62" s="86" t="s">
        <v>304</v>
      </c>
      <c r="F62" s="73" t="s">
        <v>1221</v>
      </c>
      <c r="G62" s="86" t="s">
        <v>440</v>
      </c>
      <c r="H62" s="86" t="s">
        <v>128</v>
      </c>
      <c r="I62" s="83">
        <v>185.78303700000001</v>
      </c>
      <c r="J62" s="85">
        <v>2959</v>
      </c>
      <c r="K62" s="73"/>
      <c r="L62" s="83">
        <v>5.4973200780000004</v>
      </c>
      <c r="M62" s="84">
        <v>2.7464469255294713E-6</v>
      </c>
      <c r="N62" s="84">
        <f t="shared" si="1"/>
        <v>2.5105264507268256E-3</v>
      </c>
      <c r="O62" s="84">
        <f>L62/'סכום נכסי הקרן'!$C$42</f>
        <v>1.6637070863170089E-4</v>
      </c>
    </row>
    <row r="63" spans="2:15">
      <c r="B63" s="76" t="s">
        <v>1222</v>
      </c>
      <c r="C63" s="73" t="s">
        <v>1223</v>
      </c>
      <c r="D63" s="86" t="s">
        <v>115</v>
      </c>
      <c r="E63" s="86" t="s">
        <v>304</v>
      </c>
      <c r="F63" s="73" t="s">
        <v>1224</v>
      </c>
      <c r="G63" s="86" t="s">
        <v>123</v>
      </c>
      <c r="H63" s="86" t="s">
        <v>128</v>
      </c>
      <c r="I63" s="83">
        <v>24.843160999999998</v>
      </c>
      <c r="J63" s="85">
        <v>14030</v>
      </c>
      <c r="K63" s="73"/>
      <c r="L63" s="83">
        <v>3.4854955040000002</v>
      </c>
      <c r="M63" s="84">
        <v>1.9557370828744415E-6</v>
      </c>
      <c r="N63" s="84">
        <f t="shared" si="1"/>
        <v>1.5917626284305702E-3</v>
      </c>
      <c r="O63" s="84">
        <f>L63/'סכום נכסי הקרן'!$C$42</f>
        <v>1.0548491787002827E-4</v>
      </c>
    </row>
    <row r="64" spans="2:15">
      <c r="B64" s="76" t="s">
        <v>1225</v>
      </c>
      <c r="C64" s="73" t="s">
        <v>1226</v>
      </c>
      <c r="D64" s="86" t="s">
        <v>115</v>
      </c>
      <c r="E64" s="86" t="s">
        <v>304</v>
      </c>
      <c r="F64" s="73" t="s">
        <v>558</v>
      </c>
      <c r="G64" s="86" t="s">
        <v>2138</v>
      </c>
      <c r="H64" s="86" t="s">
        <v>128</v>
      </c>
      <c r="I64" s="83">
        <v>56.888860999999999</v>
      </c>
      <c r="J64" s="85">
        <v>8629</v>
      </c>
      <c r="K64" s="83">
        <v>4.6975877999999999E-2</v>
      </c>
      <c r="L64" s="83">
        <v>4.9559157190000001</v>
      </c>
      <c r="M64" s="84">
        <v>1.5662007981754731E-6</v>
      </c>
      <c r="N64" s="84">
        <f t="shared" si="1"/>
        <v>2.2632768919376633E-3</v>
      </c>
      <c r="O64" s="84">
        <f>L64/'סכום נכסי הקרן'!$C$42</f>
        <v>1.4998566544973432E-4</v>
      </c>
    </row>
    <row r="65" spans="2:15">
      <c r="B65" s="76" t="s">
        <v>1227</v>
      </c>
      <c r="C65" s="73" t="s">
        <v>1228</v>
      </c>
      <c r="D65" s="86" t="s">
        <v>115</v>
      </c>
      <c r="E65" s="86" t="s">
        <v>304</v>
      </c>
      <c r="F65" s="73" t="s">
        <v>1229</v>
      </c>
      <c r="G65" s="86" t="s">
        <v>1209</v>
      </c>
      <c r="H65" s="86" t="s">
        <v>128</v>
      </c>
      <c r="I65" s="83">
        <v>409.99012699999997</v>
      </c>
      <c r="J65" s="85">
        <v>5810</v>
      </c>
      <c r="K65" s="73"/>
      <c r="L65" s="83">
        <v>23.820426402000002</v>
      </c>
      <c r="M65" s="84">
        <v>6.5981734078099435E-6</v>
      </c>
      <c r="N65" s="84">
        <f t="shared" si="1"/>
        <v>1.0878357036028605E-2</v>
      </c>
      <c r="O65" s="84">
        <f>L65/'סכום נכסי הקרן'!$C$42</f>
        <v>7.2090057776876221E-4</v>
      </c>
    </row>
    <row r="66" spans="2:15">
      <c r="B66" s="76" t="s">
        <v>1230</v>
      </c>
      <c r="C66" s="73" t="s">
        <v>1231</v>
      </c>
      <c r="D66" s="86" t="s">
        <v>115</v>
      </c>
      <c r="E66" s="86" t="s">
        <v>304</v>
      </c>
      <c r="F66" s="73" t="s">
        <v>1232</v>
      </c>
      <c r="G66" s="86" t="s">
        <v>1194</v>
      </c>
      <c r="H66" s="86" t="s">
        <v>128</v>
      </c>
      <c r="I66" s="83">
        <v>754.04374900000005</v>
      </c>
      <c r="J66" s="85">
        <v>2236</v>
      </c>
      <c r="K66" s="73"/>
      <c r="L66" s="83">
        <v>16.860418237999998</v>
      </c>
      <c r="M66" s="84">
        <v>6.9788508939139425E-6</v>
      </c>
      <c r="N66" s="84">
        <f t="shared" si="1"/>
        <v>7.6998474449782557E-3</v>
      </c>
      <c r="O66" s="84">
        <f>L66/'סכום נכסי הקרן'!$C$42</f>
        <v>5.1026312644750335E-4</v>
      </c>
    </row>
    <row r="67" spans="2:15">
      <c r="B67" s="76" t="s">
        <v>1233</v>
      </c>
      <c r="C67" s="73" t="s">
        <v>1234</v>
      </c>
      <c r="D67" s="86" t="s">
        <v>115</v>
      </c>
      <c r="E67" s="86" t="s">
        <v>304</v>
      </c>
      <c r="F67" s="73" t="s">
        <v>1235</v>
      </c>
      <c r="G67" s="86" t="s">
        <v>838</v>
      </c>
      <c r="H67" s="86" t="s">
        <v>128</v>
      </c>
      <c r="I67" s="83">
        <v>42.582932999999997</v>
      </c>
      <c r="J67" s="85">
        <v>8896</v>
      </c>
      <c r="K67" s="73"/>
      <c r="L67" s="83">
        <v>3.7881777400000005</v>
      </c>
      <c r="M67" s="84">
        <v>4.8124019193131732E-6</v>
      </c>
      <c r="N67" s="84">
        <f t="shared" si="1"/>
        <v>1.7299921200485294E-3</v>
      </c>
      <c r="O67" s="84">
        <f>L67/'סכום נכסי הקרן'!$C$42</f>
        <v>1.1464528280767776E-4</v>
      </c>
    </row>
    <row r="68" spans="2:15">
      <c r="B68" s="76" t="s">
        <v>1236</v>
      </c>
      <c r="C68" s="73" t="s">
        <v>1237</v>
      </c>
      <c r="D68" s="86" t="s">
        <v>115</v>
      </c>
      <c r="E68" s="86" t="s">
        <v>304</v>
      </c>
      <c r="F68" s="73" t="s">
        <v>577</v>
      </c>
      <c r="G68" s="86" t="s">
        <v>440</v>
      </c>
      <c r="H68" s="86" t="s">
        <v>128</v>
      </c>
      <c r="I68" s="83">
        <v>171.31376899999998</v>
      </c>
      <c r="J68" s="85">
        <v>4006</v>
      </c>
      <c r="K68" s="73"/>
      <c r="L68" s="83">
        <v>6.8628295850000001</v>
      </c>
      <c r="M68" s="84">
        <v>2.7075792739753743E-6</v>
      </c>
      <c r="N68" s="84">
        <f t="shared" si="1"/>
        <v>3.1341298952054764E-3</v>
      </c>
      <c r="O68" s="84">
        <f>L68/'סכום נכסי הקרן'!$C$42</f>
        <v>2.0769644209810037E-4</v>
      </c>
    </row>
    <row r="69" spans="2:15">
      <c r="B69" s="76" t="s">
        <v>1238</v>
      </c>
      <c r="C69" s="73" t="s">
        <v>1239</v>
      </c>
      <c r="D69" s="86" t="s">
        <v>115</v>
      </c>
      <c r="E69" s="86" t="s">
        <v>304</v>
      </c>
      <c r="F69" s="73" t="s">
        <v>1240</v>
      </c>
      <c r="G69" s="86" t="s">
        <v>1142</v>
      </c>
      <c r="H69" s="86" t="s">
        <v>128</v>
      </c>
      <c r="I69" s="83">
        <v>32.568928999999997</v>
      </c>
      <c r="J69" s="85">
        <v>11700</v>
      </c>
      <c r="K69" s="73"/>
      <c r="L69" s="83">
        <v>3.8105646480000002</v>
      </c>
      <c r="M69" s="84">
        <v>1.1629427410936882E-6</v>
      </c>
      <c r="N69" s="84">
        <f t="shared" si="1"/>
        <v>1.7402158152102698E-3</v>
      </c>
      <c r="O69" s="84">
        <f>L69/'סכום נכסי הקרן'!$C$42</f>
        <v>1.1532279943308548E-4</v>
      </c>
    </row>
    <row r="70" spans="2:15">
      <c r="B70" s="76" t="s">
        <v>1241</v>
      </c>
      <c r="C70" s="73" t="s">
        <v>1242</v>
      </c>
      <c r="D70" s="86" t="s">
        <v>115</v>
      </c>
      <c r="E70" s="86" t="s">
        <v>304</v>
      </c>
      <c r="F70" s="73" t="s">
        <v>1243</v>
      </c>
      <c r="G70" s="86" t="s">
        <v>122</v>
      </c>
      <c r="H70" s="86" t="s">
        <v>128</v>
      </c>
      <c r="I70" s="83">
        <v>498.533209</v>
      </c>
      <c r="J70" s="85">
        <v>1260</v>
      </c>
      <c r="K70" s="73"/>
      <c r="L70" s="83">
        <v>6.2815184290000001</v>
      </c>
      <c r="M70" s="84">
        <v>5.077866042899762E-6</v>
      </c>
      <c r="N70" s="84">
        <f t="shared" si="1"/>
        <v>2.8686556254642944E-3</v>
      </c>
      <c r="O70" s="84">
        <f>L70/'סכום נכסי הקרן'!$C$42</f>
        <v>1.9010366096347545E-4</v>
      </c>
    </row>
    <row r="71" spans="2:15">
      <c r="B71" s="76" t="s">
        <v>1244</v>
      </c>
      <c r="C71" s="73" t="s">
        <v>1245</v>
      </c>
      <c r="D71" s="86" t="s">
        <v>115</v>
      </c>
      <c r="E71" s="86" t="s">
        <v>304</v>
      </c>
      <c r="F71" s="73" t="s">
        <v>653</v>
      </c>
      <c r="G71" s="86" t="s">
        <v>152</v>
      </c>
      <c r="H71" s="86" t="s">
        <v>128</v>
      </c>
      <c r="I71" s="83">
        <v>430.85736300000002</v>
      </c>
      <c r="J71" s="85">
        <v>1040</v>
      </c>
      <c r="K71" s="73"/>
      <c r="L71" s="83">
        <v>4.4809165750000002</v>
      </c>
      <c r="M71" s="84">
        <v>2.8883956275914548E-6</v>
      </c>
      <c r="N71" s="84">
        <f t="shared" si="1"/>
        <v>2.0463533913656451E-3</v>
      </c>
      <c r="O71" s="84">
        <f>L71/'סכום נכסי הקרן'!$C$42</f>
        <v>1.3561030744520602E-4</v>
      </c>
    </row>
    <row r="72" spans="2:15">
      <c r="B72" s="76" t="s">
        <v>1246</v>
      </c>
      <c r="C72" s="73" t="s">
        <v>1247</v>
      </c>
      <c r="D72" s="86" t="s">
        <v>115</v>
      </c>
      <c r="E72" s="86" t="s">
        <v>304</v>
      </c>
      <c r="F72" s="73" t="s">
        <v>1248</v>
      </c>
      <c r="G72" s="86" t="s">
        <v>123</v>
      </c>
      <c r="H72" s="86" t="s">
        <v>128</v>
      </c>
      <c r="I72" s="83">
        <v>67.447924</v>
      </c>
      <c r="J72" s="85">
        <v>5784</v>
      </c>
      <c r="K72" s="73"/>
      <c r="L72" s="83">
        <v>3.9011879330000001</v>
      </c>
      <c r="M72" s="84">
        <v>6.191363731830152E-6</v>
      </c>
      <c r="N72" s="84">
        <f t="shared" si="1"/>
        <v>1.7816018270880843E-3</v>
      </c>
      <c r="O72" s="84">
        <f>L72/'סכום נכסי הקרן'!$C$42</f>
        <v>1.1806541946067315E-4</v>
      </c>
    </row>
    <row r="73" spans="2:15">
      <c r="B73" s="76" t="s">
        <v>1249</v>
      </c>
      <c r="C73" s="73" t="s">
        <v>1250</v>
      </c>
      <c r="D73" s="86" t="s">
        <v>115</v>
      </c>
      <c r="E73" s="86" t="s">
        <v>304</v>
      </c>
      <c r="F73" s="73" t="s">
        <v>1251</v>
      </c>
      <c r="G73" s="86" t="s">
        <v>673</v>
      </c>
      <c r="H73" s="86" t="s">
        <v>128</v>
      </c>
      <c r="I73" s="83">
        <v>28.126868000000005</v>
      </c>
      <c r="J73" s="85">
        <v>25990</v>
      </c>
      <c r="K73" s="73"/>
      <c r="L73" s="83">
        <v>7.310172993000001</v>
      </c>
      <c r="M73" s="84">
        <v>3.6503790756127922E-6</v>
      </c>
      <c r="N73" s="84">
        <f t="shared" si="1"/>
        <v>3.3384235223560483E-3</v>
      </c>
      <c r="O73" s="84">
        <f>L73/'סכום נכסי הקרן'!$C$42</f>
        <v>2.2123482784509819E-4</v>
      </c>
    </row>
    <row r="74" spans="2:15">
      <c r="B74" s="76" t="s">
        <v>1252</v>
      </c>
      <c r="C74" s="73" t="s">
        <v>1253</v>
      </c>
      <c r="D74" s="86" t="s">
        <v>115</v>
      </c>
      <c r="E74" s="86" t="s">
        <v>304</v>
      </c>
      <c r="F74" s="73" t="s">
        <v>1254</v>
      </c>
      <c r="G74" s="86" t="s">
        <v>149</v>
      </c>
      <c r="H74" s="86" t="s">
        <v>128</v>
      </c>
      <c r="I74" s="83">
        <v>9.7862419999999997</v>
      </c>
      <c r="J74" s="85">
        <v>11790</v>
      </c>
      <c r="K74" s="73"/>
      <c r="L74" s="83">
        <v>1.153797916</v>
      </c>
      <c r="M74" s="84">
        <v>7.2402516668776438E-7</v>
      </c>
      <c r="N74" s="84">
        <f t="shared" si="1"/>
        <v>5.2691859775524019E-4</v>
      </c>
      <c r="O74" s="84">
        <f>L74/'סכום נכסי הקרן'!$C$42</f>
        <v>3.4918501047611672E-5</v>
      </c>
    </row>
    <row r="75" spans="2:15">
      <c r="B75" s="76" t="s">
        <v>1255</v>
      </c>
      <c r="C75" s="73" t="s">
        <v>1256</v>
      </c>
      <c r="D75" s="86" t="s">
        <v>115</v>
      </c>
      <c r="E75" s="86" t="s">
        <v>304</v>
      </c>
      <c r="F75" s="73" t="s">
        <v>591</v>
      </c>
      <c r="G75" s="86" t="s">
        <v>444</v>
      </c>
      <c r="H75" s="86" t="s">
        <v>128</v>
      </c>
      <c r="I75" s="83">
        <v>72.556939</v>
      </c>
      <c r="J75" s="85">
        <v>29840</v>
      </c>
      <c r="K75" s="73"/>
      <c r="L75" s="83">
        <v>21.650990547000003</v>
      </c>
      <c r="M75" s="84">
        <v>7.1280672809480809E-6</v>
      </c>
      <c r="N75" s="84">
        <f t="shared" si="1"/>
        <v>9.887614998116535E-3</v>
      </c>
      <c r="O75" s="84">
        <f>L75/'סכום נכסי הקרן'!$C$42</f>
        <v>6.552448445376201E-4</v>
      </c>
    </row>
    <row r="76" spans="2:15">
      <c r="B76" s="76" t="s">
        <v>1257</v>
      </c>
      <c r="C76" s="73" t="s">
        <v>1258</v>
      </c>
      <c r="D76" s="86" t="s">
        <v>115</v>
      </c>
      <c r="E76" s="86" t="s">
        <v>304</v>
      </c>
      <c r="F76" s="73" t="s">
        <v>1259</v>
      </c>
      <c r="G76" s="86" t="s">
        <v>500</v>
      </c>
      <c r="H76" s="86" t="s">
        <v>128</v>
      </c>
      <c r="I76" s="83">
        <v>40.839753999999999</v>
      </c>
      <c r="J76" s="85">
        <v>11670</v>
      </c>
      <c r="K76" s="73"/>
      <c r="L76" s="83">
        <v>4.7659993350000001</v>
      </c>
      <c r="M76" s="84">
        <v>4.2773299622798806E-6</v>
      </c>
      <c r="N76" s="84">
        <f t="shared" si="1"/>
        <v>2.1765455212527937E-3</v>
      </c>
      <c r="O76" s="84">
        <f>L76/'סכום נכסי הקרן'!$C$42</f>
        <v>1.4423804243733271E-4</v>
      </c>
    </row>
    <row r="77" spans="2:15">
      <c r="B77" s="76" t="s">
        <v>1260</v>
      </c>
      <c r="C77" s="73" t="s">
        <v>1261</v>
      </c>
      <c r="D77" s="86" t="s">
        <v>115</v>
      </c>
      <c r="E77" s="86" t="s">
        <v>304</v>
      </c>
      <c r="F77" s="73" t="s">
        <v>824</v>
      </c>
      <c r="G77" s="86" t="s">
        <v>152</v>
      </c>
      <c r="H77" s="86" t="s">
        <v>128</v>
      </c>
      <c r="I77" s="83">
        <v>578.63875199999995</v>
      </c>
      <c r="J77" s="85">
        <v>1323</v>
      </c>
      <c r="K77" s="73"/>
      <c r="L77" s="83">
        <v>7.6553906840000003</v>
      </c>
      <c r="M77" s="84">
        <v>3.1522996629678619E-6</v>
      </c>
      <c r="N77" s="84">
        <f t="shared" si="1"/>
        <v>3.4960781853949968E-3</v>
      </c>
      <c r="O77" s="84">
        <f>L77/'סכום נכסי הקרן'!$C$42</f>
        <v>2.3168248435207836E-4</v>
      </c>
    </row>
    <row r="78" spans="2:15">
      <c r="B78" s="76" t="s">
        <v>1262</v>
      </c>
      <c r="C78" s="73" t="s">
        <v>1263</v>
      </c>
      <c r="D78" s="86" t="s">
        <v>115</v>
      </c>
      <c r="E78" s="86" t="s">
        <v>304</v>
      </c>
      <c r="F78" s="73" t="s">
        <v>1264</v>
      </c>
      <c r="G78" s="86" t="s">
        <v>1265</v>
      </c>
      <c r="H78" s="86" t="s">
        <v>128</v>
      </c>
      <c r="I78" s="83">
        <v>50.656984999999992</v>
      </c>
      <c r="J78" s="85">
        <v>2149</v>
      </c>
      <c r="K78" s="73"/>
      <c r="L78" s="83">
        <v>1.088618616</v>
      </c>
      <c r="M78" s="84">
        <v>1.137853750720354E-6</v>
      </c>
      <c r="N78" s="84">
        <f t="shared" si="1"/>
        <v>4.9715239270112384E-4</v>
      </c>
      <c r="O78" s="84">
        <f>L78/'סכום נכסי הקרן'!$C$42</f>
        <v>3.2945916920208377E-5</v>
      </c>
    </row>
    <row r="79" spans="2:15">
      <c r="B79" s="76" t="s">
        <v>1266</v>
      </c>
      <c r="C79" s="73" t="s">
        <v>1267</v>
      </c>
      <c r="D79" s="86" t="s">
        <v>115</v>
      </c>
      <c r="E79" s="86" t="s">
        <v>304</v>
      </c>
      <c r="F79" s="73" t="s">
        <v>1268</v>
      </c>
      <c r="G79" s="86" t="s">
        <v>1142</v>
      </c>
      <c r="H79" s="86" t="s">
        <v>128</v>
      </c>
      <c r="I79" s="83">
        <v>45.159614000000005</v>
      </c>
      <c r="J79" s="85">
        <v>3075</v>
      </c>
      <c r="K79" s="73"/>
      <c r="L79" s="83">
        <v>1.3886581259999999</v>
      </c>
      <c r="M79" s="84">
        <v>1.1750757944677033E-6</v>
      </c>
      <c r="N79" s="84">
        <f t="shared" si="1"/>
        <v>6.3417499924946956E-4</v>
      </c>
      <c r="O79" s="84">
        <f>L79/'סכום נכסי הקרן'!$C$42</f>
        <v>4.2026302487710038E-5</v>
      </c>
    </row>
    <row r="80" spans="2:15">
      <c r="B80" s="76" t="s">
        <v>1269</v>
      </c>
      <c r="C80" s="73" t="s">
        <v>1270</v>
      </c>
      <c r="D80" s="86" t="s">
        <v>115</v>
      </c>
      <c r="E80" s="86" t="s">
        <v>304</v>
      </c>
      <c r="F80" s="73" t="s">
        <v>1271</v>
      </c>
      <c r="G80" s="86" t="s">
        <v>707</v>
      </c>
      <c r="H80" s="86" t="s">
        <v>128</v>
      </c>
      <c r="I80" s="83">
        <v>66.101421999999999</v>
      </c>
      <c r="J80" s="85">
        <v>8571</v>
      </c>
      <c r="K80" s="83">
        <v>0.20984850599999999</v>
      </c>
      <c r="L80" s="83">
        <v>5.8754013779999985</v>
      </c>
      <c r="M80" s="84">
        <v>5.2555152703224651E-6</v>
      </c>
      <c r="N80" s="84">
        <f t="shared" si="1"/>
        <v>2.6831893284031249E-3</v>
      </c>
      <c r="O80" s="84">
        <f>L80/'סכום נכסי הקרן'!$C$42</f>
        <v>1.7781294828827894E-4</v>
      </c>
    </row>
    <row r="81" spans="2:15">
      <c r="B81" s="76" t="s">
        <v>1272</v>
      </c>
      <c r="C81" s="73" t="s">
        <v>1273</v>
      </c>
      <c r="D81" s="86" t="s">
        <v>115</v>
      </c>
      <c r="E81" s="86" t="s">
        <v>304</v>
      </c>
      <c r="F81" s="73" t="s">
        <v>487</v>
      </c>
      <c r="G81" s="86" t="s">
        <v>2138</v>
      </c>
      <c r="H81" s="86" t="s">
        <v>128</v>
      </c>
      <c r="I81" s="83">
        <v>797.56867499999998</v>
      </c>
      <c r="J81" s="85">
        <v>1726</v>
      </c>
      <c r="K81" s="83">
        <v>0.13558667500000002</v>
      </c>
      <c r="L81" s="83">
        <v>13.901622001</v>
      </c>
      <c r="M81" s="84">
        <v>4.469470474042945E-6</v>
      </c>
      <c r="N81" s="84">
        <f t="shared" si="1"/>
        <v>6.3486188263234093E-3</v>
      </c>
      <c r="O81" s="84">
        <f>L81/'סכום נכסי הקרן'!$C$42</f>
        <v>4.2071821735325437E-4</v>
      </c>
    </row>
    <row r="82" spans="2:15">
      <c r="B82" s="76" t="s">
        <v>1274</v>
      </c>
      <c r="C82" s="73" t="s">
        <v>1275</v>
      </c>
      <c r="D82" s="86" t="s">
        <v>115</v>
      </c>
      <c r="E82" s="86" t="s">
        <v>304</v>
      </c>
      <c r="F82" s="73" t="s">
        <v>1276</v>
      </c>
      <c r="G82" s="86" t="s">
        <v>123</v>
      </c>
      <c r="H82" s="86" t="s">
        <v>128</v>
      </c>
      <c r="I82" s="83">
        <v>43.756247000000002</v>
      </c>
      <c r="J82" s="85">
        <v>19640</v>
      </c>
      <c r="K82" s="73"/>
      <c r="L82" s="83">
        <v>8.5937269599999997</v>
      </c>
      <c r="M82" s="84">
        <v>3.1763626265400165E-6</v>
      </c>
      <c r="N82" s="84">
        <f t="shared" si="1"/>
        <v>3.9245993570113215E-3</v>
      </c>
      <c r="O82" s="84">
        <f>L82/'סכום נכסי הקרן'!$C$42</f>
        <v>2.6008026162499038E-4</v>
      </c>
    </row>
    <row r="83" spans="2:15">
      <c r="B83" s="76" t="s">
        <v>1277</v>
      </c>
      <c r="C83" s="73" t="s">
        <v>1278</v>
      </c>
      <c r="D83" s="86" t="s">
        <v>115</v>
      </c>
      <c r="E83" s="86" t="s">
        <v>304</v>
      </c>
      <c r="F83" s="73" t="s">
        <v>1279</v>
      </c>
      <c r="G83" s="86" t="s">
        <v>122</v>
      </c>
      <c r="H83" s="86" t="s">
        <v>128</v>
      </c>
      <c r="I83" s="83">
        <v>4754.4431880000002</v>
      </c>
      <c r="J83" s="85">
        <v>99.3</v>
      </c>
      <c r="K83" s="73"/>
      <c r="L83" s="83">
        <v>4.7211620849999996</v>
      </c>
      <c r="M83" s="84">
        <v>4.2306194612792498E-6</v>
      </c>
      <c r="N83" s="84">
        <f t="shared" si="1"/>
        <v>2.1560691617711378E-3</v>
      </c>
      <c r="O83" s="84">
        <f>L83/'סכום נכסי הקרן'!$C$42</f>
        <v>1.4288108942208991E-4</v>
      </c>
    </row>
    <row r="84" spans="2:15">
      <c r="B84" s="72"/>
      <c r="C84" s="73"/>
      <c r="D84" s="73"/>
      <c r="E84" s="73"/>
      <c r="F84" s="73"/>
      <c r="G84" s="73"/>
      <c r="H84" s="73"/>
      <c r="I84" s="83"/>
      <c r="J84" s="85"/>
      <c r="K84" s="73"/>
      <c r="L84" s="73"/>
      <c r="M84" s="73"/>
      <c r="N84" s="84"/>
      <c r="O84" s="73"/>
    </row>
    <row r="85" spans="2:15">
      <c r="B85" s="89" t="s">
        <v>29</v>
      </c>
      <c r="C85" s="71"/>
      <c r="D85" s="71"/>
      <c r="E85" s="71"/>
      <c r="F85" s="71"/>
      <c r="G85" s="71"/>
      <c r="H85" s="71"/>
      <c r="I85" s="80"/>
      <c r="J85" s="82"/>
      <c r="K85" s="80">
        <v>4.5038636999999999E-2</v>
      </c>
      <c r="L85" s="80">
        <v>73.680268920000003</v>
      </c>
      <c r="M85" s="71"/>
      <c r="N85" s="81">
        <f t="shared" ref="N85:N127" si="2">L85/$L$11</f>
        <v>3.3648443495329909E-2</v>
      </c>
      <c r="O85" s="84">
        <f>L85/'סכום נכסי הקרן'!$C$42</f>
        <v>2.2298571628476833E-3</v>
      </c>
    </row>
    <row r="86" spans="2:15">
      <c r="B86" s="76" t="s">
        <v>1280</v>
      </c>
      <c r="C86" s="73" t="s">
        <v>1281</v>
      </c>
      <c r="D86" s="86" t="s">
        <v>115</v>
      </c>
      <c r="E86" s="86" t="s">
        <v>304</v>
      </c>
      <c r="F86" s="73" t="s">
        <v>1282</v>
      </c>
      <c r="G86" s="86" t="s">
        <v>1283</v>
      </c>
      <c r="H86" s="86" t="s">
        <v>128</v>
      </c>
      <c r="I86" s="83">
        <v>1846.3125709999999</v>
      </c>
      <c r="J86" s="85">
        <v>223.5</v>
      </c>
      <c r="K86" s="73"/>
      <c r="L86" s="83">
        <v>4.1265085959999999</v>
      </c>
      <c r="M86" s="84">
        <v>6.2196170080718407E-6</v>
      </c>
      <c r="N86" s="84">
        <f t="shared" si="2"/>
        <v>1.8845016903542967E-3</v>
      </c>
      <c r="O86" s="84">
        <f>L86/'סכום נכסי הקרן'!$C$42</f>
        <v>1.2488451637349341E-4</v>
      </c>
    </row>
    <row r="87" spans="2:15">
      <c r="B87" s="76" t="s">
        <v>1284</v>
      </c>
      <c r="C87" s="73" t="s">
        <v>1285</v>
      </c>
      <c r="D87" s="86" t="s">
        <v>115</v>
      </c>
      <c r="E87" s="86" t="s">
        <v>304</v>
      </c>
      <c r="F87" s="73" t="s">
        <v>1286</v>
      </c>
      <c r="G87" s="86" t="s">
        <v>1194</v>
      </c>
      <c r="H87" s="86" t="s">
        <v>128</v>
      </c>
      <c r="I87" s="83">
        <v>25.489736000000004</v>
      </c>
      <c r="J87" s="85">
        <v>2400</v>
      </c>
      <c r="K87" s="73"/>
      <c r="L87" s="83">
        <v>0.61175365400000004</v>
      </c>
      <c r="M87" s="84">
        <v>5.288230422349136E-6</v>
      </c>
      <c r="N87" s="84">
        <f t="shared" si="2"/>
        <v>2.7937680686305241E-4</v>
      </c>
      <c r="O87" s="84">
        <f>L87/'סכום נכסי הקרן'!$C$42</f>
        <v>1.8514091862928335E-5</v>
      </c>
    </row>
    <row r="88" spans="2:15">
      <c r="B88" s="76" t="s">
        <v>1287</v>
      </c>
      <c r="C88" s="73" t="s">
        <v>1288</v>
      </c>
      <c r="D88" s="86" t="s">
        <v>115</v>
      </c>
      <c r="E88" s="86" t="s">
        <v>304</v>
      </c>
      <c r="F88" s="73" t="s">
        <v>1289</v>
      </c>
      <c r="G88" s="86" t="s">
        <v>124</v>
      </c>
      <c r="H88" s="86" t="s">
        <v>128</v>
      </c>
      <c r="I88" s="83">
        <v>333.17813200000006</v>
      </c>
      <c r="J88" s="85">
        <v>259.3</v>
      </c>
      <c r="K88" s="73"/>
      <c r="L88" s="83">
        <v>0.86393089499999998</v>
      </c>
      <c r="M88" s="84">
        <v>6.0591172239710933E-6</v>
      </c>
      <c r="N88" s="84">
        <f t="shared" si="2"/>
        <v>3.9454158257539238E-4</v>
      </c>
      <c r="O88" s="84">
        <f>L88/'סכום נכסי הקרן'!$C$42</f>
        <v>2.6145975342636681E-5</v>
      </c>
    </row>
    <row r="89" spans="2:15">
      <c r="B89" s="76" t="s">
        <v>1290</v>
      </c>
      <c r="C89" s="73" t="s">
        <v>1291</v>
      </c>
      <c r="D89" s="86" t="s">
        <v>115</v>
      </c>
      <c r="E89" s="86" t="s">
        <v>304</v>
      </c>
      <c r="F89" s="73" t="s">
        <v>1292</v>
      </c>
      <c r="G89" s="86" t="s">
        <v>124</v>
      </c>
      <c r="H89" s="86" t="s">
        <v>128</v>
      </c>
      <c r="I89" s="83">
        <v>106.054856</v>
      </c>
      <c r="J89" s="85">
        <v>1423</v>
      </c>
      <c r="K89" s="73"/>
      <c r="L89" s="83">
        <v>1.5091605939999999</v>
      </c>
      <c r="M89" s="84">
        <v>7.9892180250804005E-6</v>
      </c>
      <c r="N89" s="84">
        <f t="shared" si="2"/>
        <v>6.8920629249771088E-4</v>
      </c>
      <c r="O89" s="84">
        <f>L89/'סכום נכסי הקרן'!$C$42</f>
        <v>4.5673185097522096E-5</v>
      </c>
    </row>
    <row r="90" spans="2:15">
      <c r="B90" s="76" t="s">
        <v>1293</v>
      </c>
      <c r="C90" s="73" t="s">
        <v>1294</v>
      </c>
      <c r="D90" s="86" t="s">
        <v>115</v>
      </c>
      <c r="E90" s="86" t="s">
        <v>304</v>
      </c>
      <c r="F90" s="73" t="s">
        <v>1295</v>
      </c>
      <c r="G90" s="86" t="s">
        <v>123</v>
      </c>
      <c r="H90" s="86" t="s">
        <v>128</v>
      </c>
      <c r="I90" s="83">
        <v>11.451414</v>
      </c>
      <c r="J90" s="85">
        <v>9999</v>
      </c>
      <c r="K90" s="73"/>
      <c r="L90" s="83">
        <v>1.1450268369999999</v>
      </c>
      <c r="M90" s="84">
        <v>1.1411473841554559E-6</v>
      </c>
      <c r="N90" s="84">
        <f t="shared" si="2"/>
        <v>5.2291300493574296E-4</v>
      </c>
      <c r="O90" s="84">
        <f>L90/'סכום נכסי הקרן'!$C$42</f>
        <v>3.4653053409855506E-5</v>
      </c>
    </row>
    <row r="91" spans="2:15">
      <c r="B91" s="76" t="s">
        <v>1296</v>
      </c>
      <c r="C91" s="73" t="s">
        <v>1297</v>
      </c>
      <c r="D91" s="86" t="s">
        <v>115</v>
      </c>
      <c r="E91" s="86" t="s">
        <v>304</v>
      </c>
      <c r="F91" s="73" t="s">
        <v>1298</v>
      </c>
      <c r="G91" s="86" t="s">
        <v>1299</v>
      </c>
      <c r="H91" s="86" t="s">
        <v>128</v>
      </c>
      <c r="I91" s="83">
        <v>1564.391057</v>
      </c>
      <c r="J91" s="85">
        <v>140</v>
      </c>
      <c r="K91" s="73"/>
      <c r="L91" s="83">
        <v>2.1901474800000003</v>
      </c>
      <c r="M91" s="84">
        <v>3.6974235973943471E-6</v>
      </c>
      <c r="N91" s="84">
        <f t="shared" si="2"/>
        <v>1.0002006616891593E-3</v>
      </c>
      <c r="O91" s="84">
        <f>L91/'סכום נכסי הקרן'!$C$42</f>
        <v>6.6282549148584245E-5</v>
      </c>
    </row>
    <row r="92" spans="2:15">
      <c r="B92" s="76" t="s">
        <v>1300</v>
      </c>
      <c r="C92" s="73" t="s">
        <v>1301</v>
      </c>
      <c r="D92" s="86" t="s">
        <v>115</v>
      </c>
      <c r="E92" s="86" t="s">
        <v>304</v>
      </c>
      <c r="F92" s="73" t="s">
        <v>1302</v>
      </c>
      <c r="G92" s="86" t="s">
        <v>1303</v>
      </c>
      <c r="H92" s="86" t="s">
        <v>128</v>
      </c>
      <c r="I92" s="83">
        <v>166.93292299999996</v>
      </c>
      <c r="J92" s="85">
        <v>274.39999999999998</v>
      </c>
      <c r="K92" s="73"/>
      <c r="L92" s="83">
        <v>0.458063942</v>
      </c>
      <c r="M92" s="84">
        <v>8.6478794649795223E-6</v>
      </c>
      <c r="N92" s="84">
        <f t="shared" si="2"/>
        <v>2.0918950073825376E-4</v>
      </c>
      <c r="O92" s="84">
        <f>L92/'סכום נכסי הקרן'!$C$42</f>
        <v>1.3862831624840734E-5</v>
      </c>
    </row>
    <row r="93" spans="2:15">
      <c r="B93" s="76" t="s">
        <v>1304</v>
      </c>
      <c r="C93" s="73" t="s">
        <v>1305</v>
      </c>
      <c r="D93" s="86" t="s">
        <v>115</v>
      </c>
      <c r="E93" s="86" t="s">
        <v>304</v>
      </c>
      <c r="F93" s="73" t="s">
        <v>1306</v>
      </c>
      <c r="G93" s="86" t="s">
        <v>150</v>
      </c>
      <c r="H93" s="86" t="s">
        <v>128</v>
      </c>
      <c r="I93" s="83">
        <v>100.192688</v>
      </c>
      <c r="J93" s="85">
        <v>556.70000000000005</v>
      </c>
      <c r="K93" s="73"/>
      <c r="L93" s="83">
        <v>0.55777269500000004</v>
      </c>
      <c r="M93" s="84">
        <v>2.3265204113541831E-6</v>
      </c>
      <c r="N93" s="84">
        <f t="shared" si="2"/>
        <v>2.5472468119413843E-4</v>
      </c>
      <c r="O93" s="84">
        <f>L93/'סכום נכסי הקרן'!$C$42</f>
        <v>1.6880413948231369E-5</v>
      </c>
    </row>
    <row r="94" spans="2:15">
      <c r="B94" s="76" t="s">
        <v>1307</v>
      </c>
      <c r="C94" s="73" t="s">
        <v>1308</v>
      </c>
      <c r="D94" s="86" t="s">
        <v>115</v>
      </c>
      <c r="E94" s="86" t="s">
        <v>304</v>
      </c>
      <c r="F94" s="73" t="s">
        <v>1309</v>
      </c>
      <c r="G94" s="86" t="s">
        <v>673</v>
      </c>
      <c r="H94" s="86" t="s">
        <v>128</v>
      </c>
      <c r="I94" s="83">
        <v>105.031831</v>
      </c>
      <c r="J94" s="85">
        <v>1103</v>
      </c>
      <c r="K94" s="73"/>
      <c r="L94" s="83">
        <v>1.1585011000000001</v>
      </c>
      <c r="M94" s="84">
        <v>3.7519710990022278E-6</v>
      </c>
      <c r="N94" s="84">
        <f t="shared" si="2"/>
        <v>5.290664566514118E-4</v>
      </c>
      <c r="O94" s="84">
        <f>L94/'סכום נכסי הקרן'!$C$42</f>
        <v>3.5060838048878286E-5</v>
      </c>
    </row>
    <row r="95" spans="2:15">
      <c r="B95" s="76" t="s">
        <v>1310</v>
      </c>
      <c r="C95" s="73" t="s">
        <v>1311</v>
      </c>
      <c r="D95" s="86" t="s">
        <v>115</v>
      </c>
      <c r="E95" s="86" t="s">
        <v>304</v>
      </c>
      <c r="F95" s="73" t="s">
        <v>1312</v>
      </c>
      <c r="G95" s="86" t="s">
        <v>124</v>
      </c>
      <c r="H95" s="86" t="s">
        <v>128</v>
      </c>
      <c r="I95" s="83">
        <v>56.070242999999998</v>
      </c>
      <c r="J95" s="85">
        <v>1674</v>
      </c>
      <c r="K95" s="73"/>
      <c r="L95" s="83">
        <v>0.93861587599999996</v>
      </c>
      <c r="M95" s="84">
        <v>8.4285609275435524E-6</v>
      </c>
      <c r="N95" s="84">
        <f t="shared" si="2"/>
        <v>4.2864885986908507E-4</v>
      </c>
      <c r="O95" s="84">
        <f>L95/'סכום נכסי הקרן'!$C$42</f>
        <v>2.8406239077841206E-5</v>
      </c>
    </row>
    <row r="96" spans="2:15">
      <c r="B96" s="76" t="s">
        <v>1313</v>
      </c>
      <c r="C96" s="73" t="s">
        <v>1314</v>
      </c>
      <c r="D96" s="86" t="s">
        <v>115</v>
      </c>
      <c r="E96" s="86" t="s">
        <v>304</v>
      </c>
      <c r="F96" s="73" t="s">
        <v>1315</v>
      </c>
      <c r="G96" s="86" t="s">
        <v>1303</v>
      </c>
      <c r="H96" s="86" t="s">
        <v>128</v>
      </c>
      <c r="I96" s="83">
        <v>24.444656999999996</v>
      </c>
      <c r="J96" s="85">
        <v>12180</v>
      </c>
      <c r="K96" s="73"/>
      <c r="L96" s="83">
        <v>2.9773592480000004</v>
      </c>
      <c r="M96" s="84">
        <v>4.8334453804110329E-6</v>
      </c>
      <c r="N96" s="84">
        <f t="shared" si="2"/>
        <v>1.3597060093578437E-3</v>
      </c>
      <c r="O96" s="84">
        <f>L96/'סכום נכסי הקרן'!$C$42</f>
        <v>9.0106699430374343E-5</v>
      </c>
    </row>
    <row r="97" spans="2:15">
      <c r="B97" s="76" t="s">
        <v>1316</v>
      </c>
      <c r="C97" s="73" t="s">
        <v>1317</v>
      </c>
      <c r="D97" s="86" t="s">
        <v>115</v>
      </c>
      <c r="E97" s="86" t="s">
        <v>304</v>
      </c>
      <c r="F97" s="73" t="s">
        <v>1318</v>
      </c>
      <c r="G97" s="86" t="s">
        <v>634</v>
      </c>
      <c r="H97" s="86" t="s">
        <v>128</v>
      </c>
      <c r="I97" s="83">
        <v>61.310237000000001</v>
      </c>
      <c r="J97" s="85">
        <v>8198</v>
      </c>
      <c r="K97" s="73"/>
      <c r="L97" s="83">
        <v>5.0262132309999998</v>
      </c>
      <c r="M97" s="84">
        <v>4.8491369028411038E-6</v>
      </c>
      <c r="N97" s="84">
        <f t="shared" si="2"/>
        <v>2.295380491653926E-3</v>
      </c>
      <c r="O97" s="84">
        <f>L97/'סכום נכסי הקרן'!$C$42</f>
        <v>1.5211314697173811E-4</v>
      </c>
    </row>
    <row r="98" spans="2:15">
      <c r="B98" s="76" t="s">
        <v>1319</v>
      </c>
      <c r="C98" s="73" t="s">
        <v>1320</v>
      </c>
      <c r="D98" s="86" t="s">
        <v>115</v>
      </c>
      <c r="E98" s="86" t="s">
        <v>304</v>
      </c>
      <c r="F98" s="73" t="s">
        <v>1321</v>
      </c>
      <c r="G98" s="86" t="s">
        <v>838</v>
      </c>
      <c r="H98" s="86" t="s">
        <v>128</v>
      </c>
      <c r="I98" s="83">
        <v>9.3189620000000009</v>
      </c>
      <c r="J98" s="85">
        <v>0</v>
      </c>
      <c r="K98" s="73"/>
      <c r="L98" s="83">
        <v>8.9999999999999995E-9</v>
      </c>
      <c r="M98" s="84">
        <v>5.8946038758174775E-6</v>
      </c>
      <c r="N98" s="84">
        <f t="shared" si="2"/>
        <v>4.1101368914217743E-12</v>
      </c>
      <c r="O98" s="84">
        <f>L98/'סכום נכסי הקרן'!$C$42</f>
        <v>2.7237569514599904E-13</v>
      </c>
    </row>
    <row r="99" spans="2:15">
      <c r="B99" s="76" t="s">
        <v>1322</v>
      </c>
      <c r="C99" s="73" t="s">
        <v>1323</v>
      </c>
      <c r="D99" s="86" t="s">
        <v>115</v>
      </c>
      <c r="E99" s="86" t="s">
        <v>304</v>
      </c>
      <c r="F99" s="73" t="s">
        <v>1324</v>
      </c>
      <c r="G99" s="86" t="s">
        <v>1299</v>
      </c>
      <c r="H99" s="86" t="s">
        <v>128</v>
      </c>
      <c r="I99" s="83">
        <v>104.40167</v>
      </c>
      <c r="J99" s="85">
        <v>569.5</v>
      </c>
      <c r="K99" s="73"/>
      <c r="L99" s="83">
        <v>0.59456751399999996</v>
      </c>
      <c r="M99" s="84">
        <v>3.8550909982627999E-6</v>
      </c>
      <c r="N99" s="84">
        <f t="shared" si="2"/>
        <v>2.7152820819248137E-4</v>
      </c>
      <c r="O99" s="84">
        <f>L99/'סכום נכסי הקרן'!$C$42</f>
        <v>1.7993971104108726E-5</v>
      </c>
    </row>
    <row r="100" spans="2:15">
      <c r="B100" s="76" t="s">
        <v>1325</v>
      </c>
      <c r="C100" s="73" t="s">
        <v>1326</v>
      </c>
      <c r="D100" s="86" t="s">
        <v>115</v>
      </c>
      <c r="E100" s="86" t="s">
        <v>304</v>
      </c>
      <c r="F100" s="73" t="s">
        <v>1327</v>
      </c>
      <c r="G100" s="86" t="s">
        <v>149</v>
      </c>
      <c r="H100" s="86" t="s">
        <v>128</v>
      </c>
      <c r="I100" s="83">
        <v>64.585318999999998</v>
      </c>
      <c r="J100" s="85">
        <v>358</v>
      </c>
      <c r="K100" s="73"/>
      <c r="L100" s="83">
        <v>0.23121544099999999</v>
      </c>
      <c r="M100" s="84">
        <v>1.0706149677482667E-5</v>
      </c>
      <c r="N100" s="84">
        <f t="shared" si="2"/>
        <v>1.0559190154671719E-4</v>
      </c>
      <c r="O100" s="84">
        <f>L100/'סכום נכסי הקרן'!$C$42</f>
        <v>6.9974962745404148E-6</v>
      </c>
    </row>
    <row r="101" spans="2:15">
      <c r="B101" s="76" t="s">
        <v>1328</v>
      </c>
      <c r="C101" s="73" t="s">
        <v>1329</v>
      </c>
      <c r="D101" s="86" t="s">
        <v>115</v>
      </c>
      <c r="E101" s="86" t="s">
        <v>304</v>
      </c>
      <c r="F101" s="73" t="s">
        <v>1330</v>
      </c>
      <c r="G101" s="86" t="s">
        <v>151</v>
      </c>
      <c r="H101" s="86" t="s">
        <v>128</v>
      </c>
      <c r="I101" s="83">
        <v>147.57639599999999</v>
      </c>
      <c r="J101" s="85">
        <v>440.9</v>
      </c>
      <c r="K101" s="73"/>
      <c r="L101" s="83">
        <v>0.6506643299999999</v>
      </c>
      <c r="M101" s="84">
        <v>9.5530562305404637E-6</v>
      </c>
      <c r="N101" s="84">
        <f t="shared" si="2"/>
        <v>2.971466074072479E-4</v>
      </c>
      <c r="O101" s="84">
        <f>L101/'סכום נכסי הקרן'!$C$42</f>
        <v>1.9691683243383967E-5</v>
      </c>
    </row>
    <row r="102" spans="2:15">
      <c r="B102" s="76" t="s">
        <v>1331</v>
      </c>
      <c r="C102" s="73" t="s">
        <v>1332</v>
      </c>
      <c r="D102" s="86" t="s">
        <v>115</v>
      </c>
      <c r="E102" s="86" t="s">
        <v>304</v>
      </c>
      <c r="F102" s="73" t="s">
        <v>1333</v>
      </c>
      <c r="G102" s="86" t="s">
        <v>500</v>
      </c>
      <c r="H102" s="86" t="s">
        <v>128</v>
      </c>
      <c r="I102" s="83">
        <v>206.59583299999997</v>
      </c>
      <c r="J102" s="85">
        <v>535</v>
      </c>
      <c r="K102" s="73"/>
      <c r="L102" s="83">
        <v>1.105287707</v>
      </c>
      <c r="M102" s="84">
        <v>6.0351954516727957E-6</v>
      </c>
      <c r="N102" s="84">
        <f t="shared" si="2"/>
        <v>5.047648644639646E-4</v>
      </c>
      <c r="O102" s="84">
        <f>L102/'סכום נכסי הקרן'!$C$42</f>
        <v>3.3450389725605818E-5</v>
      </c>
    </row>
    <row r="103" spans="2:15">
      <c r="B103" s="76" t="s">
        <v>1334</v>
      </c>
      <c r="C103" s="73" t="s">
        <v>1335</v>
      </c>
      <c r="D103" s="86" t="s">
        <v>115</v>
      </c>
      <c r="E103" s="86" t="s">
        <v>304</v>
      </c>
      <c r="F103" s="73" t="s">
        <v>1336</v>
      </c>
      <c r="G103" s="86" t="s">
        <v>500</v>
      </c>
      <c r="H103" s="86" t="s">
        <v>128</v>
      </c>
      <c r="I103" s="83">
        <v>128.98279400000001</v>
      </c>
      <c r="J103" s="85">
        <v>1216</v>
      </c>
      <c r="K103" s="73"/>
      <c r="L103" s="83">
        <v>1.568430781</v>
      </c>
      <c r="M103" s="84">
        <v>8.4970206723199385E-6</v>
      </c>
      <c r="N103" s="84">
        <f t="shared" si="2"/>
        <v>7.162739127366184E-4</v>
      </c>
      <c r="O103" s="84">
        <f>L103/'סכום נכסי הקרן'!$C$42</f>
        <v>4.7466936029250802E-5</v>
      </c>
    </row>
    <row r="104" spans="2:15">
      <c r="B104" s="76" t="s">
        <v>1337</v>
      </c>
      <c r="C104" s="73" t="s">
        <v>1338</v>
      </c>
      <c r="D104" s="86" t="s">
        <v>115</v>
      </c>
      <c r="E104" s="86" t="s">
        <v>304</v>
      </c>
      <c r="F104" s="73" t="s">
        <v>1339</v>
      </c>
      <c r="G104" s="124" t="s">
        <v>444</v>
      </c>
      <c r="H104" s="86" t="s">
        <v>128</v>
      </c>
      <c r="I104" s="83">
        <v>6946.5111379999989</v>
      </c>
      <c r="J104" s="85">
        <v>70</v>
      </c>
      <c r="K104" s="73"/>
      <c r="L104" s="83">
        <v>4.8625577959999999</v>
      </c>
      <c r="M104" s="84">
        <v>7.3635642653592948E-6</v>
      </c>
      <c r="N104" s="84">
        <f t="shared" si="2"/>
        <v>2.2206420204455729E-3</v>
      </c>
      <c r="O104" s="84">
        <f>L104/'סכום נכסי הקרן'!$C$42</f>
        <v>1.4716028443034413E-4</v>
      </c>
    </row>
    <row r="105" spans="2:15">
      <c r="B105" s="76" t="s">
        <v>1340</v>
      </c>
      <c r="C105" s="73" t="s">
        <v>1341</v>
      </c>
      <c r="D105" s="86" t="s">
        <v>115</v>
      </c>
      <c r="E105" s="86" t="s">
        <v>304</v>
      </c>
      <c r="F105" s="73" t="s">
        <v>1342</v>
      </c>
      <c r="G105" s="86" t="s">
        <v>122</v>
      </c>
      <c r="H105" s="86" t="s">
        <v>128</v>
      </c>
      <c r="I105" s="83">
        <v>121.39968399999999</v>
      </c>
      <c r="J105" s="85">
        <v>712.1</v>
      </c>
      <c r="K105" s="73"/>
      <c r="L105" s="83">
        <v>0.8644871500000002</v>
      </c>
      <c r="M105" s="84">
        <v>6.0696807159642014E-6</v>
      </c>
      <c r="N105" s="84">
        <f t="shared" si="2"/>
        <v>3.9479561415278557E-4</v>
      </c>
      <c r="O105" s="84">
        <f>L105/'סכום נכסי הקרן'!$C$42</f>
        <v>2.6162809825114846E-5</v>
      </c>
    </row>
    <row r="106" spans="2:15">
      <c r="B106" s="76" t="s">
        <v>1343</v>
      </c>
      <c r="C106" s="73" t="s">
        <v>1344</v>
      </c>
      <c r="D106" s="86" t="s">
        <v>115</v>
      </c>
      <c r="E106" s="86" t="s">
        <v>304</v>
      </c>
      <c r="F106" s="73" t="s">
        <v>1345</v>
      </c>
      <c r="G106" s="86" t="s">
        <v>707</v>
      </c>
      <c r="H106" s="86" t="s">
        <v>128</v>
      </c>
      <c r="I106" s="83">
        <v>89.475116</v>
      </c>
      <c r="J106" s="85">
        <v>1896</v>
      </c>
      <c r="K106" s="73"/>
      <c r="L106" s="83">
        <v>1.6964482060000001</v>
      </c>
      <c r="M106" s="84">
        <v>6.1679518531577842E-6</v>
      </c>
      <c r="N106" s="84">
        <f t="shared" si="2"/>
        <v>7.7473715065187623E-4</v>
      </c>
      <c r="O106" s="84">
        <f>L106/'סכום נכסי הקרן'!$C$42</f>
        <v>5.1341251043159231E-5</v>
      </c>
    </row>
    <row r="107" spans="2:15">
      <c r="B107" s="76" t="s">
        <v>1346</v>
      </c>
      <c r="C107" s="73" t="s">
        <v>1347</v>
      </c>
      <c r="D107" s="86" t="s">
        <v>115</v>
      </c>
      <c r="E107" s="86" t="s">
        <v>304</v>
      </c>
      <c r="F107" s="73" t="s">
        <v>1348</v>
      </c>
      <c r="G107" s="86" t="s">
        <v>124</v>
      </c>
      <c r="H107" s="86" t="s">
        <v>128</v>
      </c>
      <c r="I107" s="83">
        <v>89.549307000000013</v>
      </c>
      <c r="J107" s="85">
        <v>386.2</v>
      </c>
      <c r="K107" s="73"/>
      <c r="L107" s="83">
        <v>0.34583942400000001</v>
      </c>
      <c r="M107" s="84">
        <v>7.7702233884926575E-6</v>
      </c>
      <c r="N107" s="84">
        <f t="shared" si="2"/>
        <v>1.5793859723227301E-4</v>
      </c>
      <c r="O107" s="84">
        <f>L107/'סכום נכסי הקרן'!$C$42</f>
        <v>1.0466472613432435E-5</v>
      </c>
    </row>
    <row r="108" spans="2:15">
      <c r="B108" s="76" t="s">
        <v>1349</v>
      </c>
      <c r="C108" s="73" t="s">
        <v>1350</v>
      </c>
      <c r="D108" s="86" t="s">
        <v>115</v>
      </c>
      <c r="E108" s="86" t="s">
        <v>304</v>
      </c>
      <c r="F108" s="73" t="s">
        <v>1351</v>
      </c>
      <c r="G108" s="86" t="s">
        <v>634</v>
      </c>
      <c r="H108" s="86" t="s">
        <v>128</v>
      </c>
      <c r="I108" s="83">
        <v>37.563299000000001</v>
      </c>
      <c r="J108" s="85">
        <v>17650</v>
      </c>
      <c r="K108" s="73"/>
      <c r="L108" s="83">
        <v>6.629922210000001</v>
      </c>
      <c r="M108" s="84">
        <v>1.0290773471642041E-5</v>
      </c>
      <c r="N108" s="84">
        <f t="shared" si="2"/>
        <v>3.0277653180641761E-3</v>
      </c>
      <c r="O108" s="84">
        <f>L108/'סכום נכסי הקרן'!$C$42</f>
        <v>2.0064774119029431E-4</v>
      </c>
    </row>
    <row r="109" spans="2:15">
      <c r="B109" s="76" t="s">
        <v>1352</v>
      </c>
      <c r="C109" s="73" t="s">
        <v>1353</v>
      </c>
      <c r="D109" s="86" t="s">
        <v>115</v>
      </c>
      <c r="E109" s="86" t="s">
        <v>304</v>
      </c>
      <c r="F109" s="73" t="s">
        <v>1354</v>
      </c>
      <c r="G109" s="86" t="s">
        <v>123</v>
      </c>
      <c r="H109" s="86" t="s">
        <v>128</v>
      </c>
      <c r="I109" s="83">
        <v>92.848814000000004</v>
      </c>
      <c r="J109" s="85">
        <v>1996</v>
      </c>
      <c r="K109" s="73"/>
      <c r="L109" s="83">
        <v>1.8532623269999999</v>
      </c>
      <c r="M109" s="84">
        <v>6.4501563618458201E-6</v>
      </c>
      <c r="N109" s="84">
        <f t="shared" si="2"/>
        <v>8.4635131774276262E-4</v>
      </c>
      <c r="O109" s="84">
        <f>L109/'סכום נכסי הקרן'!$C$42</f>
        <v>5.6087068289390758E-5</v>
      </c>
    </row>
    <row r="110" spans="2:15">
      <c r="B110" s="76" t="s">
        <v>1355</v>
      </c>
      <c r="C110" s="73" t="s">
        <v>1356</v>
      </c>
      <c r="D110" s="86" t="s">
        <v>115</v>
      </c>
      <c r="E110" s="86" t="s">
        <v>304</v>
      </c>
      <c r="F110" s="73" t="s">
        <v>1357</v>
      </c>
      <c r="G110" s="86" t="s">
        <v>707</v>
      </c>
      <c r="H110" s="86" t="s">
        <v>128</v>
      </c>
      <c r="I110" s="83">
        <v>3.7733639999999995</v>
      </c>
      <c r="J110" s="85">
        <v>10160</v>
      </c>
      <c r="K110" s="73"/>
      <c r="L110" s="83">
        <v>0.38337378100000002</v>
      </c>
      <c r="M110" s="84">
        <v>1.1349063890299154E-6</v>
      </c>
      <c r="N110" s="84">
        <f t="shared" si="2"/>
        <v>1.7507985783243914E-4</v>
      </c>
      <c r="O110" s="84">
        <f>L110/'סכום נכסי הקרן'!$C$42</f>
        <v>1.1602411122291669E-5</v>
      </c>
    </row>
    <row r="111" spans="2:15">
      <c r="B111" s="76" t="s">
        <v>1358</v>
      </c>
      <c r="C111" s="73" t="s">
        <v>1359</v>
      </c>
      <c r="D111" s="86" t="s">
        <v>115</v>
      </c>
      <c r="E111" s="86" t="s">
        <v>304</v>
      </c>
      <c r="F111" s="73" t="s">
        <v>1360</v>
      </c>
      <c r="G111" s="86" t="s">
        <v>123</v>
      </c>
      <c r="H111" s="86" t="s">
        <v>128</v>
      </c>
      <c r="I111" s="83">
        <v>242.666786</v>
      </c>
      <c r="J111" s="85">
        <v>574.20000000000005</v>
      </c>
      <c r="K111" s="73"/>
      <c r="L111" s="83">
        <v>1.3933926870000002</v>
      </c>
      <c r="M111" s="84">
        <v>6.1248392388238628E-6</v>
      </c>
      <c r="N111" s="84">
        <f t="shared" si="2"/>
        <v>6.3633718745289051E-4</v>
      </c>
      <c r="O111" s="84">
        <f>L111/'סכום נכסי הקרן'!$C$42</f>
        <v>4.2169589081441839E-5</v>
      </c>
    </row>
    <row r="112" spans="2:15">
      <c r="B112" s="76" t="s">
        <v>1361</v>
      </c>
      <c r="C112" s="73" t="s">
        <v>1362</v>
      </c>
      <c r="D112" s="86" t="s">
        <v>115</v>
      </c>
      <c r="E112" s="86" t="s">
        <v>304</v>
      </c>
      <c r="F112" s="73" t="s">
        <v>349</v>
      </c>
      <c r="G112" s="86" t="s">
        <v>2138</v>
      </c>
      <c r="H112" s="86" t="s">
        <v>128</v>
      </c>
      <c r="I112" s="83">
        <v>1272.1282450000001</v>
      </c>
      <c r="J112" s="85">
        <v>162.1</v>
      </c>
      <c r="K112" s="73"/>
      <c r="L112" s="83">
        <v>2.062119885</v>
      </c>
      <c r="M112" s="84">
        <v>2.6268218670596275E-6</v>
      </c>
      <c r="N112" s="84">
        <f t="shared" si="2"/>
        <v>9.4173277931921412E-4</v>
      </c>
      <c r="O112" s="84">
        <f>L112/'סכום נכסי הקרן'!$C$42</f>
        <v>6.24079263501403E-5</v>
      </c>
    </row>
    <row r="113" spans="2:15">
      <c r="B113" s="76" t="s">
        <v>1363</v>
      </c>
      <c r="C113" s="73" t="s">
        <v>1364</v>
      </c>
      <c r="D113" s="86" t="s">
        <v>115</v>
      </c>
      <c r="E113" s="86" t="s">
        <v>304</v>
      </c>
      <c r="F113" s="73" t="s">
        <v>1365</v>
      </c>
      <c r="G113" s="86" t="s">
        <v>123</v>
      </c>
      <c r="H113" s="86" t="s">
        <v>128</v>
      </c>
      <c r="I113" s="83">
        <v>396.96376199999997</v>
      </c>
      <c r="J113" s="85">
        <v>39.799999999999997</v>
      </c>
      <c r="K113" s="73"/>
      <c r="L113" s="83">
        <v>0.15799157799999999</v>
      </c>
      <c r="M113" s="84">
        <v>2.2703781277907072E-6</v>
      </c>
      <c r="N113" s="84">
        <f t="shared" si="2"/>
        <v>7.2151890363526756E-5</v>
      </c>
      <c r="O113" s="84">
        <f>L113/'סכום נכסי הקרן'!$C$42</f>
        <v>4.7814517649959259E-6</v>
      </c>
    </row>
    <row r="114" spans="2:15">
      <c r="B114" s="76" t="s">
        <v>1366</v>
      </c>
      <c r="C114" s="73" t="s">
        <v>1367</v>
      </c>
      <c r="D114" s="86" t="s">
        <v>115</v>
      </c>
      <c r="E114" s="86" t="s">
        <v>304</v>
      </c>
      <c r="F114" s="73" t="s">
        <v>1368</v>
      </c>
      <c r="G114" s="86" t="s">
        <v>124</v>
      </c>
      <c r="H114" s="86" t="s">
        <v>128</v>
      </c>
      <c r="I114" s="83">
        <v>2751.5869229999998</v>
      </c>
      <c r="J114" s="85">
        <v>208.4</v>
      </c>
      <c r="K114" s="73"/>
      <c r="L114" s="83">
        <v>5.7343071480000001</v>
      </c>
      <c r="M114" s="84">
        <v>5.9367219137693554E-6</v>
      </c>
      <c r="N114" s="84">
        <f t="shared" si="2"/>
        <v>2.6187541506375979E-3</v>
      </c>
      <c r="O114" s="84">
        <f>L114/'סכום נכסי הקרן'!$C$42</f>
        <v>1.7354287729079681E-4</v>
      </c>
    </row>
    <row r="115" spans="2:15">
      <c r="B115" s="76" t="s">
        <v>1369</v>
      </c>
      <c r="C115" s="73" t="s">
        <v>1370</v>
      </c>
      <c r="D115" s="86" t="s">
        <v>115</v>
      </c>
      <c r="E115" s="86" t="s">
        <v>304</v>
      </c>
      <c r="F115" s="73" t="s">
        <v>1371</v>
      </c>
      <c r="G115" s="86" t="s">
        <v>1283</v>
      </c>
      <c r="H115" s="86" t="s">
        <v>128</v>
      </c>
      <c r="I115" s="83">
        <v>44.573464999999999</v>
      </c>
      <c r="J115" s="85">
        <v>2433</v>
      </c>
      <c r="K115" s="73"/>
      <c r="L115" s="83">
        <v>1.0844724080000001</v>
      </c>
      <c r="M115" s="84">
        <v>4.232698563368362E-6</v>
      </c>
      <c r="N115" s="84">
        <f t="shared" si="2"/>
        <v>4.952588946499785E-4</v>
      </c>
      <c r="O115" s="84">
        <f>L115/'סכום נכסי הקרן'!$C$42</f>
        <v>3.2820436221739504E-5</v>
      </c>
    </row>
    <row r="116" spans="2:15">
      <c r="B116" s="76" t="s">
        <v>1372</v>
      </c>
      <c r="C116" s="73" t="s">
        <v>1373</v>
      </c>
      <c r="D116" s="86" t="s">
        <v>115</v>
      </c>
      <c r="E116" s="86" t="s">
        <v>304</v>
      </c>
      <c r="F116" s="73" t="s">
        <v>1374</v>
      </c>
      <c r="G116" s="86" t="s">
        <v>634</v>
      </c>
      <c r="H116" s="86" t="s">
        <v>128</v>
      </c>
      <c r="I116" s="83">
        <v>1.167286</v>
      </c>
      <c r="J116" s="85">
        <v>212</v>
      </c>
      <c r="K116" s="73"/>
      <c r="L116" s="83">
        <v>2.4746480000000003E-3</v>
      </c>
      <c r="M116" s="84">
        <v>1.7026744401623023E-7</v>
      </c>
      <c r="N116" s="84">
        <f t="shared" si="2"/>
        <v>1.1301268931203458E-6</v>
      </c>
      <c r="O116" s="84">
        <f>L116/'סכום נכסי הקרן'!$C$42</f>
        <v>7.4892663249072926E-8</v>
      </c>
    </row>
    <row r="117" spans="2:15">
      <c r="B117" s="76" t="s">
        <v>1375</v>
      </c>
      <c r="C117" s="73" t="s">
        <v>1376</v>
      </c>
      <c r="D117" s="86" t="s">
        <v>115</v>
      </c>
      <c r="E117" s="86" t="s">
        <v>304</v>
      </c>
      <c r="F117" s="73" t="s">
        <v>1377</v>
      </c>
      <c r="G117" s="86" t="s">
        <v>500</v>
      </c>
      <c r="H117" s="86" t="s">
        <v>128</v>
      </c>
      <c r="I117" s="83">
        <v>56.353496999999997</v>
      </c>
      <c r="J117" s="85">
        <v>600</v>
      </c>
      <c r="K117" s="73"/>
      <c r="L117" s="83">
        <v>0.33812097999999996</v>
      </c>
      <c r="M117" s="84">
        <v>4.2934777548798038E-6</v>
      </c>
      <c r="N117" s="84">
        <f t="shared" si="2"/>
        <v>1.5441372374018708E-4</v>
      </c>
      <c r="O117" s="84">
        <f>L117/'סכום נכסי הקרן'!$C$42</f>
        <v>1.0232881885660715E-5</v>
      </c>
    </row>
    <row r="118" spans="2:15">
      <c r="B118" s="76" t="s">
        <v>1378</v>
      </c>
      <c r="C118" s="73" t="s">
        <v>1379</v>
      </c>
      <c r="D118" s="86" t="s">
        <v>115</v>
      </c>
      <c r="E118" s="86" t="s">
        <v>304</v>
      </c>
      <c r="F118" s="73" t="s">
        <v>1380</v>
      </c>
      <c r="G118" s="86" t="s">
        <v>500</v>
      </c>
      <c r="H118" s="86" t="s">
        <v>128</v>
      </c>
      <c r="I118" s="83">
        <v>123.63739200000001</v>
      </c>
      <c r="J118" s="85">
        <v>1420</v>
      </c>
      <c r="K118" s="73"/>
      <c r="L118" s="83">
        <v>1.7556509659999999</v>
      </c>
      <c r="M118" s="84">
        <v>4.8060272678219855E-6</v>
      </c>
      <c r="N118" s="84">
        <f t="shared" si="2"/>
        <v>8.0177397820187495E-4</v>
      </c>
      <c r="O118" s="84">
        <f>L118/'סכום נכסי הקרן'!$C$42</f>
        <v>5.3132961366443862E-5</v>
      </c>
    </row>
    <row r="119" spans="2:15">
      <c r="B119" s="76" t="s">
        <v>1381</v>
      </c>
      <c r="C119" s="73" t="s">
        <v>1382</v>
      </c>
      <c r="D119" s="86" t="s">
        <v>115</v>
      </c>
      <c r="E119" s="86" t="s">
        <v>304</v>
      </c>
      <c r="F119" s="73" t="s">
        <v>1383</v>
      </c>
      <c r="G119" s="86" t="s">
        <v>125</v>
      </c>
      <c r="H119" s="86" t="s">
        <v>128</v>
      </c>
      <c r="I119" s="83">
        <v>1742.2396479999998</v>
      </c>
      <c r="J119" s="85">
        <v>228.5</v>
      </c>
      <c r="K119" s="83">
        <v>4.5038636999999999E-2</v>
      </c>
      <c r="L119" s="83">
        <v>4.0260562329999994</v>
      </c>
      <c r="M119" s="84">
        <v>7.506514314405734E-6</v>
      </c>
      <c r="N119" s="84">
        <f t="shared" si="2"/>
        <v>1.8386269166879863E-3</v>
      </c>
      <c r="O119" s="84">
        <f>L119/'סכום נכסי הקרן'!$C$42</f>
        <v>1.218444294622508E-4</v>
      </c>
    </row>
    <row r="120" spans="2:15">
      <c r="B120" s="76" t="s">
        <v>1384</v>
      </c>
      <c r="C120" s="73" t="s">
        <v>1385</v>
      </c>
      <c r="D120" s="86" t="s">
        <v>115</v>
      </c>
      <c r="E120" s="86" t="s">
        <v>304</v>
      </c>
      <c r="F120" s="73" t="s">
        <v>1386</v>
      </c>
      <c r="G120" s="86" t="s">
        <v>152</v>
      </c>
      <c r="H120" s="86" t="s">
        <v>128</v>
      </c>
      <c r="I120" s="83">
        <v>54.826402000000002</v>
      </c>
      <c r="J120" s="85">
        <v>1269</v>
      </c>
      <c r="K120" s="73"/>
      <c r="L120" s="83">
        <v>0.69574704599999992</v>
      </c>
      <c r="M120" s="84">
        <v>6.3417273718032211E-6</v>
      </c>
      <c r="N120" s="84">
        <f t="shared" si="2"/>
        <v>3.1773506676248023E-4</v>
      </c>
      <c r="O120" s="84">
        <f>L120/'סכום נכסי הקרן'!$C$42</f>
        <v>2.1056065033336151E-5</v>
      </c>
    </row>
    <row r="121" spans="2:15">
      <c r="B121" s="76" t="s">
        <v>1387</v>
      </c>
      <c r="C121" s="73" t="s">
        <v>1388</v>
      </c>
      <c r="D121" s="86" t="s">
        <v>115</v>
      </c>
      <c r="E121" s="86" t="s">
        <v>304</v>
      </c>
      <c r="F121" s="73" t="s">
        <v>1389</v>
      </c>
      <c r="G121" s="86" t="s">
        <v>838</v>
      </c>
      <c r="H121" s="86" t="s">
        <v>128</v>
      </c>
      <c r="I121" s="83">
        <v>10.014692</v>
      </c>
      <c r="J121" s="85">
        <v>21090</v>
      </c>
      <c r="K121" s="73"/>
      <c r="L121" s="83">
        <v>2.1120984520000001</v>
      </c>
      <c r="M121" s="84">
        <v>4.3484078432666641E-6</v>
      </c>
      <c r="N121" s="84">
        <f t="shared" si="2"/>
        <v>9.6455708509778028E-4</v>
      </c>
      <c r="O121" s="84">
        <f>L121/'סכום נכסי הקרן'!$C$42</f>
        <v>6.3920476008920958E-5</v>
      </c>
    </row>
    <row r="122" spans="2:15">
      <c r="B122" s="76" t="s">
        <v>1390</v>
      </c>
      <c r="C122" s="73" t="s">
        <v>1391</v>
      </c>
      <c r="D122" s="86" t="s">
        <v>115</v>
      </c>
      <c r="E122" s="86" t="s">
        <v>304</v>
      </c>
      <c r="F122" s="73" t="s">
        <v>1392</v>
      </c>
      <c r="G122" s="86" t="s">
        <v>149</v>
      </c>
      <c r="H122" s="86" t="s">
        <v>128</v>
      </c>
      <c r="I122" s="83">
        <v>28.700700000000001</v>
      </c>
      <c r="J122" s="85">
        <v>3378</v>
      </c>
      <c r="K122" s="73"/>
      <c r="L122" s="83">
        <v>0.969509658</v>
      </c>
      <c r="M122" s="84">
        <v>3.4798723997075523E-6</v>
      </c>
      <c r="N122" s="84">
        <f t="shared" si="2"/>
        <v>4.4275749021505643E-4</v>
      </c>
      <c r="O122" s="84">
        <f>L122/'סכום נכסי הקרן'!$C$42</f>
        <v>2.9341207449834423E-5</v>
      </c>
    </row>
    <row r="123" spans="2:15">
      <c r="B123" s="76" t="s">
        <v>1393</v>
      </c>
      <c r="C123" s="73" t="s">
        <v>1394</v>
      </c>
      <c r="D123" s="86" t="s">
        <v>115</v>
      </c>
      <c r="E123" s="86" t="s">
        <v>304</v>
      </c>
      <c r="F123" s="73" t="s">
        <v>1395</v>
      </c>
      <c r="G123" s="86" t="s">
        <v>500</v>
      </c>
      <c r="H123" s="86" t="s">
        <v>128</v>
      </c>
      <c r="I123" s="83">
        <v>631.97614699999997</v>
      </c>
      <c r="J123" s="85">
        <v>560.4</v>
      </c>
      <c r="K123" s="73"/>
      <c r="L123" s="83">
        <v>3.5415943299999992</v>
      </c>
      <c r="M123" s="84">
        <v>7.4455028060649813E-6</v>
      </c>
      <c r="N123" s="84">
        <f t="shared" si="2"/>
        <v>1.6173819455759088E-3</v>
      </c>
      <c r="O123" s="84">
        <f>L123/'סכום נכסי הקרן'!$C$42</f>
        <v>1.071826908398754E-4</v>
      </c>
    </row>
    <row r="124" spans="2:15">
      <c r="B124" s="76" t="s">
        <v>1396</v>
      </c>
      <c r="C124" s="73" t="s">
        <v>1397</v>
      </c>
      <c r="D124" s="86" t="s">
        <v>115</v>
      </c>
      <c r="E124" s="86" t="s">
        <v>304</v>
      </c>
      <c r="F124" s="73" t="s">
        <v>1398</v>
      </c>
      <c r="G124" s="124" t="s">
        <v>2138</v>
      </c>
      <c r="H124" s="86" t="s">
        <v>128</v>
      </c>
      <c r="I124" s="83">
        <v>648.78800000000001</v>
      </c>
      <c r="J124" s="85">
        <v>853.7</v>
      </c>
      <c r="K124" s="73"/>
      <c r="L124" s="83">
        <v>5.5387031559999995</v>
      </c>
      <c r="M124" s="84">
        <v>1.0447471819645733E-5</v>
      </c>
      <c r="N124" s="84">
        <f t="shared" si="2"/>
        <v>2.5294253524566455E-3</v>
      </c>
      <c r="O124" s="84">
        <f>L124/'סכום נכסי הקרן'!$C$42</f>
        <v>1.6762312470253765E-4</v>
      </c>
    </row>
    <row r="125" spans="2:15">
      <c r="B125" s="76" t="s">
        <v>1399</v>
      </c>
      <c r="C125" s="73" t="s">
        <v>1400</v>
      </c>
      <c r="D125" s="86" t="s">
        <v>115</v>
      </c>
      <c r="E125" s="86" t="s">
        <v>304</v>
      </c>
      <c r="F125" s="73" t="s">
        <v>1401</v>
      </c>
      <c r="G125" s="86" t="s">
        <v>500</v>
      </c>
      <c r="H125" s="86" t="s">
        <v>128</v>
      </c>
      <c r="I125" s="83">
        <v>149.648066</v>
      </c>
      <c r="J125" s="85">
        <v>588.5</v>
      </c>
      <c r="K125" s="73"/>
      <c r="L125" s="83">
        <v>0.88067886899999992</v>
      </c>
      <c r="M125" s="84">
        <v>8.9274397668920789E-6</v>
      </c>
      <c r="N125" s="84">
        <f t="shared" si="2"/>
        <v>4.0219007877472266E-4</v>
      </c>
      <c r="O125" s="84">
        <f>L125/'סכום נכסי הקרן'!$C$42</f>
        <v>2.6652835460474136E-5</v>
      </c>
    </row>
    <row r="126" spans="2:15">
      <c r="B126" s="76" t="s">
        <v>1402</v>
      </c>
      <c r="C126" s="73" t="s">
        <v>1403</v>
      </c>
      <c r="D126" s="86" t="s">
        <v>115</v>
      </c>
      <c r="E126" s="86" t="s">
        <v>304</v>
      </c>
      <c r="F126" s="73" t="s">
        <v>1404</v>
      </c>
      <c r="G126" s="86" t="s">
        <v>838</v>
      </c>
      <c r="H126" s="86" t="s">
        <v>128</v>
      </c>
      <c r="I126" s="83">
        <v>773.46543699999995</v>
      </c>
      <c r="J126" s="85">
        <v>13</v>
      </c>
      <c r="K126" s="73"/>
      <c r="L126" s="83">
        <v>0.100550507</v>
      </c>
      <c r="M126" s="84">
        <v>1.8784630400362342E-6</v>
      </c>
      <c r="N126" s="84">
        <f t="shared" si="2"/>
        <v>4.5919594252429259E-5</v>
      </c>
      <c r="O126" s="84">
        <f>L126/'סכום נכסי הקרן'!$C$42</f>
        <v>3.0430571379341829E-6</v>
      </c>
    </row>
    <row r="127" spans="2:15">
      <c r="B127" s="76" t="s">
        <v>1405</v>
      </c>
      <c r="C127" s="73" t="s">
        <v>1406</v>
      </c>
      <c r="D127" s="86" t="s">
        <v>115</v>
      </c>
      <c r="E127" s="86" t="s">
        <v>304</v>
      </c>
      <c r="F127" s="73" t="s">
        <v>898</v>
      </c>
      <c r="G127" s="86" t="s">
        <v>122</v>
      </c>
      <c r="H127" s="86" t="s">
        <v>128</v>
      </c>
      <c r="I127" s="83">
        <v>506.85921300000001</v>
      </c>
      <c r="J127" s="85">
        <v>185</v>
      </c>
      <c r="K127" s="73"/>
      <c r="L127" s="83">
        <v>0.9376895449999999</v>
      </c>
      <c r="M127" s="84">
        <v>5.7275090564979203E-6</v>
      </c>
      <c r="N127" s="84">
        <f t="shared" si="2"/>
        <v>4.2822582128944418E-4</v>
      </c>
      <c r="O127" s="84">
        <f>L127/'סכום נכסי הקרן'!$C$42</f>
        <v>2.8378204627834505E-5</v>
      </c>
    </row>
    <row r="128" spans="2:15">
      <c r="B128" s="72"/>
      <c r="C128" s="73"/>
      <c r="D128" s="73"/>
      <c r="E128" s="73"/>
      <c r="F128" s="73"/>
      <c r="G128" s="73"/>
      <c r="H128" s="73"/>
      <c r="I128" s="83"/>
      <c r="J128" s="85"/>
      <c r="K128" s="73"/>
      <c r="L128" s="73"/>
      <c r="M128" s="73"/>
      <c r="N128" s="84"/>
      <c r="O128" s="73"/>
    </row>
    <row r="129" spans="2:15">
      <c r="B129" s="70" t="s">
        <v>190</v>
      </c>
      <c r="C129" s="71"/>
      <c r="D129" s="71"/>
      <c r="E129" s="71"/>
      <c r="F129" s="71"/>
      <c r="G129" s="71"/>
      <c r="H129" s="71"/>
      <c r="I129" s="80"/>
      <c r="J129" s="82"/>
      <c r="K129" s="80">
        <v>0.67849305800000004</v>
      </c>
      <c r="L129" s="80">
        <v>860.16770297600021</v>
      </c>
      <c r="M129" s="71"/>
      <c r="N129" s="81">
        <f t="shared" ref="N129:N156" si="3">L129/$L$11</f>
        <v>0.39282300097902062</v>
      </c>
      <c r="O129" s="81">
        <f>L129/'סכום נכסי הקרן'!$C$42</f>
        <v>2.60320862266917E-2</v>
      </c>
    </row>
    <row r="130" spans="2:15">
      <c r="B130" s="89" t="s">
        <v>64</v>
      </c>
      <c r="C130" s="71"/>
      <c r="D130" s="71"/>
      <c r="E130" s="71"/>
      <c r="F130" s="71"/>
      <c r="G130" s="71"/>
      <c r="H130" s="71"/>
      <c r="I130" s="80"/>
      <c r="J130" s="82"/>
      <c r="K130" s="80">
        <v>9.1998072000000014E-2</v>
      </c>
      <c r="L130" s="80">
        <f>SUM(L131:L156)</f>
        <v>261.20568279699995</v>
      </c>
      <c r="M130" s="71"/>
      <c r="N130" s="81">
        <f t="shared" si="3"/>
        <v>0.11928790145699594</v>
      </c>
      <c r="O130" s="81">
        <f>L130/'סכום נכסי הקרן'!$C$42</f>
        <v>7.905119936435355E-3</v>
      </c>
    </row>
    <row r="131" spans="2:15">
      <c r="B131" s="76" t="s">
        <v>1407</v>
      </c>
      <c r="C131" s="73" t="s">
        <v>1408</v>
      </c>
      <c r="D131" s="86" t="s">
        <v>1409</v>
      </c>
      <c r="E131" s="86" t="s">
        <v>907</v>
      </c>
      <c r="F131" s="73" t="s">
        <v>1183</v>
      </c>
      <c r="G131" s="86" t="s">
        <v>153</v>
      </c>
      <c r="H131" s="86" t="s">
        <v>127</v>
      </c>
      <c r="I131" s="83">
        <v>153.83320699999999</v>
      </c>
      <c r="J131" s="85">
        <v>945</v>
      </c>
      <c r="K131" s="73"/>
      <c r="L131" s="83">
        <v>5.1825253599999996</v>
      </c>
      <c r="M131" s="84">
        <v>4.4562561658606966E-6</v>
      </c>
      <c r="N131" s="84">
        <f t="shared" si="3"/>
        <v>2.366765408096101E-3</v>
      </c>
      <c r="O131" s="84">
        <f>L131/'סכום נכסי הקרן'!$C$42</f>
        <v>1.5684377194908545E-4</v>
      </c>
    </row>
    <row r="132" spans="2:15">
      <c r="B132" s="76" t="s">
        <v>1410</v>
      </c>
      <c r="C132" s="73" t="s">
        <v>1411</v>
      </c>
      <c r="D132" s="86" t="s">
        <v>1409</v>
      </c>
      <c r="E132" s="86" t="s">
        <v>907</v>
      </c>
      <c r="F132" s="73" t="s">
        <v>1412</v>
      </c>
      <c r="G132" s="86" t="s">
        <v>1038</v>
      </c>
      <c r="H132" s="86" t="s">
        <v>127</v>
      </c>
      <c r="I132" s="83">
        <v>75.628377999999998</v>
      </c>
      <c r="J132" s="85">
        <v>1057</v>
      </c>
      <c r="K132" s="73"/>
      <c r="L132" s="83">
        <v>2.849832304</v>
      </c>
      <c r="M132" s="84">
        <v>2.1986415051949871E-6</v>
      </c>
      <c r="N132" s="84">
        <f t="shared" si="3"/>
        <v>1.3014667652262125E-3</v>
      </c>
      <c r="O132" s="84">
        <f>L132/'סכום נכסי הקרן'!$C$42</f>
        <v>8.6247228316836021E-5</v>
      </c>
    </row>
    <row r="133" spans="2:15">
      <c r="B133" s="76" t="s">
        <v>1413</v>
      </c>
      <c r="C133" s="73" t="s">
        <v>1414</v>
      </c>
      <c r="D133" s="86" t="s">
        <v>1409</v>
      </c>
      <c r="E133" s="86" t="s">
        <v>907</v>
      </c>
      <c r="F133" s="73" t="s">
        <v>1268</v>
      </c>
      <c r="G133" s="86" t="s">
        <v>1142</v>
      </c>
      <c r="H133" s="86" t="s">
        <v>127</v>
      </c>
      <c r="I133" s="83">
        <v>74.745339000000001</v>
      </c>
      <c r="J133" s="85">
        <v>842</v>
      </c>
      <c r="K133" s="73"/>
      <c r="L133" s="83">
        <v>2.2436532619999996</v>
      </c>
      <c r="M133" s="84">
        <v>1.9328112650489086E-6</v>
      </c>
      <c r="N133" s="84">
        <f t="shared" si="3"/>
        <v>1.0246357826338892E-3</v>
      </c>
      <c r="O133" s="84">
        <f>L133/'סכום נכסי הקרן'!$C$42</f>
        <v>6.7901846322648694E-5</v>
      </c>
    </row>
    <row r="134" spans="2:15">
      <c r="B134" s="76" t="s">
        <v>1415</v>
      </c>
      <c r="C134" s="73" t="s">
        <v>1416</v>
      </c>
      <c r="D134" s="86" t="s">
        <v>1409</v>
      </c>
      <c r="E134" s="86" t="s">
        <v>907</v>
      </c>
      <c r="F134" s="73" t="s">
        <v>1417</v>
      </c>
      <c r="G134" s="86" t="s">
        <v>924</v>
      </c>
      <c r="H134" s="86" t="s">
        <v>127</v>
      </c>
      <c r="I134" s="83">
        <v>21.574796000000003</v>
      </c>
      <c r="J134" s="85">
        <v>10054</v>
      </c>
      <c r="K134" s="73"/>
      <c r="L134" s="83">
        <v>7.732948468</v>
      </c>
      <c r="M134" s="84">
        <v>1.4831368767347067E-7</v>
      </c>
      <c r="N134" s="84">
        <f t="shared" si="3"/>
        <v>3.531497419754477E-3</v>
      </c>
      <c r="O134" s="84">
        <f>L134/'סכום נכסי הקרן'!$C$42</f>
        <v>2.3402969049996538E-4</v>
      </c>
    </row>
    <row r="135" spans="2:15">
      <c r="B135" s="76" t="s">
        <v>1418</v>
      </c>
      <c r="C135" s="73" t="s">
        <v>1419</v>
      </c>
      <c r="D135" s="86" t="s">
        <v>1409</v>
      </c>
      <c r="E135" s="86" t="s">
        <v>907</v>
      </c>
      <c r="F135" s="73" t="s">
        <v>923</v>
      </c>
      <c r="G135" s="86" t="s">
        <v>924</v>
      </c>
      <c r="H135" s="86" t="s">
        <v>127</v>
      </c>
      <c r="I135" s="83">
        <v>21.75348</v>
      </c>
      <c r="J135" s="85">
        <v>8556</v>
      </c>
      <c r="K135" s="73"/>
      <c r="L135" s="83">
        <v>6.6352769239999994</v>
      </c>
      <c r="M135" s="84">
        <v>5.7060315223153157E-7</v>
      </c>
      <c r="N135" s="84">
        <f t="shared" si="3"/>
        <v>3.0302107189035545E-3</v>
      </c>
      <c r="O135" s="84">
        <f>L135/'סכום נכסי הקרן'!$C$42</f>
        <v>2.0080979607341182E-4</v>
      </c>
    </row>
    <row r="136" spans="2:15">
      <c r="B136" s="76" t="s">
        <v>1420</v>
      </c>
      <c r="C136" s="73" t="s">
        <v>1421</v>
      </c>
      <c r="D136" s="86" t="s">
        <v>1409</v>
      </c>
      <c r="E136" s="86" t="s">
        <v>907</v>
      </c>
      <c r="F136" s="73" t="s">
        <v>696</v>
      </c>
      <c r="G136" s="86" t="s">
        <v>697</v>
      </c>
      <c r="H136" s="86" t="s">
        <v>127</v>
      </c>
      <c r="I136" s="83">
        <v>0.53429599999999999</v>
      </c>
      <c r="J136" s="85">
        <v>12769</v>
      </c>
      <c r="K136" s="73"/>
      <c r="L136" s="83">
        <v>0.24321947299999999</v>
      </c>
      <c r="M136" s="84">
        <v>1.2088601537659907E-8</v>
      </c>
      <c r="N136" s="84">
        <f t="shared" si="3"/>
        <v>1.1107392540994025E-4</v>
      </c>
      <c r="O136" s="84">
        <f>L136/'סכום נכסי הקרן'!$C$42</f>
        <v>7.3607858923798392E-6</v>
      </c>
    </row>
    <row r="137" spans="2:15">
      <c r="B137" s="76" t="s">
        <v>1422</v>
      </c>
      <c r="C137" s="73" t="s">
        <v>1423</v>
      </c>
      <c r="D137" s="86" t="s">
        <v>116</v>
      </c>
      <c r="E137" s="86" t="s">
        <v>907</v>
      </c>
      <c r="F137" s="73" t="s">
        <v>1124</v>
      </c>
      <c r="G137" s="86" t="s">
        <v>122</v>
      </c>
      <c r="H137" s="86" t="s">
        <v>130</v>
      </c>
      <c r="I137" s="83">
        <v>291.44266800000003</v>
      </c>
      <c r="J137" s="85">
        <v>577</v>
      </c>
      <c r="K137" s="73"/>
      <c r="L137" s="83">
        <v>7.3967921839999997</v>
      </c>
      <c r="M137" s="84">
        <v>1.6457374530919147E-6</v>
      </c>
      <c r="N137" s="84">
        <f t="shared" si="3"/>
        <v>3.3779809370709595E-3</v>
      </c>
      <c r="O137" s="84">
        <f>L137/'סכום נכסי הקרן'!$C$42</f>
        <v>2.2385626810749918E-4</v>
      </c>
    </row>
    <row r="138" spans="2:15">
      <c r="B138" s="76" t="s">
        <v>1424</v>
      </c>
      <c r="C138" s="73" t="s">
        <v>1425</v>
      </c>
      <c r="D138" s="86" t="s">
        <v>1426</v>
      </c>
      <c r="E138" s="86" t="s">
        <v>907</v>
      </c>
      <c r="F138" s="73" t="s">
        <v>1427</v>
      </c>
      <c r="G138" s="86" t="s">
        <v>1102</v>
      </c>
      <c r="H138" s="86" t="s">
        <v>127</v>
      </c>
      <c r="I138" s="83">
        <v>44.833770000000001</v>
      </c>
      <c r="J138" s="85">
        <v>2517</v>
      </c>
      <c r="K138" s="73"/>
      <c r="L138" s="83">
        <v>4.0229812240000005</v>
      </c>
      <c r="M138" s="84">
        <v>1.4105466605811348E-6</v>
      </c>
      <c r="N138" s="84">
        <f t="shared" si="3"/>
        <v>1.8372226158066142E-3</v>
      </c>
      <c r="O138" s="84">
        <f>L138/'סכום נכסי הקרן'!$C$42</f>
        <v>1.217513674940336E-4</v>
      </c>
    </row>
    <row r="139" spans="2:15">
      <c r="B139" s="76" t="s">
        <v>1428</v>
      </c>
      <c r="C139" s="73" t="s">
        <v>1429</v>
      </c>
      <c r="D139" s="86" t="s">
        <v>1426</v>
      </c>
      <c r="E139" s="86" t="s">
        <v>907</v>
      </c>
      <c r="F139" s="73">
        <v>1760</v>
      </c>
      <c r="G139" s="86" t="s">
        <v>707</v>
      </c>
      <c r="H139" s="86" t="s">
        <v>127</v>
      </c>
      <c r="I139" s="83">
        <v>25.417224000000001</v>
      </c>
      <c r="J139" s="85">
        <v>10208</v>
      </c>
      <c r="K139" s="83">
        <v>6.7959302999999999E-2</v>
      </c>
      <c r="L139" s="83">
        <v>9.3176734579999998</v>
      </c>
      <c r="M139" s="84">
        <v>2.3798409983974675E-7</v>
      </c>
      <c r="N139" s="84">
        <f t="shared" si="3"/>
        <v>4.2552126024385881E-3</v>
      </c>
      <c r="O139" s="84">
        <f>L139/'סכום נכסי הקרן'!$C$42</f>
        <v>2.8198975391846386E-4</v>
      </c>
    </row>
    <row r="140" spans="2:15">
      <c r="B140" s="76" t="s">
        <v>1430</v>
      </c>
      <c r="C140" s="73" t="s">
        <v>1431</v>
      </c>
      <c r="D140" s="86" t="s">
        <v>1409</v>
      </c>
      <c r="E140" s="86" t="s">
        <v>907</v>
      </c>
      <c r="F140" s="73" t="s">
        <v>1432</v>
      </c>
      <c r="G140" s="86" t="s">
        <v>987</v>
      </c>
      <c r="H140" s="86" t="s">
        <v>127</v>
      </c>
      <c r="I140" s="83">
        <v>28.095803</v>
      </c>
      <c r="J140" s="85">
        <v>1421</v>
      </c>
      <c r="K140" s="83">
        <v>2.4038768999999998E-2</v>
      </c>
      <c r="L140" s="83">
        <v>1.4473341949999998</v>
      </c>
      <c r="M140" s="84">
        <v>1.1968173449083854E-6</v>
      </c>
      <c r="N140" s="84">
        <f t="shared" si="3"/>
        <v>6.6097129656508173E-4</v>
      </c>
      <c r="O140" s="84">
        <f>L140/'סכום נכסי הקרן'!$C$42</f>
        <v>4.3802073052411104E-5</v>
      </c>
    </row>
    <row r="141" spans="2:15">
      <c r="B141" s="76" t="s">
        <v>1433</v>
      </c>
      <c r="C141" s="73" t="s">
        <v>1434</v>
      </c>
      <c r="D141" s="86" t="s">
        <v>1409</v>
      </c>
      <c r="E141" s="86" t="s">
        <v>907</v>
      </c>
      <c r="F141" s="73" t="s">
        <v>1264</v>
      </c>
      <c r="G141" s="86" t="s">
        <v>1265</v>
      </c>
      <c r="H141" s="86" t="s">
        <v>127</v>
      </c>
      <c r="I141" s="83">
        <v>35.238652999999999</v>
      </c>
      <c r="J141" s="85">
        <v>583</v>
      </c>
      <c r="K141" s="73"/>
      <c r="L141" s="83">
        <v>0.732398404</v>
      </c>
      <c r="M141" s="84">
        <v>7.9152822629264371E-7</v>
      </c>
      <c r="N141" s="84">
        <f t="shared" si="3"/>
        <v>3.3447307772209212E-4</v>
      </c>
      <c r="O141" s="84">
        <f>L141/'סכום נכסי הקרן'!$C$42</f>
        <v>2.216528049036892E-5</v>
      </c>
    </row>
    <row r="142" spans="2:15">
      <c r="B142" s="76" t="s">
        <v>1435</v>
      </c>
      <c r="C142" s="73" t="s">
        <v>1436</v>
      </c>
      <c r="D142" s="86" t="s">
        <v>1409</v>
      </c>
      <c r="E142" s="86" t="s">
        <v>907</v>
      </c>
      <c r="F142" s="73" t="s">
        <v>1437</v>
      </c>
      <c r="G142" s="86" t="s">
        <v>28</v>
      </c>
      <c r="H142" s="86" t="s">
        <v>127</v>
      </c>
      <c r="I142" s="83">
        <v>140.65357499999999</v>
      </c>
      <c r="J142" s="85">
        <v>2489</v>
      </c>
      <c r="K142" s="73"/>
      <c r="L142" s="83">
        <v>12.480592542</v>
      </c>
      <c r="M142" s="84">
        <v>3.4472365874533969E-6</v>
      </c>
      <c r="N142" s="84">
        <f t="shared" si="3"/>
        <v>5.6996604259641846E-3</v>
      </c>
      <c r="O142" s="84">
        <f>L142/'סכום נכסי הקרן'!$C$42</f>
        <v>3.7771222994013572E-4</v>
      </c>
    </row>
    <row r="143" spans="2:15">
      <c r="B143" s="76" t="s">
        <v>1438</v>
      </c>
      <c r="C143" s="73" t="s">
        <v>1439</v>
      </c>
      <c r="D143" s="86" t="s">
        <v>1409</v>
      </c>
      <c r="E143" s="86" t="s">
        <v>907</v>
      </c>
      <c r="F143" s="73" t="s">
        <v>1440</v>
      </c>
      <c r="G143" s="86" t="s">
        <v>939</v>
      </c>
      <c r="H143" s="86" t="s">
        <v>127</v>
      </c>
      <c r="I143" s="83">
        <v>145.71870100000001</v>
      </c>
      <c r="J143" s="85">
        <v>157</v>
      </c>
      <c r="K143" s="73"/>
      <c r="L143" s="83">
        <v>0.81559485400000009</v>
      </c>
      <c r="M143" s="84">
        <v>5.3567547378863096E-6</v>
      </c>
      <c r="N143" s="84">
        <f t="shared" si="3"/>
        <v>3.7246738865323961E-4</v>
      </c>
      <c r="O143" s="84">
        <f>L143/'סכום נכסי הקרן'!$C$42</f>
        <v>2.4683135035083295E-5</v>
      </c>
    </row>
    <row r="144" spans="2:15">
      <c r="B144" s="76" t="s">
        <v>1441</v>
      </c>
      <c r="C144" s="73" t="s">
        <v>1442</v>
      </c>
      <c r="D144" s="86" t="s">
        <v>1409</v>
      </c>
      <c r="E144" s="86" t="s">
        <v>907</v>
      </c>
      <c r="F144" s="73" t="s">
        <v>1443</v>
      </c>
      <c r="G144" s="86" t="s">
        <v>1142</v>
      </c>
      <c r="H144" s="86" t="s">
        <v>127</v>
      </c>
      <c r="I144" s="83">
        <v>19.980839</v>
      </c>
      <c r="J144" s="85">
        <v>12132</v>
      </c>
      <c r="K144" s="73"/>
      <c r="L144" s="83">
        <v>8.6418285520000016</v>
      </c>
      <c r="M144" s="84">
        <v>3.5640452098166807E-7</v>
      </c>
      <c r="N144" s="84">
        <f t="shared" si="3"/>
        <v>3.9465664823241358E-3</v>
      </c>
      <c r="O144" s="84">
        <f>L144/'סכום נכסי הקרן'!$C$42</f>
        <v>2.6153600657594924E-4</v>
      </c>
    </row>
    <row r="145" spans="2:15">
      <c r="B145" s="76" t="s">
        <v>1444</v>
      </c>
      <c r="C145" s="73" t="s">
        <v>1445</v>
      </c>
      <c r="D145" s="86" t="s">
        <v>1409</v>
      </c>
      <c r="E145" s="86" t="s">
        <v>907</v>
      </c>
      <c r="F145" s="73" t="s">
        <v>1157</v>
      </c>
      <c r="G145" s="86" t="s">
        <v>153</v>
      </c>
      <c r="H145" s="86" t="s">
        <v>127</v>
      </c>
      <c r="I145" s="83">
        <v>109.52839</v>
      </c>
      <c r="J145" s="85">
        <v>14356</v>
      </c>
      <c r="K145" s="73"/>
      <c r="L145" s="83">
        <v>56.055688138999997</v>
      </c>
      <c r="M145" s="84">
        <v>1.7627836444749335E-6</v>
      </c>
      <c r="N145" s="84">
        <f t="shared" si="3"/>
        <v>2.5599616866015321E-2</v>
      </c>
      <c r="O145" s="84">
        <f>L145/'סכום נכסי הקרן'!$C$42</f>
        <v>1.696467447083051E-3</v>
      </c>
    </row>
    <row r="146" spans="2:15">
      <c r="B146" s="76" t="s">
        <v>1446</v>
      </c>
      <c r="C146" s="73" t="s">
        <v>1447</v>
      </c>
      <c r="D146" s="86" t="s">
        <v>1409</v>
      </c>
      <c r="E146" s="86" t="s">
        <v>907</v>
      </c>
      <c r="F146" s="73" t="s">
        <v>1240</v>
      </c>
      <c r="G146" s="86" t="s">
        <v>1142</v>
      </c>
      <c r="H146" s="86" t="s">
        <v>127</v>
      </c>
      <c r="I146" s="83">
        <v>76.252663999999996</v>
      </c>
      <c r="J146" s="85">
        <v>3265</v>
      </c>
      <c r="K146" s="73"/>
      <c r="L146" s="83">
        <v>8.875600425</v>
      </c>
      <c r="M146" s="84">
        <v>2.7227632228206218E-6</v>
      </c>
      <c r="N146" s="84">
        <f t="shared" si="3"/>
        <v>4.0533258600345869E-3</v>
      </c>
      <c r="O146" s="84">
        <f>L146/'סכום נכסי הקרן'!$C$42</f>
        <v>2.686108706219444E-4</v>
      </c>
    </row>
    <row r="147" spans="2:15">
      <c r="B147" s="76" t="s">
        <v>1450</v>
      </c>
      <c r="C147" s="73" t="s">
        <v>1451</v>
      </c>
      <c r="D147" s="86" t="s">
        <v>1409</v>
      </c>
      <c r="E147" s="86" t="s">
        <v>907</v>
      </c>
      <c r="F147" s="73" t="s">
        <v>824</v>
      </c>
      <c r="G147" s="86" t="s">
        <v>152</v>
      </c>
      <c r="H147" s="86" t="s">
        <v>127</v>
      </c>
      <c r="I147" s="83">
        <v>5.64499</v>
      </c>
      <c r="J147" s="85">
        <v>371</v>
      </c>
      <c r="K147" s="73"/>
      <c r="L147" s="83">
        <v>7.4661483000000001E-2</v>
      </c>
      <c r="M147" s="84">
        <v>3.075269330467682E-8</v>
      </c>
      <c r="N147" s="84">
        <f t="shared" si="3"/>
        <v>3.4096546182951074E-5</v>
      </c>
      <c r="O147" s="84">
        <f>L147/'סכום נכסי הקרן'!$C$42</f>
        <v>2.2595525925284659E-6</v>
      </c>
    </row>
    <row r="148" spans="2:15">
      <c r="B148" s="76" t="s">
        <v>1454</v>
      </c>
      <c r="C148" s="73" t="s">
        <v>1455</v>
      </c>
      <c r="D148" s="86" t="s">
        <v>1409</v>
      </c>
      <c r="E148" s="86" t="s">
        <v>907</v>
      </c>
      <c r="F148" s="73" t="s">
        <v>1456</v>
      </c>
      <c r="G148" s="86" t="s">
        <v>1265</v>
      </c>
      <c r="H148" s="86" t="s">
        <v>127</v>
      </c>
      <c r="I148" s="83">
        <v>67.957757000000001</v>
      </c>
      <c r="J148" s="85">
        <v>453</v>
      </c>
      <c r="K148" s="73"/>
      <c r="L148" s="83">
        <v>1.0974804010000001</v>
      </c>
      <c r="M148" s="84">
        <v>1.9268100739654671E-6</v>
      </c>
      <c r="N148" s="84">
        <f t="shared" si="3"/>
        <v>5.0119940930694036E-4</v>
      </c>
      <c r="O148" s="84">
        <f>L148/'סכום נכסי הקרן'!$C$42</f>
        <v>3.3214109681276096E-5</v>
      </c>
    </row>
    <row r="149" spans="2:15">
      <c r="B149" s="76" t="s">
        <v>1457</v>
      </c>
      <c r="C149" s="73" t="s">
        <v>1458</v>
      </c>
      <c r="D149" s="86" t="s">
        <v>1409</v>
      </c>
      <c r="E149" s="86" t="s">
        <v>907</v>
      </c>
      <c r="F149" s="73" t="s">
        <v>1459</v>
      </c>
      <c r="G149" s="86" t="s">
        <v>997</v>
      </c>
      <c r="H149" s="86" t="s">
        <v>127</v>
      </c>
      <c r="I149" s="83">
        <v>94.542608999999999</v>
      </c>
      <c r="J149" s="85">
        <v>706</v>
      </c>
      <c r="K149" s="73"/>
      <c r="L149" s="83">
        <v>2.3795334619999999</v>
      </c>
      <c r="M149" s="84">
        <v>4.2020515437135304E-6</v>
      </c>
      <c r="N149" s="84">
        <f t="shared" si="3"/>
        <v>1.0866898073931971E-3</v>
      </c>
      <c r="O149" s="84">
        <f>L149/'סכום נכסי הקרן'!$C$42</f>
        <v>7.2014120092823969E-5</v>
      </c>
    </row>
    <row r="150" spans="2:15">
      <c r="B150" s="76" t="s">
        <v>1460</v>
      </c>
      <c r="C150" s="73" t="s">
        <v>1461</v>
      </c>
      <c r="D150" s="86" t="s">
        <v>1409</v>
      </c>
      <c r="E150" s="86" t="s">
        <v>907</v>
      </c>
      <c r="F150" s="73" t="s">
        <v>1462</v>
      </c>
      <c r="G150" s="86" t="s">
        <v>927</v>
      </c>
      <c r="H150" s="86" t="s">
        <v>127</v>
      </c>
      <c r="I150" s="83">
        <v>97.515203</v>
      </c>
      <c r="J150" s="85">
        <v>8188</v>
      </c>
      <c r="K150" s="73"/>
      <c r="L150" s="83">
        <v>28.464902161999998</v>
      </c>
      <c r="M150" s="84">
        <v>1.9805873193361425E-6</v>
      </c>
      <c r="N150" s="84">
        <f t="shared" si="3"/>
        <v>1.2999404942971957E-2</v>
      </c>
      <c r="O150" s="84">
        <f>L150/'סכום נכסי הקרן'!$C$42</f>
        <v>8.614608348486224E-4</v>
      </c>
    </row>
    <row r="151" spans="2:15">
      <c r="B151" s="76" t="s">
        <v>1463</v>
      </c>
      <c r="C151" s="73" t="s">
        <v>1464</v>
      </c>
      <c r="D151" s="86" t="s">
        <v>1409</v>
      </c>
      <c r="E151" s="86" t="s">
        <v>907</v>
      </c>
      <c r="F151" s="73" t="s">
        <v>918</v>
      </c>
      <c r="G151" s="86" t="s">
        <v>919</v>
      </c>
      <c r="H151" s="86" t="s">
        <v>127</v>
      </c>
      <c r="I151" s="83">
        <v>1668.743798</v>
      </c>
      <c r="J151" s="85">
        <v>898</v>
      </c>
      <c r="K151" s="73"/>
      <c r="L151" s="83">
        <v>53.422663338999996</v>
      </c>
      <c r="M151" s="84">
        <v>1.5235269650954981E-6</v>
      </c>
      <c r="N151" s="84">
        <f t="shared" si="3"/>
        <v>2.4397162158625491E-2</v>
      </c>
      <c r="O151" s="84">
        <f>L151/'סכום נכסי הקרן'!$C$42</f>
        <v>1.6167816737234226E-3</v>
      </c>
    </row>
    <row r="152" spans="2:15">
      <c r="B152" s="76" t="s">
        <v>1465</v>
      </c>
      <c r="C152" s="73" t="s">
        <v>1466</v>
      </c>
      <c r="D152" s="86" t="s">
        <v>1409</v>
      </c>
      <c r="E152" s="86" t="s">
        <v>907</v>
      </c>
      <c r="F152" s="73" t="s">
        <v>1141</v>
      </c>
      <c r="G152" s="86" t="s">
        <v>1142</v>
      </c>
      <c r="H152" s="86" t="s">
        <v>127</v>
      </c>
      <c r="I152" s="83">
        <v>112.81889</v>
      </c>
      <c r="J152" s="85">
        <v>1592</v>
      </c>
      <c r="K152" s="73"/>
      <c r="L152" s="83">
        <v>6.4030135509999999</v>
      </c>
      <c r="M152" s="84">
        <v>1.056276813984621E-6</v>
      </c>
      <c r="N152" s="84">
        <f t="shared" si="3"/>
        <v>2.9241402458042931E-3</v>
      </c>
      <c r="O152" s="84">
        <f>L152/'סכום נכסי הקרן'!$C$42</f>
        <v>1.9378058522031966E-4</v>
      </c>
    </row>
    <row r="153" spans="2:15">
      <c r="B153" s="76" t="s">
        <v>1467</v>
      </c>
      <c r="C153" s="73" t="s">
        <v>1468</v>
      </c>
      <c r="D153" s="86" t="s">
        <v>1426</v>
      </c>
      <c r="E153" s="86" t="s">
        <v>907</v>
      </c>
      <c r="F153" s="73" t="s">
        <v>1469</v>
      </c>
      <c r="G153" s="86" t="s">
        <v>924</v>
      </c>
      <c r="H153" s="86" t="s">
        <v>127</v>
      </c>
      <c r="I153" s="83">
        <v>79.266323</v>
      </c>
      <c r="J153" s="85">
        <v>878</v>
      </c>
      <c r="K153" s="73"/>
      <c r="L153" s="83">
        <v>2.4810913860000001</v>
      </c>
      <c r="M153" s="84">
        <v>2.2328421556943173E-6</v>
      </c>
      <c r="N153" s="84">
        <f t="shared" si="3"/>
        <v>1.1330694707319313E-3</v>
      </c>
      <c r="O153" s="84">
        <f>L153/'סכום נכסי הקרן'!$C$42</f>
        <v>7.5087665664722258E-5</v>
      </c>
    </row>
    <row r="154" spans="2:15">
      <c r="B154" s="76" t="s">
        <v>1470</v>
      </c>
      <c r="C154" s="73" t="s">
        <v>1471</v>
      </c>
      <c r="D154" s="86" t="s">
        <v>1409</v>
      </c>
      <c r="E154" s="86" t="s">
        <v>907</v>
      </c>
      <c r="F154" s="73" t="s">
        <v>1472</v>
      </c>
      <c r="G154" s="86" t="s">
        <v>997</v>
      </c>
      <c r="H154" s="86" t="s">
        <v>127</v>
      </c>
      <c r="I154" s="83">
        <v>56.353114999999995</v>
      </c>
      <c r="J154" s="85">
        <v>1784</v>
      </c>
      <c r="K154" s="73"/>
      <c r="L154" s="83">
        <v>3.5840355760000002</v>
      </c>
      <c r="M154" s="84">
        <v>2.6638245442618313E-6</v>
      </c>
      <c r="N154" s="84">
        <f t="shared" si="3"/>
        <v>1.6367640934539655E-3</v>
      </c>
      <c r="O154" s="84">
        <f>L154/'סכום נכסי הקרן'!$C$42</f>
        <v>1.0846713127122125E-4</v>
      </c>
    </row>
    <row r="155" spans="2:15">
      <c r="B155" s="76" t="s">
        <v>1473</v>
      </c>
      <c r="C155" s="73" t="s">
        <v>1474</v>
      </c>
      <c r="D155" s="86" t="s">
        <v>1409</v>
      </c>
      <c r="E155" s="86" t="s">
        <v>907</v>
      </c>
      <c r="F155" s="73" t="s">
        <v>1475</v>
      </c>
      <c r="G155" s="86" t="s">
        <v>924</v>
      </c>
      <c r="H155" s="86" t="s">
        <v>127</v>
      </c>
      <c r="I155" s="83">
        <v>133.11603199999999</v>
      </c>
      <c r="J155" s="85">
        <v>4300</v>
      </c>
      <c r="K155" s="73"/>
      <c r="L155" s="83">
        <v>20.406022125</v>
      </c>
      <c r="M155" s="84">
        <v>1.9920394163802987E-6</v>
      </c>
      <c r="N155" s="84">
        <f t="shared" si="3"/>
        <v>9.3190604825701615E-3</v>
      </c>
      <c r="O155" s="84">
        <f>L155/'סכום נכסי הקרן'!$C$42</f>
        <v>6.1756716238461245E-4</v>
      </c>
    </row>
    <row r="156" spans="2:15">
      <c r="B156" s="76" t="s">
        <v>1476</v>
      </c>
      <c r="C156" s="73" t="s">
        <v>1477</v>
      </c>
      <c r="D156" s="86" t="s">
        <v>1409</v>
      </c>
      <c r="E156" s="86" t="s">
        <v>907</v>
      </c>
      <c r="F156" s="73" t="s">
        <v>1478</v>
      </c>
      <c r="G156" s="86" t="s">
        <v>924</v>
      </c>
      <c r="H156" s="86" t="s">
        <v>127</v>
      </c>
      <c r="I156" s="83">
        <v>22.865349999999999</v>
      </c>
      <c r="J156" s="85">
        <v>10082</v>
      </c>
      <c r="K156" s="73"/>
      <c r="L156" s="83">
        <v>8.2183395440000009</v>
      </c>
      <c r="M156" s="84">
        <v>4.4700838280863942E-7</v>
      </c>
      <c r="N156" s="84">
        <f t="shared" si="3"/>
        <v>3.7531667273360898E-3</v>
      </c>
      <c r="O156" s="84">
        <f>L156/'סכום נכסי הקרן'!$C$42</f>
        <v>2.4871954958253926E-4</v>
      </c>
    </row>
    <row r="157" spans="2:15">
      <c r="B157" s="72"/>
      <c r="C157" s="73"/>
      <c r="D157" s="73"/>
      <c r="E157" s="73"/>
      <c r="F157" s="73"/>
      <c r="G157" s="73"/>
      <c r="H157" s="73"/>
      <c r="I157" s="83"/>
      <c r="J157" s="85"/>
      <c r="K157" s="73"/>
      <c r="L157" s="73"/>
      <c r="M157" s="73"/>
      <c r="N157" s="84"/>
      <c r="O157" s="73"/>
    </row>
    <row r="158" spans="2:15">
      <c r="B158" s="89" t="s">
        <v>63</v>
      </c>
      <c r="C158" s="71"/>
      <c r="D158" s="71"/>
      <c r="E158" s="71"/>
      <c r="F158" s="71"/>
      <c r="G158" s="71"/>
      <c r="H158" s="71"/>
      <c r="I158" s="80"/>
      <c r="J158" s="82"/>
      <c r="K158" s="80">
        <v>0.58649498600000005</v>
      </c>
      <c r="L158" s="80">
        <f>SUM(L159:L226)</f>
        <v>598.96202017900021</v>
      </c>
      <c r="M158" s="71"/>
      <c r="N158" s="81">
        <f t="shared" ref="N158:N221" si="4">L158/$L$11</f>
        <v>0.27353509952202465</v>
      </c>
      <c r="O158" s="81">
        <f>L158/'סכום נכסי הקרן'!$C$42</f>
        <v>1.8126966290256345E-2</v>
      </c>
    </row>
    <row r="159" spans="2:15">
      <c r="B159" s="76" t="s">
        <v>1479</v>
      </c>
      <c r="C159" s="73" t="s">
        <v>1480</v>
      </c>
      <c r="D159" s="86" t="s">
        <v>120</v>
      </c>
      <c r="E159" s="86" t="s">
        <v>907</v>
      </c>
      <c r="F159" s="73"/>
      <c r="G159" s="86" t="s">
        <v>1083</v>
      </c>
      <c r="H159" s="86" t="s">
        <v>1481</v>
      </c>
      <c r="I159" s="83">
        <v>58.749341000000001</v>
      </c>
      <c r="J159" s="85">
        <v>1700.5</v>
      </c>
      <c r="K159" s="83">
        <v>0.173211858</v>
      </c>
      <c r="L159" s="83">
        <v>3.8550464139999994</v>
      </c>
      <c r="M159" s="84">
        <v>2.7096551456132338E-8</v>
      </c>
      <c r="N159" s="84">
        <f t="shared" si="4"/>
        <v>1.7605298315916239E-3</v>
      </c>
      <c r="O159" s="84">
        <f>L159/'סכום נכסי הקרן'!$C$42</f>
        <v>1.1666899409259341E-4</v>
      </c>
    </row>
    <row r="160" spans="2:15">
      <c r="B160" s="76" t="s">
        <v>1482</v>
      </c>
      <c r="C160" s="73" t="s">
        <v>1483</v>
      </c>
      <c r="D160" s="86" t="s">
        <v>28</v>
      </c>
      <c r="E160" s="86" t="s">
        <v>907</v>
      </c>
      <c r="F160" s="73"/>
      <c r="G160" s="86" t="s">
        <v>1484</v>
      </c>
      <c r="H160" s="86" t="s">
        <v>129</v>
      </c>
      <c r="I160" s="83">
        <v>6.7909709999999999</v>
      </c>
      <c r="J160" s="85">
        <v>20260</v>
      </c>
      <c r="K160" s="73"/>
      <c r="L160" s="83">
        <v>5.3662305809999999</v>
      </c>
      <c r="M160" s="84">
        <v>3.3884344051932012E-8</v>
      </c>
      <c r="N160" s="84">
        <f t="shared" si="4"/>
        <v>2.4506602532048667E-3</v>
      </c>
      <c r="O160" s="84">
        <f>L160/'סכום נכסי הקרן'!$C$42</f>
        <v>1.6240342053484372E-4</v>
      </c>
    </row>
    <row r="161" spans="2:15">
      <c r="B161" s="76" t="s">
        <v>1485</v>
      </c>
      <c r="C161" s="73" t="s">
        <v>1486</v>
      </c>
      <c r="D161" s="86" t="s">
        <v>28</v>
      </c>
      <c r="E161" s="86" t="s">
        <v>907</v>
      </c>
      <c r="F161" s="73"/>
      <c r="G161" s="86" t="s">
        <v>984</v>
      </c>
      <c r="H161" s="86" t="s">
        <v>129</v>
      </c>
      <c r="I161" s="83">
        <v>17.557272000000001</v>
      </c>
      <c r="J161" s="85">
        <v>2038</v>
      </c>
      <c r="K161" s="73"/>
      <c r="L161" s="83">
        <v>1.3955944280000001</v>
      </c>
      <c r="M161" s="84">
        <v>2.4437500449749104E-7</v>
      </c>
      <c r="N161" s="84">
        <f t="shared" si="4"/>
        <v>6.3734268266505225E-4</v>
      </c>
      <c r="O161" s="84">
        <f>L161/'סכום נכסי הקרן'!$C$42</f>
        <v>4.2236222496487001E-5</v>
      </c>
    </row>
    <row r="162" spans="2:15">
      <c r="B162" s="76" t="s">
        <v>1487</v>
      </c>
      <c r="C162" s="73" t="s">
        <v>1488</v>
      </c>
      <c r="D162" s="86" t="s">
        <v>28</v>
      </c>
      <c r="E162" s="86" t="s">
        <v>907</v>
      </c>
      <c r="F162" s="73"/>
      <c r="G162" s="86" t="s">
        <v>1083</v>
      </c>
      <c r="H162" s="86" t="s">
        <v>129</v>
      </c>
      <c r="I162" s="83">
        <v>16.894168000000001</v>
      </c>
      <c r="J162" s="85">
        <v>5934</v>
      </c>
      <c r="K162" s="73"/>
      <c r="L162" s="83">
        <v>3.9100505509999999</v>
      </c>
      <c r="M162" s="84">
        <v>2.157143507154226E-8</v>
      </c>
      <c r="N162" s="84">
        <f t="shared" si="4"/>
        <v>1.7856492241099041E-3</v>
      </c>
      <c r="O162" s="84">
        <f>L162/'סכום נכסי הקרן'!$C$42</f>
        <v>1.1833363743162462E-4</v>
      </c>
    </row>
    <row r="163" spans="2:15">
      <c r="B163" s="76" t="s">
        <v>1489</v>
      </c>
      <c r="C163" s="73" t="s">
        <v>1490</v>
      </c>
      <c r="D163" s="86" t="s">
        <v>1426</v>
      </c>
      <c r="E163" s="86" t="s">
        <v>907</v>
      </c>
      <c r="F163" s="73"/>
      <c r="G163" s="86" t="s">
        <v>1102</v>
      </c>
      <c r="H163" s="86" t="s">
        <v>127</v>
      </c>
      <c r="I163" s="83">
        <v>13.867255999999999</v>
      </c>
      <c r="J163" s="85">
        <v>19448</v>
      </c>
      <c r="K163" s="73"/>
      <c r="L163" s="83">
        <v>9.6144624380000003</v>
      </c>
      <c r="M163" s="84">
        <v>5.1690971559194866E-9</v>
      </c>
      <c r="N163" s="84">
        <f t="shared" si="4"/>
        <v>4.3907507508458591E-3</v>
      </c>
      <c r="O163" s="84">
        <f>L163/'סכום נכסי הקרן'!$C$42</f>
        <v>2.9097176555614967E-4</v>
      </c>
    </row>
    <row r="164" spans="2:15">
      <c r="B164" s="76" t="s">
        <v>1491</v>
      </c>
      <c r="C164" s="73" t="s">
        <v>1492</v>
      </c>
      <c r="D164" s="86" t="s">
        <v>1409</v>
      </c>
      <c r="E164" s="86" t="s">
        <v>907</v>
      </c>
      <c r="F164" s="73"/>
      <c r="G164" s="86" t="s">
        <v>924</v>
      </c>
      <c r="H164" s="86" t="s">
        <v>127</v>
      </c>
      <c r="I164" s="83">
        <v>9.0823800000000006</v>
      </c>
      <c r="J164" s="85">
        <v>116281</v>
      </c>
      <c r="K164" s="73"/>
      <c r="L164" s="83">
        <v>37.650260156999998</v>
      </c>
      <c r="M164" s="84">
        <v>2.6636120813151202E-8</v>
      </c>
      <c r="N164" s="84">
        <f t="shared" si="4"/>
        <v>1.7194191471434785E-2</v>
      </c>
      <c r="O164" s="84">
        <f>L164/'סכום נכסי הקרן'!$C$42</f>
        <v>1.1394461980767318E-3</v>
      </c>
    </row>
    <row r="165" spans="2:15">
      <c r="B165" s="76" t="s">
        <v>1493</v>
      </c>
      <c r="C165" s="73" t="s">
        <v>1494</v>
      </c>
      <c r="D165" s="86" t="s">
        <v>1409</v>
      </c>
      <c r="E165" s="86" t="s">
        <v>907</v>
      </c>
      <c r="F165" s="73"/>
      <c r="G165" s="86" t="s">
        <v>1102</v>
      </c>
      <c r="H165" s="86" t="s">
        <v>127</v>
      </c>
      <c r="I165" s="83">
        <v>6.0787560000000012</v>
      </c>
      <c r="J165" s="85">
        <v>194972</v>
      </c>
      <c r="K165" s="73"/>
      <c r="L165" s="83">
        <v>42.251926210999997</v>
      </c>
      <c r="M165" s="84">
        <v>1.2210985272137041E-8</v>
      </c>
      <c r="N165" s="84">
        <f t="shared" si="4"/>
        <v>1.9295688961495746E-2</v>
      </c>
      <c r="O165" s="84">
        <f>L165/'סכום נכסי הקרן'!$C$42</f>
        <v>1.278710863664287E-3</v>
      </c>
    </row>
    <row r="166" spans="2:15">
      <c r="B166" s="76" t="s">
        <v>1495</v>
      </c>
      <c r="C166" s="73" t="s">
        <v>1496</v>
      </c>
      <c r="D166" s="86" t="s">
        <v>1426</v>
      </c>
      <c r="E166" s="86" t="s">
        <v>907</v>
      </c>
      <c r="F166" s="73"/>
      <c r="G166" s="86" t="s">
        <v>992</v>
      </c>
      <c r="H166" s="86" t="s">
        <v>127</v>
      </c>
      <c r="I166" s="83">
        <v>21.814832000000003</v>
      </c>
      <c r="J166" s="85">
        <v>8561</v>
      </c>
      <c r="K166" s="73"/>
      <c r="L166" s="83">
        <v>6.6578789390000006</v>
      </c>
      <c r="M166" s="84">
        <v>2.7073001087173971E-8</v>
      </c>
      <c r="N166" s="84">
        <f t="shared" si="4"/>
        <v>3.0405326495337739E-3</v>
      </c>
      <c r="O166" s="84">
        <f>L166/'סכום נכסי הקרן'!$C$42</f>
        <v>2.0149382268978133E-4</v>
      </c>
    </row>
    <row r="167" spans="2:15">
      <c r="B167" s="76" t="s">
        <v>1497</v>
      </c>
      <c r="C167" s="73" t="s">
        <v>1498</v>
      </c>
      <c r="D167" s="86" t="s">
        <v>1426</v>
      </c>
      <c r="E167" s="86" t="s">
        <v>907</v>
      </c>
      <c r="F167" s="73"/>
      <c r="G167" s="86" t="s">
        <v>984</v>
      </c>
      <c r="H167" s="86" t="s">
        <v>127</v>
      </c>
      <c r="I167" s="83">
        <v>13.581942</v>
      </c>
      <c r="J167" s="85">
        <v>21775</v>
      </c>
      <c r="K167" s="73"/>
      <c r="L167" s="83">
        <v>10.543372957999999</v>
      </c>
      <c r="M167" s="84">
        <v>3.0665116344472048E-8</v>
      </c>
      <c r="N167" s="84">
        <f t="shared" si="4"/>
        <v>4.8149673505216125E-3</v>
      </c>
      <c r="O167" s="84">
        <f>L167/'סכום נכסי הקרן'!$C$42</f>
        <v>3.1908428206875314E-4</v>
      </c>
    </row>
    <row r="168" spans="2:15">
      <c r="B168" s="76" t="s">
        <v>1499</v>
      </c>
      <c r="C168" s="73" t="s">
        <v>1500</v>
      </c>
      <c r="D168" s="86" t="s">
        <v>1409</v>
      </c>
      <c r="E168" s="86" t="s">
        <v>907</v>
      </c>
      <c r="F168" s="73"/>
      <c r="G168" s="86" t="s">
        <v>987</v>
      </c>
      <c r="H168" s="86" t="s">
        <v>127</v>
      </c>
      <c r="I168" s="83">
        <v>11.070213000000001</v>
      </c>
      <c r="J168" s="85">
        <v>25429</v>
      </c>
      <c r="K168" s="73"/>
      <c r="L168" s="83">
        <v>10.035633513000001</v>
      </c>
      <c r="M168" s="84">
        <v>2.5300568166235477E-9</v>
      </c>
      <c r="N168" s="84">
        <f t="shared" si="4"/>
        <v>4.5830919478411112E-3</v>
      </c>
      <c r="O168" s="84">
        <f>L168/'סכום נכסי הקרן'!$C$42</f>
        <v>3.0371807270376219E-4</v>
      </c>
    </row>
    <row r="169" spans="2:15">
      <c r="B169" s="76" t="s">
        <v>1501</v>
      </c>
      <c r="C169" s="73" t="s">
        <v>1502</v>
      </c>
      <c r="D169" s="86" t="s">
        <v>28</v>
      </c>
      <c r="E169" s="86" t="s">
        <v>907</v>
      </c>
      <c r="F169" s="73"/>
      <c r="G169" s="86" t="s">
        <v>984</v>
      </c>
      <c r="H169" s="86" t="s">
        <v>129</v>
      </c>
      <c r="I169" s="83">
        <v>703.74415999999997</v>
      </c>
      <c r="J169" s="85">
        <v>450.1</v>
      </c>
      <c r="K169" s="73"/>
      <c r="L169" s="83">
        <v>12.354404876</v>
      </c>
      <c r="M169" s="84">
        <v>4.5804814441555722E-7</v>
      </c>
      <c r="N169" s="84">
        <f t="shared" si="4"/>
        <v>5.6420328058231833E-3</v>
      </c>
      <c r="O169" s="84">
        <f>L169/'סכום נכסי הקרן'!$C$42</f>
        <v>3.7389329069062449E-4</v>
      </c>
    </row>
    <row r="170" spans="2:15">
      <c r="B170" s="76" t="s">
        <v>1503</v>
      </c>
      <c r="C170" s="73" t="s">
        <v>1504</v>
      </c>
      <c r="D170" s="86" t="s">
        <v>28</v>
      </c>
      <c r="E170" s="86" t="s">
        <v>907</v>
      </c>
      <c r="F170" s="73"/>
      <c r="G170" s="86" t="s">
        <v>927</v>
      </c>
      <c r="H170" s="86" t="s">
        <v>129</v>
      </c>
      <c r="I170" s="83">
        <v>13.956283000000001</v>
      </c>
      <c r="J170" s="85">
        <v>24245</v>
      </c>
      <c r="K170" s="73"/>
      <c r="L170" s="83">
        <v>13.197447948999999</v>
      </c>
      <c r="M170" s="84">
        <v>3.2787418843856549E-8</v>
      </c>
      <c r="N170" s="84">
        <f t="shared" si="4"/>
        <v>6.0270352986448363E-3</v>
      </c>
      <c r="O170" s="84">
        <f>L170/'סכום נכסי הקרן'!$C$42</f>
        <v>3.994071176957794E-4</v>
      </c>
    </row>
    <row r="171" spans="2:15">
      <c r="B171" s="76" t="s">
        <v>1505</v>
      </c>
      <c r="C171" s="73" t="s">
        <v>1506</v>
      </c>
      <c r="D171" s="86" t="s">
        <v>28</v>
      </c>
      <c r="E171" s="86" t="s">
        <v>907</v>
      </c>
      <c r="F171" s="73"/>
      <c r="G171" s="86" t="s">
        <v>1009</v>
      </c>
      <c r="H171" s="86" t="s">
        <v>129</v>
      </c>
      <c r="I171" s="83">
        <v>134.88915</v>
      </c>
      <c r="J171" s="85">
        <v>1441.5</v>
      </c>
      <c r="K171" s="73"/>
      <c r="L171" s="83">
        <v>7.5838490080000014</v>
      </c>
      <c r="M171" s="84">
        <v>1.6709391065470326E-7</v>
      </c>
      <c r="N171" s="84">
        <f t="shared" si="4"/>
        <v>3.4634063985281372E-3</v>
      </c>
      <c r="O171" s="84">
        <f>L171/'סכום נכסי הקרן'!$C$42</f>
        <v>2.2951734949292176E-4</v>
      </c>
    </row>
    <row r="172" spans="2:15">
      <c r="B172" s="76" t="s">
        <v>1507</v>
      </c>
      <c r="C172" s="73" t="s">
        <v>1508</v>
      </c>
      <c r="D172" s="86" t="s">
        <v>1426</v>
      </c>
      <c r="E172" s="86" t="s">
        <v>907</v>
      </c>
      <c r="F172" s="73"/>
      <c r="G172" s="86" t="s">
        <v>1083</v>
      </c>
      <c r="H172" s="86" t="s">
        <v>127</v>
      </c>
      <c r="I172" s="83">
        <v>19.444503999999998</v>
      </c>
      <c r="J172" s="85">
        <v>11604</v>
      </c>
      <c r="K172" s="73"/>
      <c r="L172" s="83">
        <v>8.0438527799999999</v>
      </c>
      <c r="M172" s="84">
        <v>3.5348334316549289E-8</v>
      </c>
      <c r="N172" s="84">
        <f t="shared" si="4"/>
        <v>3.6734817844715109E-3</v>
      </c>
      <c r="O172" s="84">
        <f>L172/'סכום נכסי הקרן'!$C$42</f>
        <v>2.4343888806717523E-4</v>
      </c>
    </row>
    <row r="173" spans="2:15">
      <c r="B173" s="76" t="s">
        <v>1509</v>
      </c>
      <c r="C173" s="73" t="s">
        <v>1510</v>
      </c>
      <c r="D173" s="86" t="s">
        <v>1409</v>
      </c>
      <c r="E173" s="86" t="s">
        <v>907</v>
      </c>
      <c r="F173" s="73"/>
      <c r="G173" s="86" t="s">
        <v>987</v>
      </c>
      <c r="H173" s="86" t="s">
        <v>127</v>
      </c>
      <c r="I173" s="83">
        <v>26.047559999999997</v>
      </c>
      <c r="J173" s="85">
        <v>3931</v>
      </c>
      <c r="K173" s="73"/>
      <c r="L173" s="83">
        <v>3.6503089659999994</v>
      </c>
      <c r="M173" s="84">
        <v>6.1420174612663375E-9</v>
      </c>
      <c r="N173" s="84">
        <f t="shared" si="4"/>
        <v>1.6670299495826965E-3</v>
      </c>
      <c r="O173" s="84">
        <f>L173/'סכום נכסי הקרן'!$C$42</f>
        <v>1.1047282690132477E-4</v>
      </c>
    </row>
    <row r="174" spans="2:15">
      <c r="B174" s="76" t="s">
        <v>1511</v>
      </c>
      <c r="C174" s="73" t="s">
        <v>1512</v>
      </c>
      <c r="D174" s="86" t="s">
        <v>1409</v>
      </c>
      <c r="E174" s="86" t="s">
        <v>907</v>
      </c>
      <c r="F174" s="73"/>
      <c r="G174" s="86" t="s">
        <v>1009</v>
      </c>
      <c r="H174" s="86" t="s">
        <v>127</v>
      </c>
      <c r="I174" s="83">
        <v>6.1397820000000003</v>
      </c>
      <c r="J174" s="85">
        <v>28513</v>
      </c>
      <c r="K174" s="73"/>
      <c r="L174" s="83">
        <v>6.2410174889999999</v>
      </c>
      <c r="M174" s="84">
        <v>1.3904123074862783E-8</v>
      </c>
      <c r="N174" s="84">
        <f t="shared" si="4"/>
        <v>2.8501595801719319E-3</v>
      </c>
      <c r="O174" s="84">
        <f>L174/'סכום נכסי הקרן'!$C$42</f>
        <v>1.8887794188719029E-4</v>
      </c>
    </row>
    <row r="175" spans="2:15">
      <c r="B175" s="76" t="s">
        <v>1513</v>
      </c>
      <c r="C175" s="73" t="s">
        <v>1514</v>
      </c>
      <c r="D175" s="86" t="s">
        <v>1426</v>
      </c>
      <c r="E175" s="86" t="s">
        <v>907</v>
      </c>
      <c r="F175" s="73"/>
      <c r="G175" s="86" t="s">
        <v>984</v>
      </c>
      <c r="H175" s="86" t="s">
        <v>127</v>
      </c>
      <c r="I175" s="83">
        <v>11.16324</v>
      </c>
      <c r="J175" s="85">
        <v>14440</v>
      </c>
      <c r="K175" s="73"/>
      <c r="L175" s="83">
        <v>5.7466796670000004</v>
      </c>
      <c r="M175" s="84">
        <v>2.678645284608629E-8</v>
      </c>
      <c r="N175" s="84">
        <f t="shared" si="4"/>
        <v>2.6244044558355667E-3</v>
      </c>
      <c r="O175" s="84">
        <f>L175/'סכום נכסי הקרן'!$C$42</f>
        <v>1.7391731878672263E-4</v>
      </c>
    </row>
    <row r="176" spans="2:15">
      <c r="B176" s="76" t="s">
        <v>1515</v>
      </c>
      <c r="C176" s="73" t="s">
        <v>1516</v>
      </c>
      <c r="D176" s="86" t="s">
        <v>28</v>
      </c>
      <c r="E176" s="86" t="s">
        <v>907</v>
      </c>
      <c r="F176" s="73"/>
      <c r="G176" s="86" t="s">
        <v>968</v>
      </c>
      <c r="H176" s="86" t="s">
        <v>129</v>
      </c>
      <c r="I176" s="83">
        <v>134.818636</v>
      </c>
      <c r="J176" s="85">
        <v>2465.5</v>
      </c>
      <c r="K176" s="73"/>
      <c r="L176" s="83">
        <v>12.964415675999998</v>
      </c>
      <c r="M176" s="84">
        <v>1.0903186336727497E-7</v>
      </c>
      <c r="N176" s="84">
        <f t="shared" si="4"/>
        <v>5.9206136828504835E-3</v>
      </c>
      <c r="O176" s="84">
        <f>L176/'סכום נכסי הקרן'!$C$42</f>
        <v>3.9235463687913188E-4</v>
      </c>
    </row>
    <row r="177" spans="2:15">
      <c r="B177" s="76" t="s">
        <v>1517</v>
      </c>
      <c r="C177" s="73" t="s">
        <v>1518</v>
      </c>
      <c r="D177" s="86" t="s">
        <v>1426</v>
      </c>
      <c r="E177" s="86" t="s">
        <v>907</v>
      </c>
      <c r="F177" s="73"/>
      <c r="G177" s="86" t="s">
        <v>1102</v>
      </c>
      <c r="H177" s="86" t="s">
        <v>127</v>
      </c>
      <c r="I177" s="83">
        <v>8.3724299999999996</v>
      </c>
      <c r="J177" s="85">
        <v>15101</v>
      </c>
      <c r="K177" s="73"/>
      <c r="L177" s="83">
        <v>4.5073031330000006</v>
      </c>
      <c r="M177" s="84">
        <v>3.3231667857631856E-8</v>
      </c>
      <c r="N177" s="84">
        <f t="shared" si="4"/>
        <v>2.0584036541960275E-3</v>
      </c>
      <c r="O177" s="84">
        <f>L177/'סכום נכסי הקרן'!$C$42</f>
        <v>1.3640886934273495E-4</v>
      </c>
    </row>
    <row r="178" spans="2:15">
      <c r="B178" s="76" t="s">
        <v>1519</v>
      </c>
      <c r="C178" s="73" t="s">
        <v>1520</v>
      </c>
      <c r="D178" s="86" t="s">
        <v>1426</v>
      </c>
      <c r="E178" s="86" t="s">
        <v>907</v>
      </c>
      <c r="F178" s="73"/>
      <c r="G178" s="86" t="s">
        <v>932</v>
      </c>
      <c r="H178" s="86" t="s">
        <v>127</v>
      </c>
      <c r="I178" s="83">
        <v>5.1164849999999999</v>
      </c>
      <c r="J178" s="85">
        <v>32407</v>
      </c>
      <c r="K178" s="73"/>
      <c r="L178" s="83">
        <v>5.9111239830000004</v>
      </c>
      <c r="M178" s="84">
        <v>1.3110525577950638E-7</v>
      </c>
      <c r="N178" s="84">
        <f t="shared" si="4"/>
        <v>2.6995031946995909E-3</v>
      </c>
      <c r="O178" s="84">
        <f>L178/'סכום נכסי הקרן'!$C$42</f>
        <v>1.7889405599597909E-4</v>
      </c>
    </row>
    <row r="179" spans="2:15">
      <c r="B179" s="76" t="s">
        <v>1521</v>
      </c>
      <c r="C179" s="73" t="s">
        <v>1522</v>
      </c>
      <c r="D179" s="86" t="s">
        <v>28</v>
      </c>
      <c r="E179" s="86" t="s">
        <v>907</v>
      </c>
      <c r="F179" s="73"/>
      <c r="G179" s="86" t="s">
        <v>1083</v>
      </c>
      <c r="H179" s="86" t="s">
        <v>129</v>
      </c>
      <c r="I179" s="83">
        <v>12.091649</v>
      </c>
      <c r="J179" s="85">
        <v>6450</v>
      </c>
      <c r="K179" s="73"/>
      <c r="L179" s="83">
        <v>3.041888395</v>
      </c>
      <c r="M179" s="84">
        <v>1.2338417346938776E-7</v>
      </c>
      <c r="N179" s="84">
        <f t="shared" si="4"/>
        <v>1.3891753013196967E-3</v>
      </c>
      <c r="O179" s="84">
        <f>L179/'סכום נכסי הקרן'!$C$42</f>
        <v>9.2059607349408038E-5</v>
      </c>
    </row>
    <row r="180" spans="2:15">
      <c r="B180" s="76" t="s">
        <v>1523</v>
      </c>
      <c r="C180" s="73" t="s">
        <v>1524</v>
      </c>
      <c r="D180" s="86" t="s">
        <v>1409</v>
      </c>
      <c r="E180" s="86" t="s">
        <v>907</v>
      </c>
      <c r="F180" s="73"/>
      <c r="G180" s="86" t="s">
        <v>984</v>
      </c>
      <c r="H180" s="86" t="s">
        <v>127</v>
      </c>
      <c r="I180" s="83">
        <v>4.9211280000000004</v>
      </c>
      <c r="J180" s="85">
        <v>62457</v>
      </c>
      <c r="K180" s="73"/>
      <c r="L180" s="83">
        <v>10.957345149999998</v>
      </c>
      <c r="M180" s="84">
        <v>5.7594854391156361E-8</v>
      </c>
      <c r="N180" s="84">
        <f t="shared" si="4"/>
        <v>5.0040209481173829E-3</v>
      </c>
      <c r="O180" s="84">
        <f>L180/'סכום נכסי הקרן'!$C$42</f>
        <v>3.3161272246509899E-4</v>
      </c>
    </row>
    <row r="181" spans="2:15">
      <c r="B181" s="76" t="s">
        <v>1525</v>
      </c>
      <c r="C181" s="73" t="s">
        <v>1526</v>
      </c>
      <c r="D181" s="86" t="s">
        <v>28</v>
      </c>
      <c r="E181" s="86" t="s">
        <v>907</v>
      </c>
      <c r="F181" s="73"/>
      <c r="G181" s="86" t="s">
        <v>987</v>
      </c>
      <c r="H181" s="86" t="s">
        <v>133</v>
      </c>
      <c r="I181" s="83">
        <v>452.86483199999998</v>
      </c>
      <c r="J181" s="85">
        <v>8106</v>
      </c>
      <c r="K181" s="73"/>
      <c r="L181" s="83">
        <v>12.917975665</v>
      </c>
      <c r="M181" s="84">
        <v>1.4739794888246545E-7</v>
      </c>
      <c r="N181" s="84">
        <f t="shared" si="4"/>
        <v>5.8994053714672475E-3</v>
      </c>
      <c r="O181" s="84">
        <f>L181/'סכום נכסי הקרן'!$C$42</f>
        <v>3.9094917795927495E-4</v>
      </c>
    </row>
    <row r="182" spans="2:15">
      <c r="B182" s="76" t="s">
        <v>1527</v>
      </c>
      <c r="C182" s="73" t="s">
        <v>1528</v>
      </c>
      <c r="D182" s="86" t="s">
        <v>1426</v>
      </c>
      <c r="E182" s="86" t="s">
        <v>907</v>
      </c>
      <c r="F182" s="73"/>
      <c r="G182" s="86" t="s">
        <v>1529</v>
      </c>
      <c r="H182" s="86" t="s">
        <v>127</v>
      </c>
      <c r="I182" s="83">
        <v>7.4421600000000003</v>
      </c>
      <c r="J182" s="85">
        <v>15934</v>
      </c>
      <c r="K182" s="73"/>
      <c r="L182" s="83">
        <v>4.2274974060000003</v>
      </c>
      <c r="M182" s="84">
        <v>3.3475091585827547E-8</v>
      </c>
      <c r="N182" s="84">
        <f t="shared" si="4"/>
        <v>1.9306214496433841E-3</v>
      </c>
      <c r="O182" s="84">
        <f>L182/'סכום נכסי הקרן'!$C$42</f>
        <v>1.2794083829857311E-4</v>
      </c>
    </row>
    <row r="183" spans="2:15">
      <c r="B183" s="76" t="s">
        <v>1530</v>
      </c>
      <c r="C183" s="73" t="s">
        <v>1531</v>
      </c>
      <c r="D183" s="86" t="s">
        <v>1409</v>
      </c>
      <c r="E183" s="86" t="s">
        <v>907</v>
      </c>
      <c r="F183" s="73"/>
      <c r="G183" s="86" t="s">
        <v>987</v>
      </c>
      <c r="H183" s="86" t="s">
        <v>127</v>
      </c>
      <c r="I183" s="83">
        <v>30.061675000000001</v>
      </c>
      <c r="J183" s="85">
        <v>16680</v>
      </c>
      <c r="K183" s="73"/>
      <c r="L183" s="83">
        <v>17.875934574999999</v>
      </c>
      <c r="M183" s="84">
        <v>1.2495782284955849E-8</v>
      </c>
      <c r="N183" s="84">
        <f t="shared" si="4"/>
        <v>8.1636153517055006E-3</v>
      </c>
      <c r="O183" s="84">
        <f>L183/'סכום נכסי הקרן'!$C$42</f>
        <v>5.4099667847222488E-4</v>
      </c>
    </row>
    <row r="184" spans="2:15">
      <c r="B184" s="76" t="s">
        <v>1532</v>
      </c>
      <c r="C184" s="73" t="s">
        <v>1533</v>
      </c>
      <c r="D184" s="86" t="s">
        <v>1534</v>
      </c>
      <c r="E184" s="86" t="s">
        <v>907</v>
      </c>
      <c r="F184" s="73"/>
      <c r="G184" s="86" t="s">
        <v>1083</v>
      </c>
      <c r="H184" s="86" t="s">
        <v>129</v>
      </c>
      <c r="I184" s="83">
        <v>46.513500000000001</v>
      </c>
      <c r="J184" s="85">
        <v>2187</v>
      </c>
      <c r="K184" s="73"/>
      <c r="L184" s="83">
        <v>3.9675811310000002</v>
      </c>
      <c r="M184" s="84">
        <v>6.3265129211928155E-8</v>
      </c>
      <c r="N184" s="84">
        <f t="shared" si="4"/>
        <v>1.8119223973591142E-3</v>
      </c>
      <c r="O184" s="84">
        <f>L184/'סכום נכסי הקרן'!$C$42</f>
        <v>1.2007474095603048E-4</v>
      </c>
    </row>
    <row r="185" spans="2:15">
      <c r="B185" s="76" t="s">
        <v>1535</v>
      </c>
      <c r="C185" s="73" t="s">
        <v>1536</v>
      </c>
      <c r="D185" s="86" t="s">
        <v>28</v>
      </c>
      <c r="E185" s="86" t="s">
        <v>907</v>
      </c>
      <c r="F185" s="73"/>
      <c r="G185" s="86" t="s">
        <v>1102</v>
      </c>
      <c r="H185" s="86" t="s">
        <v>133</v>
      </c>
      <c r="I185" s="83">
        <v>69.770250000000004</v>
      </c>
      <c r="J185" s="85">
        <v>12800</v>
      </c>
      <c r="K185" s="73"/>
      <c r="L185" s="83">
        <v>3.1426753250000004</v>
      </c>
      <c r="M185" s="84">
        <v>4.7765857084958162E-8</v>
      </c>
      <c r="N185" s="84">
        <f t="shared" si="4"/>
        <v>1.4352028656714907E-3</v>
      </c>
      <c r="O185" s="84">
        <f>L185/'סכום נכסי הקרן'!$C$42</f>
        <v>9.5109819585005955E-5</v>
      </c>
    </row>
    <row r="186" spans="2:15">
      <c r="B186" s="76" t="s">
        <v>1537</v>
      </c>
      <c r="C186" s="73" t="s">
        <v>1538</v>
      </c>
      <c r="D186" s="86" t="s">
        <v>1426</v>
      </c>
      <c r="E186" s="86" t="s">
        <v>907</v>
      </c>
      <c r="F186" s="73"/>
      <c r="G186" s="86" t="s">
        <v>1102</v>
      </c>
      <c r="H186" s="86" t="s">
        <v>127</v>
      </c>
      <c r="I186" s="83">
        <v>6.046755000000001</v>
      </c>
      <c r="J186" s="85">
        <v>18671</v>
      </c>
      <c r="K186" s="73"/>
      <c r="L186" s="83">
        <v>4.0248480169999992</v>
      </c>
      <c r="M186" s="84">
        <v>5.626240805240932E-9</v>
      </c>
      <c r="N186" s="84">
        <f t="shared" si="4"/>
        <v>1.8380751463374966E-3</v>
      </c>
      <c r="O186" s="84">
        <f>L186/'סכום נכסי הקרן'!$C$42</f>
        <v>1.2180786405415229E-4</v>
      </c>
    </row>
    <row r="187" spans="2:15">
      <c r="B187" s="76" t="s">
        <v>1539</v>
      </c>
      <c r="C187" s="73" t="s">
        <v>1540</v>
      </c>
      <c r="D187" s="86" t="s">
        <v>1409</v>
      </c>
      <c r="E187" s="86" t="s">
        <v>907</v>
      </c>
      <c r="F187" s="73"/>
      <c r="G187" s="86" t="s">
        <v>927</v>
      </c>
      <c r="H187" s="86" t="s">
        <v>127</v>
      </c>
      <c r="I187" s="83">
        <v>20.46594</v>
      </c>
      <c r="J187" s="85">
        <v>5412</v>
      </c>
      <c r="K187" s="73"/>
      <c r="L187" s="83">
        <v>3.9486534390000001</v>
      </c>
      <c r="M187" s="84">
        <v>4.785115735328501E-9</v>
      </c>
      <c r="N187" s="84">
        <f t="shared" si="4"/>
        <v>1.8032784634525955E-3</v>
      </c>
      <c r="O187" s="84">
        <f>L187/'סכום נכסי הקרן'!$C$42</f>
        <v>1.1950191392647387E-4</v>
      </c>
    </row>
    <row r="188" spans="2:15">
      <c r="B188" s="76" t="s">
        <v>1541</v>
      </c>
      <c r="C188" s="73" t="s">
        <v>1542</v>
      </c>
      <c r="D188" s="86" t="s">
        <v>28</v>
      </c>
      <c r="E188" s="86" t="s">
        <v>907</v>
      </c>
      <c r="F188" s="73"/>
      <c r="G188" s="86" t="s">
        <v>1484</v>
      </c>
      <c r="H188" s="86" t="s">
        <v>129</v>
      </c>
      <c r="I188" s="83">
        <v>1.1163240000000001</v>
      </c>
      <c r="J188" s="85">
        <v>47590</v>
      </c>
      <c r="K188" s="73"/>
      <c r="L188" s="83">
        <v>2.0720678850000001</v>
      </c>
      <c r="M188" s="84">
        <v>8.8401171491877353E-9</v>
      </c>
      <c r="N188" s="84">
        <f t="shared" si="4"/>
        <v>9.462758506298657E-4</v>
      </c>
      <c r="O188" s="84">
        <f>L188/'סכום נכסי הקרן'!$C$42</f>
        <v>6.2708992285175004E-5</v>
      </c>
    </row>
    <row r="189" spans="2:15">
      <c r="B189" s="76" t="s">
        <v>1543</v>
      </c>
      <c r="C189" s="73" t="s">
        <v>1544</v>
      </c>
      <c r="D189" s="86" t="s">
        <v>1426</v>
      </c>
      <c r="E189" s="86" t="s">
        <v>907</v>
      </c>
      <c r="F189" s="73"/>
      <c r="G189" s="86" t="s">
        <v>1484</v>
      </c>
      <c r="H189" s="86" t="s">
        <v>127</v>
      </c>
      <c r="I189" s="83">
        <v>98.04217899999999</v>
      </c>
      <c r="J189" s="85">
        <v>1243</v>
      </c>
      <c r="K189" s="73"/>
      <c r="L189" s="83">
        <v>4.3445381580000006</v>
      </c>
      <c r="M189" s="84">
        <v>1.5533967964105478E-6</v>
      </c>
      <c r="N189" s="84">
        <f t="shared" si="4"/>
        <v>1.9840718399317114E-3</v>
      </c>
      <c r="O189" s="84">
        <f>L189/'סכום נכסי הקרן'!$C$42</f>
        <v>1.3148295565261871E-4</v>
      </c>
    </row>
    <row r="190" spans="2:15">
      <c r="B190" s="76" t="s">
        <v>1545</v>
      </c>
      <c r="C190" s="73" t="s">
        <v>1546</v>
      </c>
      <c r="D190" s="86" t="s">
        <v>1426</v>
      </c>
      <c r="E190" s="86" t="s">
        <v>907</v>
      </c>
      <c r="F190" s="73"/>
      <c r="G190" s="86" t="s">
        <v>1083</v>
      </c>
      <c r="H190" s="86" t="s">
        <v>127</v>
      </c>
      <c r="I190" s="83">
        <v>11.891641</v>
      </c>
      <c r="J190" s="85">
        <v>33895</v>
      </c>
      <c r="K190" s="73"/>
      <c r="L190" s="83">
        <v>14.369345165999999</v>
      </c>
      <c r="M190" s="84">
        <v>4.2188629089666179E-8</v>
      </c>
      <c r="N190" s="84">
        <f t="shared" si="4"/>
        <v>6.5622195191499706E-3</v>
      </c>
      <c r="O190" s="84">
        <f>L190/'סכום נכסי הקרן'!$C$42</f>
        <v>4.3487337537578347E-4</v>
      </c>
    </row>
    <row r="191" spans="2:15">
      <c r="B191" s="76" t="s">
        <v>1547</v>
      </c>
      <c r="C191" s="73" t="s">
        <v>1548</v>
      </c>
      <c r="D191" s="86" t="s">
        <v>28</v>
      </c>
      <c r="E191" s="86" t="s">
        <v>907</v>
      </c>
      <c r="F191" s="73"/>
      <c r="G191" s="86" t="s">
        <v>1529</v>
      </c>
      <c r="H191" s="86" t="s">
        <v>129</v>
      </c>
      <c r="I191" s="83">
        <v>2.4400979999999999</v>
      </c>
      <c r="J191" s="85">
        <v>23890</v>
      </c>
      <c r="K191" s="73"/>
      <c r="L191" s="83">
        <v>2.2736387850000002</v>
      </c>
      <c r="M191" s="84">
        <v>4.3703675639747352E-9</v>
      </c>
      <c r="N191" s="84">
        <f t="shared" si="4"/>
        <v>1.0383296275550979E-3</v>
      </c>
      <c r="O191" s="84">
        <f>L191/'סכום נכסי הקרן'!$C$42</f>
        <v>6.8809327175031084E-5</v>
      </c>
    </row>
    <row r="192" spans="2:15">
      <c r="B192" s="76" t="s">
        <v>1549</v>
      </c>
      <c r="C192" s="73" t="s">
        <v>1550</v>
      </c>
      <c r="D192" s="86" t="s">
        <v>1426</v>
      </c>
      <c r="E192" s="86" t="s">
        <v>907</v>
      </c>
      <c r="F192" s="73"/>
      <c r="G192" s="86" t="s">
        <v>1484</v>
      </c>
      <c r="H192" s="86" t="s">
        <v>127</v>
      </c>
      <c r="I192" s="83">
        <v>6.046755000000001</v>
      </c>
      <c r="J192" s="85">
        <v>18955</v>
      </c>
      <c r="K192" s="73"/>
      <c r="L192" s="83">
        <v>4.0860689929999996</v>
      </c>
      <c r="M192" s="84">
        <v>4.8718913785412045E-8</v>
      </c>
      <c r="N192" s="84">
        <f t="shared" si="4"/>
        <v>1.8660336565582132E-3</v>
      </c>
      <c r="O192" s="84">
        <f>L192/'סכום נכסי הקרן'!$C$42</f>
        <v>1.236606535980986E-4</v>
      </c>
    </row>
    <row r="193" spans="2:15">
      <c r="B193" s="76" t="s">
        <v>1551</v>
      </c>
      <c r="C193" s="73" t="s">
        <v>1552</v>
      </c>
      <c r="D193" s="86" t="s">
        <v>28</v>
      </c>
      <c r="E193" s="86" t="s">
        <v>907</v>
      </c>
      <c r="F193" s="73"/>
      <c r="G193" s="86" t="s">
        <v>1484</v>
      </c>
      <c r="H193" s="86" t="s">
        <v>129</v>
      </c>
      <c r="I193" s="83">
        <v>1.5814589999999997</v>
      </c>
      <c r="J193" s="85">
        <v>33845</v>
      </c>
      <c r="K193" s="73"/>
      <c r="L193" s="83">
        <v>2.0876152870000002</v>
      </c>
      <c r="M193" s="84">
        <v>3.131432454986362E-9</v>
      </c>
      <c r="N193" s="84">
        <f t="shared" si="4"/>
        <v>9.5337606735497297E-4</v>
      </c>
      <c r="O193" s="84">
        <f>L193/'סכום נכסי הקרן'!$C$42</f>
        <v>6.3179518332671041E-5</v>
      </c>
    </row>
    <row r="194" spans="2:15">
      <c r="B194" s="76" t="s">
        <v>1553</v>
      </c>
      <c r="C194" s="73" t="s">
        <v>1554</v>
      </c>
      <c r="D194" s="86" t="s">
        <v>1426</v>
      </c>
      <c r="E194" s="86" t="s">
        <v>907</v>
      </c>
      <c r="F194" s="73"/>
      <c r="G194" s="86" t="s">
        <v>924</v>
      </c>
      <c r="H194" s="86" t="s">
        <v>127</v>
      </c>
      <c r="I194" s="83">
        <v>9.6105260000000001</v>
      </c>
      <c r="J194" s="85">
        <v>24156</v>
      </c>
      <c r="K194" s="73"/>
      <c r="L194" s="83">
        <v>8.2762143199999993</v>
      </c>
      <c r="M194" s="84">
        <v>9.6658017236590728E-9</v>
      </c>
      <c r="N194" s="84">
        <f t="shared" si="4"/>
        <v>3.7795970886605745E-3</v>
      </c>
      <c r="O194" s="84">
        <f>L194/'סכום נכסי הקרן'!$C$42</f>
        <v>2.5047106984303023E-4</v>
      </c>
    </row>
    <row r="195" spans="2:15">
      <c r="B195" s="76" t="s">
        <v>1555</v>
      </c>
      <c r="C195" s="73" t="s">
        <v>1556</v>
      </c>
      <c r="D195" s="86" t="s">
        <v>1426</v>
      </c>
      <c r="E195" s="86" t="s">
        <v>907</v>
      </c>
      <c r="F195" s="73"/>
      <c r="G195" s="86" t="s">
        <v>1105</v>
      </c>
      <c r="H195" s="86" t="s">
        <v>127</v>
      </c>
      <c r="I195" s="83">
        <v>18.796942999999999</v>
      </c>
      <c r="J195" s="85">
        <v>16535</v>
      </c>
      <c r="K195" s="73"/>
      <c r="L195" s="83">
        <v>11.080285442000001</v>
      </c>
      <c r="M195" s="84">
        <v>2.5215678243267451E-8</v>
      </c>
      <c r="N195" s="84">
        <f t="shared" si="4"/>
        <v>5.0601655514053139E-3</v>
      </c>
      <c r="O195" s="84">
        <f>L195/'סכום נכסי הקרן'!$C$42</f>
        <v>3.3533338329787152E-4</v>
      </c>
    </row>
    <row r="196" spans="2:15">
      <c r="B196" s="76" t="s">
        <v>1557</v>
      </c>
      <c r="C196" s="73" t="s">
        <v>1558</v>
      </c>
      <c r="D196" s="86" t="s">
        <v>1409</v>
      </c>
      <c r="E196" s="86" t="s">
        <v>907</v>
      </c>
      <c r="F196" s="73"/>
      <c r="G196" s="86" t="s">
        <v>961</v>
      </c>
      <c r="H196" s="86" t="s">
        <v>127</v>
      </c>
      <c r="I196" s="83">
        <v>56.980246999999999</v>
      </c>
      <c r="J196" s="85">
        <v>15771</v>
      </c>
      <c r="K196" s="73"/>
      <c r="L196" s="83">
        <v>32.036354615</v>
      </c>
      <c r="M196" s="84">
        <v>7.4914402875877037E-9</v>
      </c>
      <c r="N196" s="84">
        <f t="shared" si="4"/>
        <v>1.4630422552197968E-2</v>
      </c>
      <c r="O196" s="84">
        <f>L196/'סכום נכסי הקרן'!$C$42</f>
        <v>9.6954715091159558E-4</v>
      </c>
    </row>
    <row r="197" spans="2:15">
      <c r="B197" s="76" t="s">
        <v>1559</v>
      </c>
      <c r="C197" s="73" t="s">
        <v>1560</v>
      </c>
      <c r="D197" s="86" t="s">
        <v>1426</v>
      </c>
      <c r="E197" s="86" t="s">
        <v>907</v>
      </c>
      <c r="F197" s="73"/>
      <c r="G197" s="86" t="s">
        <v>992</v>
      </c>
      <c r="H197" s="86" t="s">
        <v>127</v>
      </c>
      <c r="I197" s="83">
        <v>3.5034900000000007</v>
      </c>
      <c r="J197" s="85">
        <v>21150</v>
      </c>
      <c r="K197" s="73"/>
      <c r="L197" s="83">
        <v>2.641622586</v>
      </c>
      <c r="M197" s="84">
        <v>1.8714451488117234E-8</v>
      </c>
      <c r="N197" s="84">
        <f t="shared" si="4"/>
        <v>1.2063811604368431E-3</v>
      </c>
      <c r="O197" s="84">
        <f>L197/'סכום נכסי הקרן'!$C$42</f>
        <v>7.9945976463902406E-5</v>
      </c>
    </row>
    <row r="198" spans="2:15">
      <c r="B198" s="76" t="s">
        <v>1561</v>
      </c>
      <c r="C198" s="73" t="s">
        <v>1562</v>
      </c>
      <c r="D198" s="86" t="s">
        <v>120</v>
      </c>
      <c r="E198" s="86" t="s">
        <v>907</v>
      </c>
      <c r="F198" s="73"/>
      <c r="G198" s="86" t="s">
        <v>932</v>
      </c>
      <c r="H198" s="86" t="s">
        <v>1481</v>
      </c>
      <c r="I198" s="83">
        <v>22.419506999999999</v>
      </c>
      <c r="J198" s="85">
        <v>9945</v>
      </c>
      <c r="K198" s="73"/>
      <c r="L198" s="83">
        <v>8.2170414419999993</v>
      </c>
      <c r="M198" s="84">
        <v>7.5334364919354842E-9</v>
      </c>
      <c r="N198" s="84">
        <f t="shared" si="4"/>
        <v>3.7525739076784189E-3</v>
      </c>
      <c r="O198" s="84">
        <f>L198/'סכום נכסי הקרן'!$C$42</f>
        <v>2.4868026386758136E-4</v>
      </c>
    </row>
    <row r="199" spans="2:15">
      <c r="B199" s="76" t="s">
        <v>1563</v>
      </c>
      <c r="C199" s="73" t="s">
        <v>1564</v>
      </c>
      <c r="D199" s="86" t="s">
        <v>1409</v>
      </c>
      <c r="E199" s="86" t="s">
        <v>907</v>
      </c>
      <c r="F199" s="73"/>
      <c r="G199" s="86" t="s">
        <v>961</v>
      </c>
      <c r="H199" s="86" t="s">
        <v>127</v>
      </c>
      <c r="I199" s="83">
        <v>14.245225</v>
      </c>
      <c r="J199" s="85">
        <v>37550</v>
      </c>
      <c r="K199" s="73"/>
      <c r="L199" s="83">
        <v>19.069476629</v>
      </c>
      <c r="M199" s="84">
        <v>3.2463557770748366E-8</v>
      </c>
      <c r="N199" s="84">
        <f t="shared" si="4"/>
        <v>8.7086843769953598E-3</v>
      </c>
      <c r="O199" s="84">
        <f>L199/'סכום נכסי הקרן'!$C$42</f>
        <v>5.771179947660287E-4</v>
      </c>
    </row>
    <row r="200" spans="2:15">
      <c r="B200" s="76" t="s">
        <v>1565</v>
      </c>
      <c r="C200" s="73" t="s">
        <v>1566</v>
      </c>
      <c r="D200" s="86" t="s">
        <v>116</v>
      </c>
      <c r="E200" s="86" t="s">
        <v>907</v>
      </c>
      <c r="F200" s="73"/>
      <c r="G200" s="86" t="s">
        <v>1102</v>
      </c>
      <c r="H200" s="86" t="s">
        <v>130</v>
      </c>
      <c r="I200" s="83">
        <v>20.46594</v>
      </c>
      <c r="J200" s="85">
        <v>4072</v>
      </c>
      <c r="K200" s="73"/>
      <c r="L200" s="83">
        <v>3.6656748160000001</v>
      </c>
      <c r="M200" s="84">
        <v>1.5393795751095326E-7</v>
      </c>
      <c r="N200" s="84">
        <f t="shared" si="4"/>
        <v>1.6740472547997027E-3</v>
      </c>
      <c r="O200" s="84">
        <f>L200/'סכום נכסי הקרן'!$C$42</f>
        <v>1.1093785846524247E-4</v>
      </c>
    </row>
    <row r="201" spans="2:15">
      <c r="B201" s="76" t="s">
        <v>1567</v>
      </c>
      <c r="C201" s="73" t="s">
        <v>1568</v>
      </c>
      <c r="D201" s="86" t="s">
        <v>1426</v>
      </c>
      <c r="E201" s="86" t="s">
        <v>907</v>
      </c>
      <c r="F201" s="73"/>
      <c r="G201" s="86" t="s">
        <v>1484</v>
      </c>
      <c r="H201" s="86" t="s">
        <v>127</v>
      </c>
      <c r="I201" s="83">
        <v>14.326158</v>
      </c>
      <c r="J201" s="85">
        <v>8274</v>
      </c>
      <c r="K201" s="83">
        <v>1.2512825E-2</v>
      </c>
      <c r="L201" s="83">
        <v>4.2382724300000003</v>
      </c>
      <c r="M201" s="84">
        <v>1.1531447975637272E-8</v>
      </c>
      <c r="N201" s="84">
        <f t="shared" si="4"/>
        <v>1.9355422078265346E-3</v>
      </c>
      <c r="O201" s="84">
        <f>L201/'סכום נכסי הקרן'!$C$42</f>
        <v>1.2826693325993031E-4</v>
      </c>
    </row>
    <row r="202" spans="2:15">
      <c r="B202" s="76" t="s">
        <v>1569</v>
      </c>
      <c r="C202" s="73" t="s">
        <v>1570</v>
      </c>
      <c r="D202" s="86" t="s">
        <v>28</v>
      </c>
      <c r="E202" s="86" t="s">
        <v>907</v>
      </c>
      <c r="F202" s="73"/>
      <c r="G202" s="86" t="s">
        <v>987</v>
      </c>
      <c r="H202" s="86" t="s">
        <v>129</v>
      </c>
      <c r="I202" s="83">
        <v>312.663747</v>
      </c>
      <c r="J202" s="85">
        <v>286.89999999999998</v>
      </c>
      <c r="K202" s="73"/>
      <c r="L202" s="83">
        <v>3.4986950410000004</v>
      </c>
      <c r="M202" s="84">
        <v>5.5300679604645715E-8</v>
      </c>
      <c r="N202" s="84">
        <f t="shared" si="4"/>
        <v>1.5977906177609465E-3</v>
      </c>
      <c r="O202" s="84">
        <f>L202/'סכום נכסי הקרן'!$C$42</f>
        <v>1.0588438821069276E-4</v>
      </c>
    </row>
    <row r="203" spans="2:15">
      <c r="B203" s="76" t="s">
        <v>1571</v>
      </c>
      <c r="C203" s="73" t="s">
        <v>1572</v>
      </c>
      <c r="D203" s="86" t="s">
        <v>1426</v>
      </c>
      <c r="E203" s="86" t="s">
        <v>907</v>
      </c>
      <c r="F203" s="73"/>
      <c r="G203" s="86" t="s">
        <v>1038</v>
      </c>
      <c r="H203" s="86" t="s">
        <v>127</v>
      </c>
      <c r="I203" s="83">
        <v>23.738008000000001</v>
      </c>
      <c r="J203" s="85">
        <v>3394</v>
      </c>
      <c r="K203" s="83">
        <v>3.8081699000000004E-2</v>
      </c>
      <c r="L203" s="83">
        <v>2.9102880890000002</v>
      </c>
      <c r="M203" s="84">
        <v>4.1454382205129335E-8</v>
      </c>
      <c r="N203" s="84">
        <f t="shared" si="4"/>
        <v>1.3290758265849197E-3</v>
      </c>
      <c r="O203" s="84">
        <f>L203/'סכום נכסי הקרן'!$C$42</f>
        <v>8.8076860146277366E-5</v>
      </c>
    </row>
    <row r="204" spans="2:15">
      <c r="B204" s="76" t="s">
        <v>1573</v>
      </c>
      <c r="C204" s="73" t="s">
        <v>1574</v>
      </c>
      <c r="D204" s="86" t="s">
        <v>1409</v>
      </c>
      <c r="E204" s="86" t="s">
        <v>907</v>
      </c>
      <c r="F204" s="73"/>
      <c r="G204" s="86" t="s">
        <v>927</v>
      </c>
      <c r="H204" s="86" t="s">
        <v>127</v>
      </c>
      <c r="I204" s="83">
        <v>4.6513499999999999</v>
      </c>
      <c r="J204" s="85">
        <v>26360</v>
      </c>
      <c r="K204" s="73"/>
      <c r="L204" s="83">
        <v>4.3710317409999995</v>
      </c>
      <c r="M204" s="84">
        <v>7.5942196555498969E-9</v>
      </c>
      <c r="N204" s="84">
        <f t="shared" si="4"/>
        <v>1.9961709791399603E-3</v>
      </c>
      <c r="O204" s="84">
        <f>L204/'סכום נכסי הקרן'!$C$42</f>
        <v>1.3228475655112238E-4</v>
      </c>
    </row>
    <row r="205" spans="2:15">
      <c r="B205" s="76" t="s">
        <v>1448</v>
      </c>
      <c r="C205" s="73" t="s">
        <v>1449</v>
      </c>
      <c r="D205" s="86" t="s">
        <v>1426</v>
      </c>
      <c r="E205" s="86" t="s">
        <v>907</v>
      </c>
      <c r="F205" s="73"/>
      <c r="G205" s="86" t="s">
        <v>151</v>
      </c>
      <c r="H205" s="86" t="s">
        <v>127</v>
      </c>
      <c r="I205" s="83">
        <v>74.981345000000005</v>
      </c>
      <c r="J205" s="85">
        <v>6766</v>
      </c>
      <c r="K205" s="73"/>
      <c r="L205" s="83">
        <v>18.086092790999999</v>
      </c>
      <c r="M205" s="84">
        <v>1.4693105565150037E-6</v>
      </c>
      <c r="N205" s="84">
        <f t="shared" si="4"/>
        <v>8.2595908002184998E-3</v>
      </c>
      <c r="O205" s="84">
        <f>L205/'סכום נכסי הקרן'!$C$42</f>
        <v>5.4735689960262973E-4</v>
      </c>
    </row>
    <row r="206" spans="2:15">
      <c r="B206" s="76" t="s">
        <v>1575</v>
      </c>
      <c r="C206" s="73" t="s">
        <v>1576</v>
      </c>
      <c r="D206" s="86" t="s">
        <v>1426</v>
      </c>
      <c r="E206" s="86" t="s">
        <v>907</v>
      </c>
      <c r="F206" s="73"/>
      <c r="G206" s="86" t="s">
        <v>987</v>
      </c>
      <c r="H206" s="86" t="s">
        <v>127</v>
      </c>
      <c r="I206" s="83">
        <v>11.785043</v>
      </c>
      <c r="J206" s="85">
        <v>16396</v>
      </c>
      <c r="K206" s="73"/>
      <c r="L206" s="83">
        <v>6.8885628100000007</v>
      </c>
      <c r="M206" s="84">
        <v>1.1819927980844826E-7</v>
      </c>
      <c r="N206" s="84">
        <f t="shared" si="4"/>
        <v>3.1458817926952273E-3</v>
      </c>
      <c r="O206" s="84">
        <f>L206/'סכום נכסי הקרן'!$C$42</f>
        <v>2.0847523154784742E-4</v>
      </c>
    </row>
    <row r="207" spans="2:15">
      <c r="B207" s="76" t="s">
        <v>1577</v>
      </c>
      <c r="C207" s="73" t="s">
        <v>1578</v>
      </c>
      <c r="D207" s="86" t="s">
        <v>1409</v>
      </c>
      <c r="E207" s="86" t="s">
        <v>907</v>
      </c>
      <c r="F207" s="73"/>
      <c r="G207" s="86" t="s">
        <v>987</v>
      </c>
      <c r="H207" s="86" t="s">
        <v>127</v>
      </c>
      <c r="I207" s="83">
        <v>40.660891999999997</v>
      </c>
      <c r="J207" s="85">
        <v>9574</v>
      </c>
      <c r="K207" s="73"/>
      <c r="L207" s="83">
        <v>13.878095215999998</v>
      </c>
      <c r="M207" s="84">
        <v>3.4665332589326693E-8</v>
      </c>
      <c r="N207" s="84">
        <f t="shared" si="4"/>
        <v>6.3378745699939594E-3</v>
      </c>
      <c r="O207" s="84">
        <f>L207/'סכום נכסי הקרן'!$C$42</f>
        <v>4.2000620352892928E-4</v>
      </c>
    </row>
    <row r="208" spans="2:15">
      <c r="B208" s="76" t="s">
        <v>1452</v>
      </c>
      <c r="C208" s="73" t="s">
        <v>1453</v>
      </c>
      <c r="D208" s="86" t="s">
        <v>1409</v>
      </c>
      <c r="E208" s="86" t="s">
        <v>907</v>
      </c>
      <c r="F208" s="73"/>
      <c r="G208" s="86" t="s">
        <v>919</v>
      </c>
      <c r="H208" s="86" t="s">
        <v>127</v>
      </c>
      <c r="I208" s="83">
        <v>76.791235</v>
      </c>
      <c r="J208" s="85">
        <v>4809</v>
      </c>
      <c r="K208" s="73"/>
      <c r="L208" s="83">
        <v>13.165154538000001</v>
      </c>
      <c r="M208" s="84">
        <v>5.6411610070474813E-7</v>
      </c>
      <c r="N208" s="84">
        <f t="shared" si="4"/>
        <v>6.0122874831002879E-3</v>
      </c>
      <c r="O208" s="84">
        <f>L208/'סכום נכסי הקרן'!$C$42</f>
        <v>3.984297909991394E-4</v>
      </c>
    </row>
    <row r="209" spans="2:15">
      <c r="B209" s="76" t="s">
        <v>1579</v>
      </c>
      <c r="C209" s="73" t="s">
        <v>1580</v>
      </c>
      <c r="D209" s="86" t="s">
        <v>1426</v>
      </c>
      <c r="E209" s="86" t="s">
        <v>907</v>
      </c>
      <c r="F209" s="73"/>
      <c r="G209" s="86" t="s">
        <v>984</v>
      </c>
      <c r="H209" s="86" t="s">
        <v>127</v>
      </c>
      <c r="I209" s="83">
        <v>47.284880000000001</v>
      </c>
      <c r="J209" s="85">
        <v>8037</v>
      </c>
      <c r="K209" s="73"/>
      <c r="L209" s="83">
        <v>13.548018862999999</v>
      </c>
      <c r="M209" s="84">
        <v>6.3977199796788367E-8</v>
      </c>
      <c r="N209" s="84">
        <f t="shared" si="4"/>
        <v>6.1871346816104863E-3</v>
      </c>
      <c r="O209" s="84">
        <f>L209/'סכום נכסי הקרן'!$C$42</f>
        <v>4.1001678396230363E-4</v>
      </c>
    </row>
    <row r="210" spans="2:15">
      <c r="B210" s="76" t="s">
        <v>1581</v>
      </c>
      <c r="C210" s="73" t="s">
        <v>1582</v>
      </c>
      <c r="D210" s="86" t="s">
        <v>1409</v>
      </c>
      <c r="E210" s="86" t="s">
        <v>907</v>
      </c>
      <c r="F210" s="73"/>
      <c r="G210" s="86" t="s">
        <v>1102</v>
      </c>
      <c r="H210" s="86" t="s">
        <v>127</v>
      </c>
      <c r="I210" s="83">
        <v>16.744859999999999</v>
      </c>
      <c r="J210" s="85">
        <v>8697</v>
      </c>
      <c r="K210" s="73"/>
      <c r="L210" s="83">
        <v>5.1917111910000004</v>
      </c>
      <c r="M210" s="84">
        <v>4.7049759963998099E-8</v>
      </c>
      <c r="N210" s="84">
        <f t="shared" si="4"/>
        <v>2.3709604106373757E-3</v>
      </c>
      <c r="O210" s="84">
        <f>L210/'סכום נכסי הקרן'!$C$42</f>
        <v>1.5712177162732088E-4</v>
      </c>
    </row>
    <row r="211" spans="2:15">
      <c r="B211" s="76" t="s">
        <v>1583</v>
      </c>
      <c r="C211" s="73" t="s">
        <v>1584</v>
      </c>
      <c r="D211" s="86" t="s">
        <v>1426</v>
      </c>
      <c r="E211" s="86" t="s">
        <v>907</v>
      </c>
      <c r="F211" s="73"/>
      <c r="G211" s="86" t="s">
        <v>992</v>
      </c>
      <c r="H211" s="86" t="s">
        <v>127</v>
      </c>
      <c r="I211" s="83">
        <v>2.975562</v>
      </c>
      <c r="J211" s="85">
        <v>24505</v>
      </c>
      <c r="K211" s="73"/>
      <c r="L211" s="83">
        <v>2.5994603040000004</v>
      </c>
      <c r="M211" s="84">
        <v>1.236236550245745E-8</v>
      </c>
      <c r="N211" s="84">
        <f t="shared" si="4"/>
        <v>1.1871264103618735E-3</v>
      </c>
      <c r="O211" s="84">
        <f>L211/'סכום נכסי הקרן'!$C$42</f>
        <v>7.8669978589603355E-5</v>
      </c>
    </row>
    <row r="212" spans="2:15">
      <c r="B212" s="76" t="s">
        <v>1585</v>
      </c>
      <c r="C212" s="73" t="s">
        <v>1586</v>
      </c>
      <c r="D212" s="86" t="s">
        <v>28</v>
      </c>
      <c r="E212" s="86" t="s">
        <v>907</v>
      </c>
      <c r="F212" s="73"/>
      <c r="G212" s="86" t="s">
        <v>987</v>
      </c>
      <c r="H212" s="86" t="s">
        <v>127</v>
      </c>
      <c r="I212" s="83">
        <v>2.175529</v>
      </c>
      <c r="J212" s="85">
        <v>99300</v>
      </c>
      <c r="K212" s="73"/>
      <c r="L212" s="83">
        <v>7.7014720530000007</v>
      </c>
      <c r="M212" s="84">
        <v>9.1105872859640425E-9</v>
      </c>
      <c r="N212" s="84">
        <f t="shared" si="4"/>
        <v>3.5171227114765662E-3</v>
      </c>
      <c r="O212" s="84">
        <f>L212/'סכום נכסי הקרן'!$C$42</f>
        <v>2.3307708934259554E-4</v>
      </c>
    </row>
    <row r="213" spans="2:15">
      <c r="B213" s="76" t="s">
        <v>1587</v>
      </c>
      <c r="C213" s="73" t="s">
        <v>1588</v>
      </c>
      <c r="D213" s="86" t="s">
        <v>28</v>
      </c>
      <c r="E213" s="86" t="s">
        <v>907</v>
      </c>
      <c r="F213" s="73"/>
      <c r="G213" s="86" t="s">
        <v>924</v>
      </c>
      <c r="H213" s="86" t="s">
        <v>129</v>
      </c>
      <c r="I213" s="83">
        <v>9.3026999999999997</v>
      </c>
      <c r="J213" s="85">
        <v>10116</v>
      </c>
      <c r="K213" s="73"/>
      <c r="L213" s="83">
        <v>3.6704207329999998</v>
      </c>
      <c r="M213" s="84">
        <v>7.5723792866836462E-9</v>
      </c>
      <c r="N213" s="84">
        <f t="shared" si="4"/>
        <v>1.6762146290825166E-3</v>
      </c>
      <c r="O213" s="84">
        <f>L213/'סכום נכסי הקרן'!$C$42</f>
        <v>1.1108148873657359E-4</v>
      </c>
    </row>
    <row r="214" spans="2:15">
      <c r="B214" s="76" t="s">
        <v>1589</v>
      </c>
      <c r="C214" s="73" t="s">
        <v>1590</v>
      </c>
      <c r="D214" s="86" t="s">
        <v>116</v>
      </c>
      <c r="E214" s="86" t="s">
        <v>907</v>
      </c>
      <c r="F214" s="73"/>
      <c r="G214" s="86" t="s">
        <v>984</v>
      </c>
      <c r="H214" s="86" t="s">
        <v>130</v>
      </c>
      <c r="I214" s="83">
        <v>445.01558599999998</v>
      </c>
      <c r="J214" s="85">
        <v>764</v>
      </c>
      <c r="K214" s="83">
        <v>0.28187216100000001</v>
      </c>
      <c r="L214" s="83">
        <v>15.236756199000002</v>
      </c>
      <c r="M214" s="84">
        <v>4.057971481529684E-7</v>
      </c>
      <c r="N214" s="84">
        <f t="shared" si="4"/>
        <v>6.9583504176788128E-3</v>
      </c>
      <c r="O214" s="84">
        <f>L214/'סכום נכסי הקרן'!$C$42</f>
        <v>4.6112467349697069E-4</v>
      </c>
    </row>
    <row r="215" spans="2:15">
      <c r="B215" s="76" t="s">
        <v>1591</v>
      </c>
      <c r="C215" s="73" t="s">
        <v>1592</v>
      </c>
      <c r="D215" s="86" t="s">
        <v>28</v>
      </c>
      <c r="E215" s="86" t="s">
        <v>907</v>
      </c>
      <c r="F215" s="73"/>
      <c r="G215" s="86" t="s">
        <v>1083</v>
      </c>
      <c r="H215" s="86" t="s">
        <v>129</v>
      </c>
      <c r="I215" s="83">
        <v>18.712381000000001</v>
      </c>
      <c r="J215" s="85">
        <v>7596</v>
      </c>
      <c r="K215" s="73"/>
      <c r="L215" s="83">
        <v>5.5438570299999999</v>
      </c>
      <c r="M215" s="84">
        <v>2.2014565882352943E-8</v>
      </c>
      <c r="N215" s="84">
        <f t="shared" si="4"/>
        <v>2.5317790333078834E-3</v>
      </c>
      <c r="O215" s="84">
        <f>L215/'סכום נכסי הקרן'!$C$42</f>
        <v>1.6777910137069819E-4</v>
      </c>
    </row>
    <row r="216" spans="2:15">
      <c r="B216" s="76" t="s">
        <v>1593</v>
      </c>
      <c r="C216" s="73" t="s">
        <v>1594</v>
      </c>
      <c r="D216" s="86" t="s">
        <v>1409</v>
      </c>
      <c r="E216" s="86" t="s">
        <v>907</v>
      </c>
      <c r="F216" s="73"/>
      <c r="G216" s="86" t="s">
        <v>1105</v>
      </c>
      <c r="H216" s="86" t="s">
        <v>127</v>
      </c>
      <c r="I216" s="83">
        <v>11.628375</v>
      </c>
      <c r="J216" s="85">
        <v>6574</v>
      </c>
      <c r="K216" s="73"/>
      <c r="L216" s="83">
        <v>2.725262013</v>
      </c>
      <c r="M216" s="84">
        <v>9.9074507966260548E-9</v>
      </c>
      <c r="N216" s="84">
        <f t="shared" si="4"/>
        <v>1.2445777709357408E-3</v>
      </c>
      <c r="O216" s="84">
        <f>L216/'סכום נכסי הקרן'!$C$42</f>
        <v>8.2477237249539977E-5</v>
      </c>
    </row>
    <row r="217" spans="2:15">
      <c r="B217" s="76" t="s">
        <v>1595</v>
      </c>
      <c r="C217" s="73" t="s">
        <v>1596</v>
      </c>
      <c r="D217" s="86" t="s">
        <v>1426</v>
      </c>
      <c r="E217" s="86" t="s">
        <v>907</v>
      </c>
      <c r="F217" s="73"/>
      <c r="G217" s="86" t="s">
        <v>1102</v>
      </c>
      <c r="H217" s="86" t="s">
        <v>127</v>
      </c>
      <c r="I217" s="83">
        <v>29.210477999999998</v>
      </c>
      <c r="J217" s="85">
        <v>9297</v>
      </c>
      <c r="K217" s="73"/>
      <c r="L217" s="83">
        <v>9.6814638680000016</v>
      </c>
      <c r="M217" s="84">
        <v>5.8308775629947986E-8</v>
      </c>
      <c r="N217" s="84">
        <f t="shared" si="4"/>
        <v>4.4213490896481949E-3</v>
      </c>
      <c r="O217" s="84">
        <f>L217/'סכום נכסי הקרן'!$C$42</f>
        <v>2.929994945641526E-4</v>
      </c>
    </row>
    <row r="218" spans="2:15">
      <c r="B218" s="76" t="s">
        <v>1597</v>
      </c>
      <c r="C218" s="73" t="s">
        <v>1598</v>
      </c>
      <c r="D218" s="86" t="s">
        <v>116</v>
      </c>
      <c r="E218" s="86" t="s">
        <v>907</v>
      </c>
      <c r="F218" s="73"/>
      <c r="G218" s="86" t="s">
        <v>1529</v>
      </c>
      <c r="H218" s="86" t="s">
        <v>130</v>
      </c>
      <c r="I218" s="83">
        <v>1084.840872</v>
      </c>
      <c r="J218" s="85">
        <v>228.8</v>
      </c>
      <c r="K218" s="73"/>
      <c r="L218" s="83">
        <v>10.917835068</v>
      </c>
      <c r="M218" s="84">
        <v>1.1077155796634379E-7</v>
      </c>
      <c r="N218" s="84">
        <f t="shared" si="4"/>
        <v>4.985977409716129E-3</v>
      </c>
      <c r="O218" s="84">
        <f>L218/'סכום נכסי הקרן'!$C$42</f>
        <v>3.304169906817629E-4</v>
      </c>
    </row>
    <row r="219" spans="2:15">
      <c r="B219" s="76" t="s">
        <v>1599</v>
      </c>
      <c r="C219" s="73" t="s">
        <v>1600</v>
      </c>
      <c r="D219" s="86" t="s">
        <v>28</v>
      </c>
      <c r="E219" s="86" t="s">
        <v>907</v>
      </c>
      <c r="F219" s="73"/>
      <c r="G219" s="86" t="s">
        <v>1083</v>
      </c>
      <c r="H219" s="86" t="s">
        <v>129</v>
      </c>
      <c r="I219" s="83">
        <v>8.4496420000000008</v>
      </c>
      <c r="J219" s="85">
        <v>7638</v>
      </c>
      <c r="K219" s="73"/>
      <c r="L219" s="83">
        <v>2.5171899959999999</v>
      </c>
      <c r="M219" s="84">
        <v>3.9610635612812762E-8</v>
      </c>
      <c r="N219" s="84">
        <f t="shared" si="4"/>
        <v>1.149555051697492E-3</v>
      </c>
      <c r="O219" s="84">
        <f>L219/'סכום נכסי הקרן'!$C$42</f>
        <v>7.6180152775006071E-5</v>
      </c>
    </row>
    <row r="220" spans="2:15">
      <c r="B220" s="76" t="s">
        <v>1601</v>
      </c>
      <c r="C220" s="73" t="s">
        <v>1602</v>
      </c>
      <c r="D220" s="86" t="s">
        <v>1426</v>
      </c>
      <c r="E220" s="86" t="s">
        <v>907</v>
      </c>
      <c r="F220" s="73"/>
      <c r="G220" s="86" t="s">
        <v>1102</v>
      </c>
      <c r="H220" s="86" t="s">
        <v>127</v>
      </c>
      <c r="I220" s="83">
        <v>25.117290000000004</v>
      </c>
      <c r="J220" s="85">
        <v>4781</v>
      </c>
      <c r="K220" s="73"/>
      <c r="L220" s="83">
        <v>4.2810574680000002</v>
      </c>
      <c r="M220" s="84">
        <v>2.0971301661516754E-8</v>
      </c>
      <c r="N220" s="84">
        <f t="shared" si="4"/>
        <v>1.955081359280388E-3</v>
      </c>
      <c r="O220" s="84">
        <f>L220/'סכום נכסי הקרן'!$C$42</f>
        <v>1.2956177820071897E-4</v>
      </c>
    </row>
    <row r="221" spans="2:15">
      <c r="B221" s="76" t="s">
        <v>1603</v>
      </c>
      <c r="C221" s="73" t="s">
        <v>1604</v>
      </c>
      <c r="D221" s="86" t="s">
        <v>1426</v>
      </c>
      <c r="E221" s="86" t="s">
        <v>907</v>
      </c>
      <c r="F221" s="73"/>
      <c r="G221" s="86" t="s">
        <v>968</v>
      </c>
      <c r="H221" s="86" t="s">
        <v>127</v>
      </c>
      <c r="I221" s="83">
        <v>47.392232999999997</v>
      </c>
      <c r="J221" s="85">
        <v>9342</v>
      </c>
      <c r="K221" s="73"/>
      <c r="L221" s="83">
        <v>15.783618294</v>
      </c>
      <c r="M221" s="84">
        <v>6.7458341277119389E-8</v>
      </c>
      <c r="N221" s="84">
        <f t="shared" si="4"/>
        <v>7.2080924255876677E-3</v>
      </c>
      <c r="O221" s="84">
        <f>L221/'סכום נכסי הקרן'!$C$42</f>
        <v>4.7767488941637311E-4</v>
      </c>
    </row>
    <row r="222" spans="2:15">
      <c r="B222" s="76" t="s">
        <v>1605</v>
      </c>
      <c r="C222" s="73" t="s">
        <v>1606</v>
      </c>
      <c r="D222" s="86" t="s">
        <v>1409</v>
      </c>
      <c r="E222" s="86" t="s">
        <v>907</v>
      </c>
      <c r="F222" s="73"/>
      <c r="G222" s="86" t="s">
        <v>924</v>
      </c>
      <c r="H222" s="86" t="s">
        <v>127</v>
      </c>
      <c r="I222" s="83">
        <v>22.669415999999998</v>
      </c>
      <c r="J222" s="85">
        <v>6367</v>
      </c>
      <c r="K222" s="73"/>
      <c r="L222" s="83">
        <v>5.1455845200000008</v>
      </c>
      <c r="M222" s="84">
        <v>7.4063170683872237E-7</v>
      </c>
      <c r="N222" s="84">
        <f t="shared" ref="N222:N226" si="5">L222/$L$11</f>
        <v>2.349895195953423E-3</v>
      </c>
      <c r="O222" s="84">
        <f>L222/'סכום נכסי הקרן'!$C$42</f>
        <v>1.5572579561861025E-4</v>
      </c>
    </row>
    <row r="223" spans="2:15">
      <c r="B223" s="76" t="s">
        <v>1607</v>
      </c>
      <c r="C223" s="73" t="s">
        <v>1608</v>
      </c>
      <c r="D223" s="86" t="s">
        <v>28</v>
      </c>
      <c r="E223" s="86" t="s">
        <v>907</v>
      </c>
      <c r="F223" s="73"/>
      <c r="G223" s="86" t="s">
        <v>1083</v>
      </c>
      <c r="H223" s="86" t="s">
        <v>129</v>
      </c>
      <c r="I223" s="83">
        <v>24.537918000000001</v>
      </c>
      <c r="J223" s="85">
        <v>7540</v>
      </c>
      <c r="K223" s="73"/>
      <c r="L223" s="83">
        <v>7.2161751699999996</v>
      </c>
      <c r="M223" s="84">
        <v>4.047740575761003E-8</v>
      </c>
      <c r="N223" s="84">
        <f t="shared" si="5"/>
        <v>3.2954964201309771E-3</v>
      </c>
      <c r="O223" s="84">
        <f>L223/'סכום נכסי הקרן'!$C$42</f>
        <v>2.1839008091378311E-4</v>
      </c>
    </row>
    <row r="224" spans="2:15">
      <c r="B224" s="76" t="s">
        <v>1609</v>
      </c>
      <c r="C224" s="73" t="s">
        <v>1610</v>
      </c>
      <c r="D224" s="86" t="s">
        <v>1426</v>
      </c>
      <c r="E224" s="86" t="s">
        <v>907</v>
      </c>
      <c r="F224" s="73"/>
      <c r="G224" s="86" t="s">
        <v>924</v>
      </c>
      <c r="H224" s="86" t="s">
        <v>127</v>
      </c>
      <c r="I224" s="83">
        <v>13.636084</v>
      </c>
      <c r="J224" s="85">
        <v>16112</v>
      </c>
      <c r="K224" s="73"/>
      <c r="L224" s="83">
        <v>7.832468306</v>
      </c>
      <c r="M224" s="84">
        <v>7.9929009081120402E-9</v>
      </c>
      <c r="N224" s="84">
        <f t="shared" si="5"/>
        <v>3.5769463261536012E-3</v>
      </c>
      <c r="O224" s="84">
        <f>L224/'סכום נכסי הקרן'!$C$42</f>
        <v>2.3704155550619509E-4</v>
      </c>
    </row>
    <row r="225" spans="2:15">
      <c r="B225" s="76" t="s">
        <v>1611</v>
      </c>
      <c r="C225" s="73" t="s">
        <v>1612</v>
      </c>
      <c r="D225" s="86" t="s">
        <v>1426</v>
      </c>
      <c r="E225" s="86" t="s">
        <v>907</v>
      </c>
      <c r="F225" s="73"/>
      <c r="G225" s="86" t="s">
        <v>1009</v>
      </c>
      <c r="H225" s="86" t="s">
        <v>127</v>
      </c>
      <c r="I225" s="83">
        <v>41.980387</v>
      </c>
      <c r="J225" s="85">
        <v>11362</v>
      </c>
      <c r="K225" s="83">
        <v>8.0816443000000002E-2</v>
      </c>
      <c r="L225" s="83">
        <v>17.085194823000002</v>
      </c>
      <c r="M225" s="84">
        <v>1.4822132065165571E-8</v>
      </c>
      <c r="N225" s="84">
        <f t="shared" si="5"/>
        <v>7.8024988376822913E-3</v>
      </c>
      <c r="O225" s="84">
        <f>L225/'סכום נכסי הקרן'!$C$42</f>
        <v>5.170657574021611E-4</v>
      </c>
    </row>
    <row r="226" spans="2:15">
      <c r="B226" s="76" t="s">
        <v>1613</v>
      </c>
      <c r="C226" s="73" t="s">
        <v>1614</v>
      </c>
      <c r="D226" s="86" t="s">
        <v>1426</v>
      </c>
      <c r="E226" s="86" t="s">
        <v>907</v>
      </c>
      <c r="F226" s="73"/>
      <c r="G226" s="86" t="s">
        <v>1105</v>
      </c>
      <c r="H226" s="86" t="s">
        <v>127</v>
      </c>
      <c r="I226" s="83">
        <v>35.815395000000002</v>
      </c>
      <c r="J226" s="85">
        <v>4263</v>
      </c>
      <c r="K226" s="73"/>
      <c r="L226" s="83">
        <v>5.4430786800000002</v>
      </c>
      <c r="M226" s="84">
        <v>9.5228060327027447E-8</v>
      </c>
      <c r="N226" s="84">
        <f t="shared" si="5"/>
        <v>2.4857553872865931E-3</v>
      </c>
      <c r="O226" s="84">
        <f>L226/'סכום נכסי הקרן'!$C$42</f>
        <v>1.6472914879992967E-4</v>
      </c>
    </row>
    <row r="227" spans="2:15">
      <c r="B227" s="119"/>
      <c r="C227" s="119"/>
      <c r="D227" s="119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9"/>
      <c r="C228" s="119"/>
      <c r="D228" s="119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9"/>
      <c r="C229" s="119"/>
      <c r="D229" s="119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20" t="s">
        <v>213</v>
      </c>
      <c r="C230" s="119"/>
      <c r="D230" s="119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20" t="s">
        <v>107</v>
      </c>
      <c r="C231" s="119"/>
      <c r="D231" s="119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20" t="s">
        <v>195</v>
      </c>
      <c r="C232" s="119"/>
      <c r="D232" s="119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20" t="s">
        <v>203</v>
      </c>
      <c r="C233" s="119"/>
      <c r="D233" s="119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20" t="s">
        <v>210</v>
      </c>
      <c r="C234" s="119"/>
      <c r="D234" s="119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9"/>
      <c r="C235" s="119"/>
      <c r="D235" s="119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9"/>
      <c r="C236" s="119"/>
      <c r="D236" s="119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9"/>
      <c r="C237" s="119"/>
      <c r="D237" s="119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9"/>
      <c r="C238" s="119"/>
      <c r="D238" s="119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9"/>
      <c r="C239" s="119"/>
      <c r="D239" s="119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9"/>
      <c r="C240" s="119"/>
      <c r="D240" s="119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9"/>
      <c r="C241" s="119"/>
      <c r="D241" s="119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9"/>
      <c r="C242" s="119"/>
      <c r="D242" s="119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9"/>
      <c r="C243" s="119"/>
      <c r="D243" s="119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9"/>
      <c r="C244" s="119"/>
      <c r="D244" s="119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9"/>
      <c r="C245" s="119"/>
      <c r="D245" s="119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9"/>
      <c r="C246" s="119"/>
      <c r="D246" s="119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9"/>
      <c r="C247" s="119"/>
      <c r="D247" s="119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9"/>
      <c r="C248" s="119"/>
      <c r="D248" s="119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9"/>
      <c r="C249" s="119"/>
      <c r="D249" s="119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9"/>
      <c r="C250" s="119"/>
      <c r="D250" s="119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9"/>
      <c r="C251" s="119"/>
      <c r="D251" s="119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9"/>
      <c r="C252" s="119"/>
      <c r="D252" s="119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9"/>
      <c r="C253" s="119"/>
      <c r="D253" s="119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9"/>
      <c r="C254" s="119"/>
      <c r="D254" s="119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9"/>
      <c r="C255" s="119"/>
      <c r="D255" s="119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9"/>
      <c r="C256" s="119"/>
      <c r="D256" s="119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9"/>
      <c r="C257" s="119"/>
      <c r="D257" s="119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9"/>
      <c r="C258" s="119"/>
      <c r="D258" s="119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9"/>
      <c r="C259" s="119"/>
      <c r="D259" s="119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9"/>
      <c r="C260" s="119"/>
      <c r="D260" s="119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9"/>
      <c r="C261" s="119"/>
      <c r="D261" s="119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9"/>
      <c r="C262" s="119"/>
      <c r="D262" s="119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9"/>
      <c r="C263" s="119"/>
      <c r="D263" s="119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9"/>
      <c r="C264" s="119"/>
      <c r="D264" s="119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9"/>
      <c r="C265" s="119"/>
      <c r="D265" s="119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9"/>
      <c r="C266" s="119"/>
      <c r="D266" s="119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9"/>
      <c r="C267" s="119"/>
      <c r="D267" s="119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9"/>
      <c r="C268" s="119"/>
      <c r="D268" s="119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9"/>
      <c r="C269" s="119"/>
      <c r="D269" s="119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9"/>
      <c r="C270" s="119"/>
      <c r="D270" s="119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9"/>
      <c r="C271" s="119"/>
      <c r="D271" s="119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9"/>
      <c r="C272" s="119"/>
      <c r="D272" s="119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25"/>
      <c r="C273" s="119"/>
      <c r="D273" s="119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25"/>
      <c r="C274" s="119"/>
      <c r="D274" s="119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26"/>
      <c r="C275" s="119"/>
      <c r="D275" s="119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9"/>
      <c r="C276" s="119"/>
      <c r="D276" s="119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9"/>
      <c r="C277" s="119"/>
      <c r="D277" s="119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9"/>
      <c r="C278" s="119"/>
      <c r="D278" s="119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9"/>
      <c r="C279" s="119"/>
      <c r="D279" s="119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9"/>
      <c r="C280" s="119"/>
      <c r="D280" s="119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9"/>
      <c r="C281" s="119"/>
      <c r="D281" s="119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9"/>
      <c r="C282" s="119"/>
      <c r="D282" s="119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9"/>
      <c r="C283" s="119"/>
      <c r="D283" s="119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9"/>
      <c r="C284" s="119"/>
      <c r="D284" s="119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9"/>
      <c r="C285" s="119"/>
      <c r="D285" s="119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9"/>
      <c r="C286" s="119"/>
      <c r="D286" s="119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9"/>
      <c r="C287" s="119"/>
      <c r="D287" s="119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9"/>
      <c r="C288" s="119"/>
      <c r="D288" s="119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9"/>
      <c r="C289" s="119"/>
      <c r="D289" s="119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9"/>
      <c r="C290" s="119"/>
      <c r="D290" s="119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9"/>
      <c r="C291" s="119"/>
      <c r="D291" s="119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9"/>
      <c r="C292" s="119"/>
      <c r="D292" s="119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9"/>
      <c r="C293" s="119"/>
      <c r="D293" s="119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25"/>
      <c r="C294" s="119"/>
      <c r="D294" s="119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25"/>
      <c r="C295" s="119"/>
      <c r="D295" s="119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26"/>
      <c r="C296" s="119"/>
      <c r="D296" s="119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9"/>
      <c r="C297" s="119"/>
      <c r="D297" s="119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9"/>
      <c r="C298" s="119"/>
      <c r="D298" s="119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9"/>
      <c r="C299" s="119"/>
      <c r="D299" s="119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9"/>
      <c r="C300" s="119"/>
      <c r="D300" s="119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9"/>
      <c r="C301" s="119"/>
      <c r="D301" s="119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9"/>
      <c r="C302" s="119"/>
      <c r="D302" s="119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9"/>
      <c r="C303" s="119"/>
      <c r="D303" s="119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9"/>
      <c r="C304" s="119"/>
      <c r="D304" s="119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9"/>
      <c r="C305" s="119"/>
      <c r="D305" s="119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9"/>
      <c r="C306" s="119"/>
      <c r="D306" s="119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9"/>
      <c r="C307" s="119"/>
      <c r="D307" s="119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9"/>
      <c r="C308" s="119"/>
      <c r="D308" s="119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9"/>
      <c r="C309" s="119"/>
      <c r="D309" s="119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9"/>
      <c r="C310" s="119"/>
      <c r="D310" s="119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9"/>
      <c r="C311" s="119"/>
      <c r="D311" s="119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9"/>
      <c r="C312" s="119"/>
      <c r="D312" s="119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9"/>
      <c r="C313" s="119"/>
      <c r="D313" s="119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9"/>
      <c r="C314" s="119"/>
      <c r="D314" s="119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9"/>
      <c r="C315" s="119"/>
      <c r="D315" s="119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9"/>
      <c r="C316" s="119"/>
      <c r="D316" s="119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9"/>
      <c r="C317" s="119"/>
      <c r="D317" s="119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9"/>
      <c r="C318" s="119"/>
      <c r="D318" s="119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9"/>
      <c r="C319" s="119"/>
      <c r="D319" s="119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9"/>
      <c r="C320" s="119"/>
      <c r="D320" s="119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9"/>
      <c r="C321" s="119"/>
      <c r="D321" s="119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9"/>
      <c r="C322" s="119"/>
      <c r="D322" s="119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19"/>
      <c r="C323" s="119"/>
      <c r="D323" s="119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19"/>
      <c r="C324" s="119"/>
      <c r="D324" s="119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19"/>
      <c r="C325" s="119"/>
      <c r="D325" s="119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19"/>
      <c r="C326" s="119"/>
      <c r="D326" s="119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19"/>
      <c r="C327" s="119"/>
      <c r="D327" s="119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9"/>
      <c r="C328" s="119"/>
      <c r="D328" s="119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9"/>
      <c r="C329" s="119"/>
      <c r="D329" s="119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9"/>
      <c r="C330" s="119"/>
      <c r="D330" s="119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9"/>
      <c r="C331" s="119"/>
      <c r="D331" s="119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9"/>
      <c r="C332" s="119"/>
      <c r="D332" s="119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9"/>
      <c r="C333" s="119"/>
      <c r="D333" s="119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9"/>
      <c r="C334" s="119"/>
      <c r="D334" s="119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9"/>
      <c r="C335" s="119"/>
      <c r="D335" s="119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9"/>
      <c r="C336" s="119"/>
      <c r="D336" s="119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9"/>
      <c r="C337" s="119"/>
      <c r="D337" s="119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9"/>
      <c r="C338" s="119"/>
      <c r="D338" s="119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9"/>
      <c r="C339" s="119"/>
      <c r="D339" s="119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9"/>
      <c r="C340" s="119"/>
      <c r="D340" s="119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9"/>
      <c r="C341" s="119"/>
      <c r="D341" s="119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9"/>
      <c r="C342" s="119"/>
      <c r="D342" s="119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9"/>
      <c r="C343" s="119"/>
      <c r="D343" s="119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9"/>
      <c r="C344" s="119"/>
      <c r="D344" s="119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9"/>
      <c r="C345" s="119"/>
      <c r="D345" s="119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9"/>
      <c r="C346" s="119"/>
      <c r="D346" s="119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9"/>
      <c r="C347" s="119"/>
      <c r="D347" s="119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9"/>
      <c r="C348" s="119"/>
      <c r="D348" s="119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9"/>
      <c r="C349" s="119"/>
      <c r="D349" s="119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9"/>
      <c r="C350" s="119"/>
      <c r="D350" s="119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9"/>
      <c r="C351" s="119"/>
      <c r="D351" s="119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9"/>
      <c r="C352" s="119"/>
      <c r="D352" s="119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9"/>
      <c r="C353" s="119"/>
      <c r="D353" s="119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9"/>
      <c r="C354" s="119"/>
      <c r="D354" s="119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9"/>
      <c r="C355" s="119"/>
      <c r="D355" s="119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9"/>
      <c r="C356" s="119"/>
      <c r="D356" s="119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9"/>
      <c r="C357" s="119"/>
      <c r="D357" s="119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9"/>
      <c r="C358" s="119"/>
      <c r="D358" s="119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9"/>
      <c r="C359" s="119"/>
      <c r="D359" s="119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19"/>
      <c r="C360" s="119"/>
      <c r="D360" s="119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25"/>
      <c r="C361" s="119"/>
      <c r="D361" s="119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25"/>
      <c r="C362" s="119"/>
      <c r="D362" s="119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26"/>
      <c r="C363" s="119"/>
      <c r="D363" s="119"/>
      <c r="E363" s="119"/>
      <c r="F363" s="119"/>
      <c r="G363" s="119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9"/>
      <c r="C364" s="119"/>
      <c r="D364" s="119"/>
      <c r="E364" s="119"/>
      <c r="F364" s="119"/>
      <c r="G364" s="119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9"/>
      <c r="C365" s="119"/>
      <c r="D365" s="119"/>
      <c r="E365" s="119"/>
      <c r="F365" s="119"/>
      <c r="G365" s="119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9"/>
      <c r="C366" s="119"/>
      <c r="D366" s="119"/>
      <c r="E366" s="119"/>
      <c r="F366" s="119"/>
      <c r="G366" s="119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9"/>
      <c r="C367" s="119"/>
      <c r="D367" s="119"/>
      <c r="E367" s="119"/>
      <c r="F367" s="119"/>
      <c r="G367" s="119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9"/>
      <c r="C368" s="119"/>
      <c r="D368" s="119"/>
      <c r="E368" s="119"/>
      <c r="F368" s="119"/>
      <c r="G368" s="119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9"/>
      <c r="C369" s="119"/>
      <c r="D369" s="119"/>
      <c r="E369" s="119"/>
      <c r="F369" s="119"/>
      <c r="G369" s="119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9"/>
      <c r="C370" s="119"/>
      <c r="D370" s="119"/>
      <c r="E370" s="119"/>
      <c r="F370" s="119"/>
      <c r="G370" s="119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9"/>
      <c r="C371" s="119"/>
      <c r="D371" s="119"/>
      <c r="E371" s="119"/>
      <c r="F371" s="119"/>
      <c r="G371" s="119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9"/>
      <c r="C372" s="119"/>
      <c r="D372" s="119"/>
      <c r="E372" s="119"/>
      <c r="F372" s="119"/>
      <c r="G372" s="119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9"/>
      <c r="C373" s="119"/>
      <c r="D373" s="119"/>
      <c r="E373" s="119"/>
      <c r="F373" s="119"/>
      <c r="G373" s="119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9"/>
      <c r="C374" s="119"/>
      <c r="D374" s="119"/>
      <c r="E374" s="119"/>
      <c r="F374" s="119"/>
      <c r="G374" s="119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9"/>
      <c r="C375" s="119"/>
      <c r="D375" s="119"/>
      <c r="E375" s="119"/>
      <c r="F375" s="119"/>
      <c r="G375" s="119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9"/>
      <c r="C376" s="119"/>
      <c r="D376" s="119"/>
      <c r="E376" s="119"/>
      <c r="F376" s="119"/>
      <c r="G376" s="119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9"/>
      <c r="C377" s="119"/>
      <c r="D377" s="119"/>
      <c r="E377" s="119"/>
      <c r="F377" s="119"/>
      <c r="G377" s="119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9"/>
      <c r="C378" s="119"/>
      <c r="D378" s="119"/>
      <c r="E378" s="119"/>
      <c r="F378" s="119"/>
      <c r="G378" s="119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9"/>
      <c r="C379" s="119"/>
      <c r="D379" s="119"/>
      <c r="E379" s="119"/>
      <c r="F379" s="119"/>
      <c r="G379" s="119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9"/>
      <c r="C380" s="119"/>
      <c r="D380" s="119"/>
      <c r="E380" s="119"/>
      <c r="F380" s="119"/>
      <c r="G380" s="119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9"/>
      <c r="C381" s="119"/>
      <c r="D381" s="119"/>
      <c r="E381" s="119"/>
      <c r="F381" s="119"/>
      <c r="G381" s="119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9"/>
      <c r="C382" s="119"/>
      <c r="D382" s="119"/>
      <c r="E382" s="119"/>
      <c r="F382" s="119"/>
      <c r="G382" s="119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9"/>
      <c r="C383" s="119"/>
      <c r="D383" s="119"/>
      <c r="E383" s="119"/>
      <c r="F383" s="119"/>
      <c r="G383" s="119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9"/>
      <c r="C384" s="119"/>
      <c r="D384" s="119"/>
      <c r="E384" s="119"/>
      <c r="F384" s="119"/>
      <c r="G384" s="119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9"/>
      <c r="C385" s="119"/>
      <c r="D385" s="119"/>
      <c r="E385" s="119"/>
      <c r="F385" s="119"/>
      <c r="G385" s="119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9"/>
      <c r="C386" s="119"/>
      <c r="D386" s="119"/>
      <c r="E386" s="119"/>
      <c r="F386" s="119"/>
      <c r="G386" s="119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9"/>
      <c r="C387" s="119"/>
      <c r="D387" s="119"/>
      <c r="E387" s="119"/>
      <c r="F387" s="119"/>
      <c r="G387" s="119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9"/>
      <c r="C388" s="119"/>
      <c r="D388" s="119"/>
      <c r="E388" s="119"/>
      <c r="F388" s="119"/>
      <c r="G388" s="119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9"/>
      <c r="C389" s="119"/>
      <c r="D389" s="119"/>
      <c r="E389" s="119"/>
      <c r="F389" s="119"/>
      <c r="G389" s="119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9"/>
      <c r="C390" s="119"/>
      <c r="D390" s="119"/>
      <c r="E390" s="119"/>
      <c r="F390" s="119"/>
      <c r="G390" s="119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9"/>
      <c r="C391" s="119"/>
      <c r="D391" s="119"/>
      <c r="E391" s="119"/>
      <c r="F391" s="119"/>
      <c r="G391" s="119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9"/>
      <c r="C392" s="119"/>
      <c r="D392" s="119"/>
      <c r="E392" s="119"/>
      <c r="F392" s="119"/>
      <c r="G392" s="119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9"/>
      <c r="C393" s="119"/>
      <c r="D393" s="119"/>
      <c r="E393" s="119"/>
      <c r="F393" s="119"/>
      <c r="G393" s="119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9"/>
      <c r="C394" s="119"/>
      <c r="D394" s="119"/>
      <c r="E394" s="119"/>
      <c r="F394" s="119"/>
      <c r="G394" s="119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9"/>
      <c r="C395" s="119"/>
      <c r="D395" s="119"/>
      <c r="E395" s="119"/>
      <c r="F395" s="119"/>
      <c r="G395" s="119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9"/>
      <c r="C396" s="119"/>
      <c r="D396" s="119"/>
      <c r="E396" s="119"/>
      <c r="F396" s="119"/>
      <c r="G396" s="119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9"/>
      <c r="C397" s="119"/>
      <c r="D397" s="119"/>
      <c r="E397" s="119"/>
      <c r="F397" s="119"/>
      <c r="G397" s="119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9"/>
      <c r="C398" s="119"/>
      <c r="D398" s="119"/>
      <c r="E398" s="119"/>
      <c r="F398" s="119"/>
      <c r="G398" s="119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9"/>
      <c r="C399" s="119"/>
      <c r="D399" s="119"/>
      <c r="E399" s="119"/>
      <c r="F399" s="119"/>
      <c r="G399" s="119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9"/>
      <c r="C400" s="119"/>
      <c r="D400" s="119"/>
      <c r="E400" s="119"/>
      <c r="F400" s="119"/>
      <c r="G400" s="119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19"/>
      <c r="C401" s="119"/>
      <c r="D401" s="119"/>
      <c r="E401" s="119"/>
      <c r="F401" s="119"/>
      <c r="G401" s="119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19"/>
      <c r="C402" s="119"/>
      <c r="D402" s="119"/>
      <c r="E402" s="119"/>
      <c r="F402" s="119"/>
      <c r="G402" s="119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19"/>
      <c r="C403" s="119"/>
      <c r="D403" s="119"/>
      <c r="E403" s="119"/>
      <c r="F403" s="119"/>
      <c r="G403" s="119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19"/>
      <c r="C404" s="119"/>
      <c r="D404" s="119"/>
      <c r="E404" s="119"/>
      <c r="F404" s="119"/>
      <c r="G404" s="119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19"/>
      <c r="C405" s="119"/>
      <c r="D405" s="119"/>
      <c r="E405" s="119"/>
      <c r="F405" s="119"/>
      <c r="G405" s="119"/>
      <c r="H405" s="112"/>
      <c r="I405" s="112"/>
      <c r="J405" s="112"/>
      <c r="K405" s="112"/>
      <c r="L405" s="112"/>
      <c r="M405" s="112"/>
      <c r="N405" s="112"/>
      <c r="O405" s="112"/>
    </row>
    <row r="406" spans="2:15">
      <c r="B406" s="119"/>
      <c r="C406" s="119"/>
      <c r="D406" s="119"/>
      <c r="E406" s="119"/>
      <c r="F406" s="119"/>
      <c r="G406" s="119"/>
      <c r="H406" s="112"/>
      <c r="I406" s="112"/>
      <c r="J406" s="112"/>
      <c r="K406" s="112"/>
      <c r="L406" s="112"/>
      <c r="M406" s="112"/>
      <c r="N406" s="112"/>
      <c r="O406" s="112"/>
    </row>
    <row r="407" spans="2:15">
      <c r="B407" s="119"/>
      <c r="C407" s="119"/>
      <c r="D407" s="119"/>
      <c r="E407" s="119"/>
      <c r="F407" s="119"/>
      <c r="G407" s="119"/>
      <c r="H407" s="112"/>
      <c r="I407" s="112"/>
      <c r="J407" s="112"/>
      <c r="K407" s="112"/>
      <c r="L407" s="112"/>
      <c r="M407" s="112"/>
      <c r="N407" s="112"/>
      <c r="O407" s="112"/>
    </row>
    <row r="408" spans="2:15">
      <c r="B408" s="119"/>
      <c r="C408" s="119"/>
      <c r="D408" s="119"/>
      <c r="E408" s="119"/>
      <c r="F408" s="119"/>
      <c r="G408" s="119"/>
      <c r="H408" s="112"/>
      <c r="I408" s="112"/>
      <c r="J408" s="112"/>
      <c r="K408" s="112"/>
      <c r="L408" s="112"/>
      <c r="M408" s="112"/>
      <c r="N408" s="112"/>
      <c r="O408" s="112"/>
    </row>
    <row r="409" spans="2:15">
      <c r="B409" s="119"/>
      <c r="C409" s="119"/>
      <c r="D409" s="119"/>
      <c r="E409" s="119"/>
      <c r="F409" s="119"/>
      <c r="G409" s="119"/>
      <c r="H409" s="112"/>
      <c r="I409" s="112"/>
      <c r="J409" s="112"/>
      <c r="K409" s="112"/>
      <c r="L409" s="112"/>
      <c r="M409" s="112"/>
      <c r="N409" s="112"/>
      <c r="O409" s="112"/>
    </row>
    <row r="410" spans="2:15">
      <c r="B410" s="119"/>
      <c r="C410" s="119"/>
      <c r="D410" s="119"/>
      <c r="E410" s="119"/>
      <c r="F410" s="119"/>
      <c r="G410" s="119"/>
      <c r="H410" s="112"/>
      <c r="I410" s="112"/>
      <c r="J410" s="112"/>
      <c r="K410" s="112"/>
      <c r="L410" s="112"/>
      <c r="M410" s="112"/>
      <c r="N410" s="112"/>
      <c r="O410" s="112"/>
    </row>
    <row r="411" spans="2:15">
      <c r="B411" s="119"/>
      <c r="C411" s="119"/>
      <c r="D411" s="119"/>
      <c r="E411" s="119"/>
      <c r="F411" s="119"/>
      <c r="G411" s="119"/>
      <c r="H411" s="112"/>
      <c r="I411" s="112"/>
      <c r="J411" s="112"/>
      <c r="K411" s="112"/>
      <c r="L411" s="112"/>
      <c r="M411" s="112"/>
      <c r="N411" s="112"/>
      <c r="O411" s="112"/>
    </row>
    <row r="412" spans="2:15">
      <c r="B412" s="119"/>
      <c r="C412" s="119"/>
      <c r="D412" s="119"/>
      <c r="E412" s="119"/>
      <c r="F412" s="119"/>
      <c r="G412" s="119"/>
      <c r="H412" s="112"/>
      <c r="I412" s="112"/>
      <c r="J412" s="112"/>
      <c r="K412" s="112"/>
      <c r="L412" s="112"/>
      <c r="M412" s="112"/>
      <c r="N412" s="112"/>
      <c r="O412" s="112"/>
    </row>
    <row r="413" spans="2:15">
      <c r="B413" s="119"/>
      <c r="C413" s="119"/>
      <c r="D413" s="119"/>
      <c r="E413" s="119"/>
      <c r="F413" s="119"/>
      <c r="G413" s="119"/>
      <c r="H413" s="112"/>
      <c r="I413" s="112"/>
      <c r="J413" s="112"/>
      <c r="K413" s="112"/>
      <c r="L413" s="112"/>
      <c r="M413" s="112"/>
      <c r="N413" s="112"/>
      <c r="O413" s="112"/>
    </row>
    <row r="414" spans="2:15">
      <c r="B414" s="119"/>
      <c r="C414" s="119"/>
      <c r="D414" s="119"/>
      <c r="E414" s="119"/>
      <c r="F414" s="119"/>
      <c r="G414" s="119"/>
      <c r="H414" s="112"/>
      <c r="I414" s="112"/>
      <c r="J414" s="112"/>
      <c r="K414" s="112"/>
      <c r="L414" s="112"/>
      <c r="M414" s="112"/>
      <c r="N414" s="112"/>
      <c r="O414" s="112"/>
    </row>
    <row r="415" spans="2:15">
      <c r="B415" s="119"/>
      <c r="C415" s="119"/>
      <c r="D415" s="119"/>
      <c r="E415" s="119"/>
      <c r="F415" s="119"/>
      <c r="G415" s="119"/>
      <c r="H415" s="112"/>
      <c r="I415" s="112"/>
      <c r="J415" s="112"/>
      <c r="K415" s="112"/>
      <c r="L415" s="112"/>
      <c r="M415" s="112"/>
      <c r="N415" s="112"/>
      <c r="O415" s="112"/>
    </row>
    <row r="416" spans="2:15">
      <c r="B416" s="119"/>
      <c r="C416" s="119"/>
      <c r="D416" s="119"/>
      <c r="E416" s="119"/>
      <c r="F416" s="119"/>
      <c r="G416" s="119"/>
      <c r="H416" s="112"/>
      <c r="I416" s="112"/>
      <c r="J416" s="112"/>
      <c r="K416" s="112"/>
      <c r="L416" s="112"/>
      <c r="M416" s="112"/>
      <c r="N416" s="112"/>
      <c r="O416" s="112"/>
    </row>
    <row r="417" spans="2:15">
      <c r="B417" s="119"/>
      <c r="C417" s="119"/>
      <c r="D417" s="119"/>
      <c r="E417" s="119"/>
      <c r="F417" s="119"/>
      <c r="G417" s="119"/>
      <c r="H417" s="112"/>
      <c r="I417" s="112"/>
      <c r="J417" s="112"/>
      <c r="K417" s="112"/>
      <c r="L417" s="112"/>
      <c r="M417" s="112"/>
      <c r="N417" s="112"/>
      <c r="O417" s="112"/>
    </row>
    <row r="418" spans="2:15">
      <c r="B418" s="119"/>
      <c r="C418" s="119"/>
      <c r="D418" s="119"/>
      <c r="E418" s="119"/>
      <c r="F418" s="119"/>
      <c r="G418" s="119"/>
      <c r="H418" s="112"/>
      <c r="I418" s="112"/>
      <c r="J418" s="112"/>
      <c r="K418" s="112"/>
      <c r="L418" s="112"/>
      <c r="M418" s="112"/>
      <c r="N418" s="112"/>
      <c r="O418" s="112"/>
    </row>
    <row r="419" spans="2:15">
      <c r="B419" s="119"/>
      <c r="C419" s="119"/>
      <c r="D419" s="119"/>
      <c r="E419" s="119"/>
      <c r="F419" s="119"/>
      <c r="G419" s="119"/>
      <c r="H419" s="112"/>
      <c r="I419" s="112"/>
      <c r="J419" s="112"/>
      <c r="K419" s="112"/>
      <c r="L419" s="112"/>
      <c r="M419" s="112"/>
      <c r="N419" s="112"/>
      <c r="O419" s="112"/>
    </row>
    <row r="420" spans="2:15">
      <c r="B420" s="119"/>
      <c r="C420" s="119"/>
      <c r="D420" s="119"/>
      <c r="E420" s="119"/>
      <c r="F420" s="119"/>
      <c r="G420" s="119"/>
      <c r="H420" s="112"/>
      <c r="I420" s="112"/>
      <c r="J420" s="112"/>
      <c r="K420" s="112"/>
      <c r="L420" s="112"/>
      <c r="M420" s="112"/>
      <c r="N420" s="112"/>
      <c r="O420" s="112"/>
    </row>
    <row r="421" spans="2:15">
      <c r="B421" s="119"/>
      <c r="C421" s="119"/>
      <c r="D421" s="119"/>
      <c r="E421" s="119"/>
      <c r="F421" s="119"/>
      <c r="G421" s="119"/>
      <c r="H421" s="112"/>
      <c r="I421" s="112"/>
      <c r="J421" s="112"/>
      <c r="K421" s="112"/>
      <c r="L421" s="112"/>
      <c r="M421" s="112"/>
      <c r="N421" s="112"/>
      <c r="O421" s="112"/>
    </row>
    <row r="422" spans="2:15">
      <c r="B422" s="119"/>
      <c r="C422" s="119"/>
      <c r="D422" s="119"/>
      <c r="E422" s="119"/>
      <c r="F422" s="119"/>
      <c r="G422" s="119"/>
      <c r="H422" s="112"/>
      <c r="I422" s="112"/>
      <c r="J422" s="112"/>
      <c r="K422" s="112"/>
      <c r="L422" s="112"/>
      <c r="M422" s="112"/>
      <c r="N422" s="112"/>
      <c r="O422" s="112"/>
    </row>
    <row r="423" spans="2:15">
      <c r="B423" s="119"/>
      <c r="C423" s="119"/>
      <c r="D423" s="119"/>
      <c r="E423" s="119"/>
      <c r="F423" s="119"/>
      <c r="G423" s="119"/>
      <c r="H423" s="112"/>
      <c r="I423" s="112"/>
      <c r="J423" s="112"/>
      <c r="K423" s="112"/>
      <c r="L423" s="112"/>
      <c r="M423" s="112"/>
      <c r="N423" s="112"/>
      <c r="O423" s="112"/>
    </row>
    <row r="424" spans="2:15">
      <c r="B424" s="119"/>
      <c r="C424" s="119"/>
      <c r="D424" s="119"/>
      <c r="E424" s="119"/>
      <c r="F424" s="119"/>
      <c r="G424" s="119"/>
      <c r="H424" s="112"/>
      <c r="I424" s="112"/>
      <c r="J424" s="112"/>
      <c r="K424" s="112"/>
      <c r="L424" s="112"/>
      <c r="M424" s="112"/>
      <c r="N424" s="112"/>
      <c r="O424" s="112"/>
    </row>
    <row r="425" spans="2:15">
      <c r="B425" s="119"/>
      <c r="C425" s="119"/>
      <c r="D425" s="119"/>
      <c r="E425" s="119"/>
      <c r="F425" s="119"/>
      <c r="G425" s="119"/>
      <c r="H425" s="112"/>
      <c r="I425" s="112"/>
      <c r="J425" s="112"/>
      <c r="K425" s="112"/>
      <c r="L425" s="112"/>
      <c r="M425" s="112"/>
      <c r="N425" s="112"/>
      <c r="O425" s="112"/>
    </row>
    <row r="426" spans="2:15">
      <c r="B426" s="119"/>
      <c r="C426" s="119"/>
      <c r="D426" s="119"/>
      <c r="E426" s="119"/>
      <c r="F426" s="119"/>
      <c r="G426" s="119"/>
      <c r="H426" s="112"/>
      <c r="I426" s="112"/>
      <c r="J426" s="112"/>
      <c r="K426" s="112"/>
      <c r="L426" s="112"/>
      <c r="M426" s="112"/>
      <c r="N426" s="112"/>
      <c r="O426" s="112"/>
    </row>
    <row r="427" spans="2:15">
      <c r="B427" s="119"/>
      <c r="C427" s="119"/>
      <c r="D427" s="119"/>
      <c r="E427" s="119"/>
      <c r="F427" s="119"/>
      <c r="G427" s="119"/>
      <c r="H427" s="112"/>
      <c r="I427" s="112"/>
      <c r="J427" s="112"/>
      <c r="K427" s="112"/>
      <c r="L427" s="112"/>
      <c r="M427" s="112"/>
      <c r="N427" s="112"/>
      <c r="O427" s="112"/>
    </row>
    <row r="428" spans="2:15">
      <c r="B428" s="119"/>
      <c r="C428" s="119"/>
      <c r="D428" s="119"/>
      <c r="E428" s="119"/>
      <c r="F428" s="119"/>
      <c r="G428" s="119"/>
      <c r="H428" s="112"/>
      <c r="I428" s="112"/>
      <c r="J428" s="112"/>
      <c r="K428" s="112"/>
      <c r="L428" s="112"/>
      <c r="M428" s="112"/>
      <c r="N428" s="112"/>
      <c r="O428" s="112"/>
    </row>
    <row r="429" spans="2:15">
      <c r="B429" s="119"/>
      <c r="C429" s="119"/>
      <c r="D429" s="119"/>
      <c r="E429" s="119"/>
      <c r="F429" s="119"/>
      <c r="G429" s="119"/>
      <c r="H429" s="112"/>
      <c r="I429" s="112"/>
      <c r="J429" s="112"/>
      <c r="K429" s="112"/>
      <c r="L429" s="112"/>
      <c r="M429" s="112"/>
      <c r="N429" s="112"/>
      <c r="O429" s="112"/>
    </row>
    <row r="430" spans="2:15">
      <c r="B430" s="119"/>
      <c r="C430" s="119"/>
      <c r="D430" s="119"/>
      <c r="E430" s="119"/>
      <c r="F430" s="119"/>
      <c r="G430" s="119"/>
      <c r="H430" s="112"/>
      <c r="I430" s="112"/>
      <c r="J430" s="112"/>
      <c r="K430" s="112"/>
      <c r="L430" s="112"/>
      <c r="M430" s="112"/>
      <c r="N430" s="112"/>
      <c r="O430" s="112"/>
    </row>
    <row r="431" spans="2:15">
      <c r="B431" s="119"/>
      <c r="C431" s="119"/>
      <c r="D431" s="119"/>
      <c r="E431" s="119"/>
      <c r="F431" s="119"/>
      <c r="G431" s="119"/>
      <c r="H431" s="112"/>
      <c r="I431" s="112"/>
      <c r="J431" s="112"/>
      <c r="K431" s="112"/>
      <c r="L431" s="112"/>
      <c r="M431" s="112"/>
      <c r="N431" s="112"/>
      <c r="O431" s="112"/>
    </row>
    <row r="432" spans="2:15">
      <c r="B432" s="119"/>
      <c r="C432" s="119"/>
      <c r="D432" s="119"/>
      <c r="E432" s="119"/>
      <c r="F432" s="119"/>
      <c r="G432" s="119"/>
      <c r="H432" s="112"/>
      <c r="I432" s="112"/>
      <c r="J432" s="112"/>
      <c r="K432" s="112"/>
      <c r="L432" s="112"/>
      <c r="M432" s="112"/>
      <c r="N432" s="112"/>
      <c r="O432" s="112"/>
    </row>
    <row r="433" spans="2:15">
      <c r="B433" s="119"/>
      <c r="C433" s="119"/>
      <c r="D433" s="119"/>
      <c r="E433" s="119"/>
      <c r="F433" s="119"/>
      <c r="G433" s="119"/>
      <c r="H433" s="112"/>
      <c r="I433" s="112"/>
      <c r="J433" s="112"/>
      <c r="K433" s="112"/>
      <c r="L433" s="112"/>
      <c r="M433" s="112"/>
      <c r="N433" s="112"/>
      <c r="O433" s="112"/>
    </row>
    <row r="434" spans="2:15">
      <c r="B434" s="119"/>
      <c r="C434" s="119"/>
      <c r="D434" s="119"/>
      <c r="E434" s="119"/>
      <c r="F434" s="119"/>
      <c r="G434" s="119"/>
      <c r="H434" s="112"/>
      <c r="I434" s="112"/>
      <c r="J434" s="112"/>
      <c r="K434" s="112"/>
      <c r="L434" s="112"/>
      <c r="M434" s="112"/>
      <c r="N434" s="112"/>
      <c r="O434" s="112"/>
    </row>
    <row r="435" spans="2:15">
      <c r="B435" s="119"/>
      <c r="C435" s="119"/>
      <c r="D435" s="119"/>
      <c r="E435" s="119"/>
      <c r="F435" s="119"/>
      <c r="G435" s="119"/>
      <c r="H435" s="112"/>
      <c r="I435" s="112"/>
      <c r="J435" s="112"/>
      <c r="K435" s="112"/>
      <c r="L435" s="112"/>
      <c r="M435" s="112"/>
      <c r="N435" s="112"/>
      <c r="O435" s="112"/>
    </row>
    <row r="436" spans="2:15">
      <c r="B436" s="119"/>
      <c r="C436" s="119"/>
      <c r="D436" s="119"/>
      <c r="E436" s="119"/>
      <c r="F436" s="119"/>
      <c r="G436" s="119"/>
      <c r="H436" s="112"/>
      <c r="I436" s="112"/>
      <c r="J436" s="112"/>
      <c r="K436" s="112"/>
      <c r="L436" s="112"/>
      <c r="M436" s="112"/>
      <c r="N436" s="112"/>
      <c r="O436" s="112"/>
    </row>
    <row r="437" spans="2:15">
      <c r="B437" s="119"/>
      <c r="C437" s="119"/>
      <c r="D437" s="119"/>
      <c r="E437" s="119"/>
      <c r="F437" s="119"/>
      <c r="G437" s="119"/>
      <c r="H437" s="112"/>
      <c r="I437" s="112"/>
      <c r="J437" s="112"/>
      <c r="K437" s="112"/>
      <c r="L437" s="112"/>
      <c r="M437" s="112"/>
      <c r="N437" s="112"/>
      <c r="O437" s="112"/>
    </row>
    <row r="438" spans="2:15">
      <c r="B438" s="119"/>
      <c r="C438" s="119"/>
      <c r="D438" s="119"/>
      <c r="E438" s="119"/>
      <c r="F438" s="119"/>
      <c r="G438" s="119"/>
      <c r="H438" s="112"/>
      <c r="I438" s="112"/>
      <c r="J438" s="112"/>
      <c r="K438" s="112"/>
      <c r="L438" s="112"/>
      <c r="M438" s="112"/>
      <c r="N438" s="112"/>
      <c r="O438" s="112"/>
    </row>
    <row r="439" spans="2:15">
      <c r="B439" s="119"/>
      <c r="C439" s="119"/>
      <c r="D439" s="119"/>
      <c r="E439" s="119"/>
      <c r="F439" s="119"/>
      <c r="G439" s="119"/>
      <c r="H439" s="112"/>
      <c r="I439" s="112"/>
      <c r="J439" s="112"/>
      <c r="K439" s="112"/>
      <c r="L439" s="112"/>
      <c r="M439" s="112"/>
      <c r="N439" s="112"/>
      <c r="O439" s="112"/>
    </row>
    <row r="440" spans="2:15">
      <c r="B440" s="119"/>
      <c r="C440" s="119"/>
      <c r="D440" s="119"/>
      <c r="E440" s="119"/>
      <c r="F440" s="119"/>
      <c r="G440" s="119"/>
      <c r="H440" s="112"/>
      <c r="I440" s="112"/>
      <c r="J440" s="112"/>
      <c r="K440" s="112"/>
      <c r="L440" s="112"/>
      <c r="M440" s="112"/>
      <c r="N440" s="112"/>
      <c r="O440" s="112"/>
    </row>
    <row r="441" spans="2:15">
      <c r="B441" s="119"/>
      <c r="C441" s="119"/>
      <c r="D441" s="119"/>
      <c r="E441" s="119"/>
      <c r="F441" s="119"/>
      <c r="G441" s="119"/>
      <c r="H441" s="112"/>
      <c r="I441" s="112"/>
      <c r="J441" s="112"/>
      <c r="K441" s="112"/>
      <c r="L441" s="112"/>
      <c r="M441" s="112"/>
      <c r="N441" s="112"/>
      <c r="O441" s="112"/>
    </row>
    <row r="442" spans="2:15">
      <c r="B442" s="119"/>
      <c r="C442" s="119"/>
      <c r="D442" s="119"/>
      <c r="E442" s="119"/>
      <c r="F442" s="119"/>
      <c r="G442" s="119"/>
      <c r="H442" s="112"/>
      <c r="I442" s="112"/>
      <c r="J442" s="112"/>
      <c r="K442" s="112"/>
      <c r="L442" s="112"/>
      <c r="M442" s="112"/>
      <c r="N442" s="112"/>
      <c r="O442" s="112"/>
    </row>
    <row r="443" spans="2:15">
      <c r="B443" s="119"/>
      <c r="C443" s="119"/>
      <c r="D443" s="119"/>
      <c r="E443" s="119"/>
      <c r="F443" s="119"/>
      <c r="G443" s="119"/>
      <c r="H443" s="112"/>
      <c r="I443" s="112"/>
      <c r="J443" s="112"/>
      <c r="K443" s="112"/>
      <c r="L443" s="112"/>
      <c r="M443" s="112"/>
      <c r="N443" s="112"/>
      <c r="O443" s="112"/>
    </row>
    <row r="444" spans="2:15">
      <c r="B444" s="119"/>
      <c r="C444" s="119"/>
      <c r="D444" s="119"/>
      <c r="E444" s="119"/>
      <c r="F444" s="119"/>
      <c r="G444" s="119"/>
      <c r="H444" s="112"/>
      <c r="I444" s="112"/>
      <c r="J444" s="112"/>
      <c r="K444" s="112"/>
      <c r="L444" s="112"/>
      <c r="M444" s="112"/>
      <c r="N444" s="112"/>
      <c r="O444" s="112"/>
    </row>
    <row r="445" spans="2:15">
      <c r="B445" s="119"/>
      <c r="C445" s="119"/>
      <c r="D445" s="119"/>
      <c r="E445" s="119"/>
      <c r="F445" s="119"/>
      <c r="G445" s="119"/>
      <c r="H445" s="112"/>
      <c r="I445" s="112"/>
      <c r="J445" s="112"/>
      <c r="K445" s="112"/>
      <c r="L445" s="112"/>
      <c r="M445" s="112"/>
      <c r="N445" s="112"/>
      <c r="O445" s="112"/>
    </row>
    <row r="446" spans="2:15">
      <c r="B446" s="119"/>
      <c r="C446" s="119"/>
      <c r="D446" s="119"/>
      <c r="E446" s="119"/>
      <c r="F446" s="119"/>
      <c r="G446" s="119"/>
      <c r="H446" s="112"/>
      <c r="I446" s="112"/>
      <c r="J446" s="112"/>
      <c r="K446" s="112"/>
      <c r="L446" s="112"/>
      <c r="M446" s="112"/>
      <c r="N446" s="112"/>
      <c r="O446" s="112"/>
    </row>
    <row r="447" spans="2:15">
      <c r="B447" s="119"/>
      <c r="C447" s="119"/>
      <c r="D447" s="119"/>
      <c r="E447" s="119"/>
      <c r="F447" s="119"/>
      <c r="G447" s="119"/>
      <c r="H447" s="112"/>
      <c r="I447" s="112"/>
      <c r="J447" s="112"/>
      <c r="K447" s="112"/>
      <c r="L447" s="112"/>
      <c r="M447" s="112"/>
      <c r="N447" s="112"/>
      <c r="O447" s="112"/>
    </row>
    <row r="448" spans="2:15">
      <c r="B448" s="119"/>
      <c r="C448" s="119"/>
      <c r="D448" s="119"/>
      <c r="E448" s="119"/>
      <c r="F448" s="119"/>
      <c r="G448" s="119"/>
      <c r="H448" s="112"/>
      <c r="I448" s="112"/>
      <c r="J448" s="112"/>
      <c r="K448" s="112"/>
      <c r="L448" s="112"/>
      <c r="M448" s="112"/>
      <c r="N448" s="112"/>
      <c r="O448" s="112"/>
    </row>
    <row r="449" spans="2:15">
      <c r="B449" s="119"/>
      <c r="C449" s="119"/>
      <c r="D449" s="119"/>
      <c r="E449" s="119"/>
      <c r="F449" s="119"/>
      <c r="G449" s="119"/>
      <c r="H449" s="112"/>
      <c r="I449" s="112"/>
      <c r="J449" s="112"/>
      <c r="K449" s="112"/>
      <c r="L449" s="112"/>
      <c r="M449" s="112"/>
      <c r="N449" s="112"/>
      <c r="O449" s="112"/>
    </row>
    <row r="450" spans="2:15">
      <c r="B450" s="119"/>
      <c r="C450" s="119"/>
      <c r="D450" s="119"/>
      <c r="E450" s="119"/>
      <c r="F450" s="119"/>
      <c r="G450" s="119"/>
      <c r="H450" s="112"/>
      <c r="I450" s="112"/>
      <c r="J450" s="112"/>
      <c r="K450" s="112"/>
      <c r="L450" s="112"/>
      <c r="M450" s="112"/>
      <c r="N450" s="112"/>
      <c r="O450" s="112"/>
    </row>
    <row r="451" spans="2:15">
      <c r="B451" s="119"/>
      <c r="C451" s="119"/>
      <c r="D451" s="119"/>
      <c r="E451" s="119"/>
      <c r="F451" s="119"/>
      <c r="G451" s="119"/>
      <c r="H451" s="112"/>
      <c r="I451" s="112"/>
      <c r="J451" s="112"/>
      <c r="K451" s="112"/>
      <c r="L451" s="112"/>
      <c r="M451" s="112"/>
      <c r="N451" s="112"/>
      <c r="O451" s="112"/>
    </row>
    <row r="452" spans="2:15">
      <c r="B452" s="119"/>
      <c r="C452" s="119"/>
      <c r="D452" s="119"/>
      <c r="E452" s="119"/>
      <c r="F452" s="119"/>
      <c r="G452" s="119"/>
      <c r="H452" s="112"/>
      <c r="I452" s="112"/>
      <c r="J452" s="112"/>
      <c r="K452" s="112"/>
      <c r="L452" s="112"/>
      <c r="M452" s="112"/>
      <c r="N452" s="112"/>
      <c r="O452" s="112"/>
    </row>
    <row r="453" spans="2:15">
      <c r="B453" s="119"/>
      <c r="C453" s="119"/>
      <c r="D453" s="119"/>
      <c r="E453" s="119"/>
      <c r="F453" s="119"/>
      <c r="G453" s="119"/>
      <c r="H453" s="112"/>
      <c r="I453" s="112"/>
      <c r="J453" s="112"/>
      <c r="K453" s="112"/>
      <c r="L453" s="112"/>
      <c r="M453" s="112"/>
      <c r="N453" s="112"/>
      <c r="O453" s="112"/>
    </row>
    <row r="454" spans="2:15">
      <c r="B454" s="119"/>
      <c r="C454" s="119"/>
      <c r="D454" s="119"/>
      <c r="E454" s="119"/>
      <c r="F454" s="119"/>
      <c r="G454" s="119"/>
      <c r="H454" s="112"/>
      <c r="I454" s="112"/>
      <c r="J454" s="112"/>
      <c r="K454" s="112"/>
      <c r="L454" s="112"/>
      <c r="M454" s="112"/>
      <c r="N454" s="112"/>
      <c r="O454" s="112"/>
    </row>
    <row r="455" spans="2:15">
      <c r="B455" s="119"/>
      <c r="C455" s="119"/>
      <c r="D455" s="119"/>
      <c r="E455" s="119"/>
      <c r="F455" s="119"/>
      <c r="G455" s="119"/>
      <c r="H455" s="112"/>
      <c r="I455" s="112"/>
      <c r="J455" s="112"/>
      <c r="K455" s="112"/>
      <c r="L455" s="112"/>
      <c r="M455" s="112"/>
      <c r="N455" s="112"/>
      <c r="O455" s="112"/>
    </row>
    <row r="456" spans="2:15">
      <c r="B456" s="119"/>
      <c r="C456" s="119"/>
      <c r="D456" s="119"/>
      <c r="E456" s="119"/>
      <c r="F456" s="119"/>
      <c r="G456" s="119"/>
      <c r="H456" s="112"/>
      <c r="I456" s="112"/>
      <c r="J456" s="112"/>
      <c r="K456" s="112"/>
      <c r="L456" s="112"/>
      <c r="M456" s="112"/>
      <c r="N456" s="112"/>
      <c r="O456" s="112"/>
    </row>
    <row r="457" spans="2:15">
      <c r="B457" s="119"/>
      <c r="C457" s="119"/>
      <c r="D457" s="119"/>
      <c r="E457" s="119"/>
      <c r="F457" s="119"/>
      <c r="G457" s="119"/>
      <c r="H457" s="112"/>
      <c r="I457" s="112"/>
      <c r="J457" s="112"/>
      <c r="K457" s="112"/>
      <c r="L457" s="112"/>
      <c r="M457" s="112"/>
      <c r="N457" s="112"/>
      <c r="O457" s="112"/>
    </row>
    <row r="458" spans="2:15">
      <c r="B458" s="119"/>
      <c r="C458" s="119"/>
      <c r="D458" s="119"/>
      <c r="E458" s="119"/>
      <c r="F458" s="119"/>
      <c r="G458" s="119"/>
      <c r="H458" s="112"/>
      <c r="I458" s="112"/>
      <c r="J458" s="112"/>
      <c r="K458" s="112"/>
      <c r="L458" s="112"/>
      <c r="M458" s="112"/>
      <c r="N458" s="112"/>
      <c r="O458" s="112"/>
    </row>
    <row r="459" spans="2:15">
      <c r="B459" s="119"/>
      <c r="C459" s="119"/>
      <c r="D459" s="119"/>
      <c r="E459" s="119"/>
      <c r="F459" s="119"/>
      <c r="G459" s="119"/>
      <c r="H459" s="112"/>
      <c r="I459" s="112"/>
      <c r="J459" s="112"/>
      <c r="K459" s="112"/>
      <c r="L459" s="112"/>
      <c r="M459" s="112"/>
      <c r="N459" s="112"/>
      <c r="O459" s="112"/>
    </row>
    <row r="460" spans="2:15">
      <c r="B460" s="119"/>
      <c r="C460" s="119"/>
      <c r="D460" s="119"/>
      <c r="E460" s="119"/>
      <c r="F460" s="119"/>
      <c r="G460" s="119"/>
      <c r="H460" s="112"/>
      <c r="I460" s="112"/>
      <c r="J460" s="112"/>
      <c r="K460" s="112"/>
      <c r="L460" s="112"/>
      <c r="M460" s="112"/>
      <c r="N460" s="112"/>
      <c r="O460" s="112"/>
    </row>
    <row r="461" spans="2:15">
      <c r="B461" s="119"/>
      <c r="C461" s="119"/>
      <c r="D461" s="119"/>
      <c r="E461" s="119"/>
      <c r="F461" s="119"/>
      <c r="G461" s="119"/>
      <c r="H461" s="112"/>
      <c r="I461" s="112"/>
      <c r="J461" s="112"/>
      <c r="K461" s="112"/>
      <c r="L461" s="112"/>
      <c r="M461" s="112"/>
      <c r="N461" s="112"/>
      <c r="O461" s="112"/>
    </row>
    <row r="462" spans="2:15">
      <c r="B462" s="119"/>
      <c r="C462" s="119"/>
      <c r="D462" s="119"/>
      <c r="E462" s="119"/>
      <c r="F462" s="119"/>
      <c r="G462" s="119"/>
      <c r="H462" s="112"/>
      <c r="I462" s="112"/>
      <c r="J462" s="112"/>
      <c r="K462" s="112"/>
      <c r="L462" s="112"/>
      <c r="M462" s="112"/>
      <c r="N462" s="112"/>
      <c r="O462" s="112"/>
    </row>
    <row r="463" spans="2:15">
      <c r="B463" s="119"/>
      <c r="C463" s="119"/>
      <c r="D463" s="119"/>
      <c r="E463" s="119"/>
      <c r="F463" s="119"/>
      <c r="G463" s="119"/>
      <c r="H463" s="112"/>
      <c r="I463" s="112"/>
      <c r="J463" s="112"/>
      <c r="K463" s="112"/>
      <c r="L463" s="112"/>
      <c r="M463" s="112"/>
      <c r="N463" s="112"/>
      <c r="O463" s="112"/>
    </row>
    <row r="464" spans="2:15">
      <c r="B464" s="119"/>
      <c r="C464" s="119"/>
      <c r="D464" s="119"/>
      <c r="E464" s="119"/>
      <c r="F464" s="119"/>
      <c r="G464" s="119"/>
      <c r="H464" s="112"/>
      <c r="I464" s="112"/>
      <c r="J464" s="112"/>
      <c r="K464" s="112"/>
      <c r="L464" s="112"/>
      <c r="M464" s="112"/>
      <c r="N464" s="112"/>
      <c r="O464" s="112"/>
    </row>
    <row r="465" spans="2:15">
      <c r="B465" s="119"/>
      <c r="C465" s="119"/>
      <c r="D465" s="119"/>
      <c r="E465" s="119"/>
      <c r="F465" s="119"/>
      <c r="G465" s="119"/>
      <c r="H465" s="112"/>
      <c r="I465" s="112"/>
      <c r="J465" s="112"/>
      <c r="K465" s="112"/>
      <c r="L465" s="112"/>
      <c r="M465" s="112"/>
      <c r="N465" s="112"/>
      <c r="O465" s="112"/>
    </row>
    <row r="466" spans="2:15">
      <c r="B466" s="119"/>
      <c r="C466" s="119"/>
      <c r="D466" s="119"/>
      <c r="E466" s="119"/>
      <c r="F466" s="119"/>
      <c r="G466" s="119"/>
      <c r="H466" s="112"/>
      <c r="I466" s="112"/>
      <c r="J466" s="112"/>
      <c r="K466" s="112"/>
      <c r="L466" s="112"/>
      <c r="M466" s="112"/>
      <c r="N466" s="112"/>
      <c r="O466" s="112"/>
    </row>
    <row r="467" spans="2:15">
      <c r="B467" s="119"/>
      <c r="C467" s="119"/>
      <c r="D467" s="119"/>
      <c r="E467" s="119"/>
      <c r="F467" s="119"/>
      <c r="G467" s="119"/>
      <c r="H467" s="112"/>
      <c r="I467" s="112"/>
      <c r="J467" s="112"/>
      <c r="K467" s="112"/>
      <c r="L467" s="112"/>
      <c r="M467" s="112"/>
      <c r="N467" s="112"/>
      <c r="O467" s="112"/>
    </row>
    <row r="468" spans="2:15">
      <c r="B468" s="119"/>
      <c r="C468" s="119"/>
      <c r="D468" s="119"/>
      <c r="E468" s="119"/>
      <c r="F468" s="119"/>
      <c r="G468" s="119"/>
      <c r="H468" s="112"/>
      <c r="I468" s="112"/>
      <c r="J468" s="112"/>
      <c r="K468" s="112"/>
      <c r="L468" s="112"/>
      <c r="M468" s="112"/>
      <c r="N468" s="112"/>
      <c r="O468" s="112"/>
    </row>
    <row r="469" spans="2:15">
      <c r="B469" s="119"/>
      <c r="C469" s="119"/>
      <c r="D469" s="119"/>
      <c r="E469" s="119"/>
      <c r="F469" s="119"/>
      <c r="G469" s="119"/>
      <c r="H469" s="112"/>
      <c r="I469" s="112"/>
      <c r="J469" s="112"/>
      <c r="K469" s="112"/>
      <c r="L469" s="112"/>
      <c r="M469" s="112"/>
      <c r="N469" s="112"/>
      <c r="O469" s="112"/>
    </row>
    <row r="470" spans="2:15">
      <c r="B470" s="119"/>
      <c r="C470" s="119"/>
      <c r="D470" s="119"/>
      <c r="E470" s="119"/>
      <c r="F470" s="119"/>
      <c r="G470" s="119"/>
      <c r="H470" s="112"/>
      <c r="I470" s="112"/>
      <c r="J470" s="112"/>
      <c r="K470" s="112"/>
      <c r="L470" s="112"/>
      <c r="M470" s="112"/>
      <c r="N470" s="112"/>
      <c r="O470" s="112"/>
    </row>
    <row r="471" spans="2:15">
      <c r="B471" s="119"/>
      <c r="C471" s="119"/>
      <c r="D471" s="119"/>
      <c r="E471" s="119"/>
      <c r="F471" s="119"/>
      <c r="G471" s="119"/>
      <c r="H471" s="112"/>
      <c r="I471" s="112"/>
      <c r="J471" s="112"/>
      <c r="K471" s="112"/>
      <c r="L471" s="112"/>
      <c r="M471" s="112"/>
      <c r="N471" s="112"/>
      <c r="O471" s="112"/>
    </row>
    <row r="472" spans="2:15">
      <c r="B472" s="119"/>
      <c r="C472" s="119"/>
      <c r="D472" s="119"/>
      <c r="E472" s="119"/>
      <c r="F472" s="119"/>
      <c r="G472" s="119"/>
      <c r="H472" s="112"/>
      <c r="I472" s="112"/>
      <c r="J472" s="112"/>
      <c r="K472" s="112"/>
      <c r="L472" s="112"/>
      <c r="M472" s="112"/>
      <c r="N472" s="112"/>
      <c r="O472" s="112"/>
    </row>
    <row r="473" spans="2:15">
      <c r="B473" s="119"/>
      <c r="C473" s="119"/>
      <c r="D473" s="119"/>
      <c r="E473" s="119"/>
      <c r="F473" s="119"/>
      <c r="G473" s="119"/>
      <c r="H473" s="112"/>
      <c r="I473" s="112"/>
      <c r="J473" s="112"/>
      <c r="K473" s="112"/>
      <c r="L473" s="112"/>
      <c r="M473" s="112"/>
      <c r="N473" s="112"/>
      <c r="O473" s="112"/>
    </row>
    <row r="474" spans="2:15">
      <c r="B474" s="119"/>
      <c r="C474" s="119"/>
      <c r="D474" s="119"/>
      <c r="E474" s="119"/>
      <c r="F474" s="119"/>
      <c r="G474" s="119"/>
      <c r="H474" s="112"/>
      <c r="I474" s="112"/>
      <c r="J474" s="112"/>
      <c r="K474" s="112"/>
      <c r="L474" s="112"/>
      <c r="M474" s="112"/>
      <c r="N474" s="112"/>
      <c r="O474" s="112"/>
    </row>
    <row r="475" spans="2:15">
      <c r="B475" s="119"/>
      <c r="C475" s="119"/>
      <c r="D475" s="119"/>
      <c r="E475" s="119"/>
      <c r="F475" s="119"/>
      <c r="G475" s="119"/>
      <c r="H475" s="112"/>
      <c r="I475" s="112"/>
      <c r="J475" s="112"/>
      <c r="K475" s="112"/>
      <c r="L475" s="112"/>
      <c r="M475" s="112"/>
      <c r="N475" s="112"/>
      <c r="O475" s="112"/>
    </row>
    <row r="476" spans="2:15">
      <c r="B476" s="119"/>
      <c r="C476" s="119"/>
      <c r="D476" s="119"/>
      <c r="E476" s="119"/>
      <c r="F476" s="119"/>
      <c r="G476" s="119"/>
      <c r="H476" s="112"/>
      <c r="I476" s="112"/>
      <c r="J476" s="112"/>
      <c r="K476" s="112"/>
      <c r="L476" s="112"/>
      <c r="M476" s="112"/>
      <c r="N476" s="112"/>
      <c r="O476" s="112"/>
    </row>
    <row r="477" spans="2:15">
      <c r="B477" s="119"/>
      <c r="C477" s="119"/>
      <c r="D477" s="119"/>
      <c r="E477" s="119"/>
      <c r="F477" s="119"/>
      <c r="G477" s="119"/>
      <c r="H477" s="112"/>
      <c r="I477" s="112"/>
      <c r="J477" s="112"/>
      <c r="K477" s="112"/>
      <c r="L477" s="112"/>
      <c r="M477" s="112"/>
      <c r="N477" s="112"/>
      <c r="O477" s="112"/>
    </row>
    <row r="478" spans="2:15">
      <c r="B478" s="119"/>
      <c r="C478" s="119"/>
      <c r="D478" s="119"/>
      <c r="E478" s="119"/>
      <c r="F478" s="119"/>
      <c r="G478" s="119"/>
      <c r="H478" s="112"/>
      <c r="I478" s="112"/>
      <c r="J478" s="112"/>
      <c r="K478" s="112"/>
      <c r="L478" s="112"/>
      <c r="M478" s="112"/>
      <c r="N478" s="112"/>
      <c r="O478" s="112"/>
    </row>
    <row r="479" spans="2:15">
      <c r="B479" s="119"/>
      <c r="C479" s="119"/>
      <c r="D479" s="119"/>
      <c r="E479" s="119"/>
      <c r="F479" s="119"/>
      <c r="G479" s="119"/>
      <c r="H479" s="112"/>
      <c r="I479" s="112"/>
      <c r="J479" s="112"/>
      <c r="K479" s="112"/>
      <c r="L479" s="112"/>
      <c r="M479" s="112"/>
      <c r="N479" s="112"/>
      <c r="O479" s="112"/>
    </row>
    <row r="480" spans="2:15">
      <c r="B480" s="119"/>
      <c r="C480" s="119"/>
      <c r="D480" s="119"/>
      <c r="E480" s="119"/>
      <c r="F480" s="119"/>
      <c r="G480" s="119"/>
      <c r="H480" s="112"/>
      <c r="I480" s="112"/>
      <c r="J480" s="112"/>
      <c r="K480" s="112"/>
      <c r="L480" s="112"/>
      <c r="M480" s="112"/>
      <c r="N480" s="112"/>
      <c r="O480" s="112"/>
    </row>
    <row r="481" spans="2:15">
      <c r="B481" s="119"/>
      <c r="C481" s="119"/>
      <c r="D481" s="119"/>
      <c r="E481" s="119"/>
      <c r="F481" s="119"/>
      <c r="G481" s="119"/>
      <c r="H481" s="112"/>
      <c r="I481" s="112"/>
      <c r="J481" s="112"/>
      <c r="K481" s="112"/>
      <c r="L481" s="112"/>
      <c r="M481" s="112"/>
      <c r="N481" s="112"/>
      <c r="O481" s="112"/>
    </row>
    <row r="482" spans="2:15">
      <c r="B482" s="119"/>
      <c r="C482" s="119"/>
      <c r="D482" s="119"/>
      <c r="E482" s="119"/>
      <c r="F482" s="119"/>
      <c r="G482" s="119"/>
      <c r="H482" s="112"/>
      <c r="I482" s="112"/>
      <c r="J482" s="112"/>
      <c r="K482" s="112"/>
      <c r="L482" s="112"/>
      <c r="M482" s="112"/>
      <c r="N482" s="112"/>
      <c r="O482" s="112"/>
    </row>
    <row r="483" spans="2:15">
      <c r="B483" s="119"/>
      <c r="C483" s="119"/>
      <c r="D483" s="119"/>
      <c r="E483" s="119"/>
      <c r="F483" s="119"/>
      <c r="G483" s="119"/>
      <c r="H483" s="112"/>
      <c r="I483" s="112"/>
      <c r="J483" s="112"/>
      <c r="K483" s="112"/>
      <c r="L483" s="112"/>
      <c r="M483" s="112"/>
      <c r="N483" s="112"/>
      <c r="O483" s="112"/>
    </row>
    <row r="484" spans="2:15">
      <c r="B484" s="119"/>
      <c r="C484" s="119"/>
      <c r="D484" s="119"/>
      <c r="E484" s="119"/>
      <c r="F484" s="119"/>
      <c r="G484" s="119"/>
      <c r="H484" s="112"/>
      <c r="I484" s="112"/>
      <c r="J484" s="112"/>
      <c r="K484" s="112"/>
      <c r="L484" s="112"/>
      <c r="M484" s="112"/>
      <c r="N484" s="112"/>
      <c r="O484" s="112"/>
    </row>
    <row r="485" spans="2:15">
      <c r="B485" s="119"/>
      <c r="C485" s="119"/>
      <c r="D485" s="119"/>
      <c r="E485" s="119"/>
      <c r="F485" s="119"/>
      <c r="G485" s="119"/>
      <c r="H485" s="112"/>
      <c r="I485" s="112"/>
      <c r="J485" s="112"/>
      <c r="K485" s="112"/>
      <c r="L485" s="112"/>
      <c r="M485" s="112"/>
      <c r="N485" s="112"/>
      <c r="O485" s="112"/>
    </row>
    <row r="486" spans="2:15">
      <c r="B486" s="119"/>
      <c r="C486" s="119"/>
      <c r="D486" s="119"/>
      <c r="E486" s="119"/>
      <c r="F486" s="119"/>
      <c r="G486" s="119"/>
      <c r="H486" s="112"/>
      <c r="I486" s="112"/>
      <c r="J486" s="112"/>
      <c r="K486" s="112"/>
      <c r="L486" s="112"/>
      <c r="M486" s="112"/>
      <c r="N486" s="112"/>
      <c r="O486" s="112"/>
    </row>
    <row r="487" spans="2:15">
      <c r="B487" s="119"/>
      <c r="C487" s="119"/>
      <c r="D487" s="119"/>
      <c r="E487" s="119"/>
      <c r="F487" s="119"/>
      <c r="G487" s="119"/>
      <c r="H487" s="112"/>
      <c r="I487" s="112"/>
      <c r="J487" s="112"/>
      <c r="K487" s="112"/>
      <c r="L487" s="112"/>
      <c r="M487" s="112"/>
      <c r="N487" s="112"/>
      <c r="O487" s="112"/>
    </row>
    <row r="488" spans="2:15">
      <c r="B488" s="119"/>
      <c r="C488" s="119"/>
      <c r="D488" s="119"/>
      <c r="E488" s="119"/>
      <c r="F488" s="119"/>
      <c r="G488" s="119"/>
      <c r="H488" s="112"/>
      <c r="I488" s="112"/>
      <c r="J488" s="112"/>
      <c r="K488" s="112"/>
      <c r="L488" s="112"/>
      <c r="M488" s="112"/>
      <c r="N488" s="112"/>
      <c r="O488" s="112"/>
    </row>
    <row r="489" spans="2:15">
      <c r="B489" s="119"/>
      <c r="C489" s="119"/>
      <c r="D489" s="119"/>
      <c r="E489" s="119"/>
      <c r="F489" s="119"/>
      <c r="G489" s="119"/>
      <c r="H489" s="112"/>
      <c r="I489" s="112"/>
      <c r="J489" s="112"/>
      <c r="K489" s="112"/>
      <c r="L489" s="112"/>
      <c r="M489" s="112"/>
      <c r="N489" s="112"/>
      <c r="O489" s="112"/>
    </row>
    <row r="490" spans="2:15">
      <c r="B490" s="119"/>
      <c r="C490" s="119"/>
      <c r="D490" s="119"/>
      <c r="E490" s="119"/>
      <c r="F490" s="119"/>
      <c r="G490" s="119"/>
      <c r="H490" s="112"/>
      <c r="I490" s="112"/>
      <c r="J490" s="112"/>
      <c r="K490" s="112"/>
      <c r="L490" s="112"/>
      <c r="M490" s="112"/>
      <c r="N490" s="112"/>
      <c r="O490" s="112"/>
    </row>
    <row r="491" spans="2:15">
      <c r="B491" s="119"/>
      <c r="C491" s="119"/>
      <c r="D491" s="119"/>
      <c r="E491" s="119"/>
      <c r="F491" s="119"/>
      <c r="G491" s="119"/>
      <c r="H491" s="112"/>
      <c r="I491" s="112"/>
      <c r="J491" s="112"/>
      <c r="K491" s="112"/>
      <c r="L491" s="112"/>
      <c r="M491" s="112"/>
      <c r="N491" s="112"/>
      <c r="O491" s="112"/>
    </row>
    <row r="492" spans="2:15">
      <c r="B492" s="119"/>
      <c r="C492" s="119"/>
      <c r="D492" s="119"/>
      <c r="E492" s="119"/>
      <c r="F492" s="119"/>
      <c r="G492" s="119"/>
      <c r="H492" s="112"/>
      <c r="I492" s="112"/>
      <c r="J492" s="112"/>
      <c r="K492" s="112"/>
      <c r="L492" s="112"/>
      <c r="M492" s="112"/>
      <c r="N492" s="112"/>
      <c r="O492" s="112"/>
    </row>
    <row r="493" spans="2:15">
      <c r="B493" s="119"/>
      <c r="C493" s="119"/>
      <c r="D493" s="119"/>
      <c r="E493" s="119"/>
      <c r="F493" s="119"/>
      <c r="G493" s="119"/>
      <c r="H493" s="112"/>
      <c r="I493" s="112"/>
      <c r="J493" s="112"/>
      <c r="K493" s="112"/>
      <c r="L493" s="112"/>
      <c r="M493" s="112"/>
      <c r="N493" s="112"/>
      <c r="O493" s="112"/>
    </row>
    <row r="494" spans="2:15">
      <c r="B494" s="119"/>
      <c r="C494" s="119"/>
      <c r="D494" s="119"/>
      <c r="E494" s="119"/>
      <c r="F494" s="119"/>
      <c r="G494" s="119"/>
      <c r="H494" s="112"/>
      <c r="I494" s="112"/>
      <c r="J494" s="112"/>
      <c r="K494" s="112"/>
      <c r="L494" s="112"/>
      <c r="M494" s="112"/>
      <c r="N494" s="112"/>
      <c r="O494" s="112"/>
    </row>
    <row r="495" spans="2:15">
      <c r="B495" s="119"/>
      <c r="C495" s="119"/>
      <c r="D495" s="119"/>
      <c r="E495" s="119"/>
      <c r="F495" s="119"/>
      <c r="G495" s="119"/>
      <c r="H495" s="112"/>
      <c r="I495" s="112"/>
      <c r="J495" s="112"/>
      <c r="K495" s="112"/>
      <c r="L495" s="112"/>
      <c r="M495" s="112"/>
      <c r="N495" s="112"/>
      <c r="O495" s="112"/>
    </row>
    <row r="496" spans="2:15">
      <c r="B496" s="119"/>
      <c r="C496" s="119"/>
      <c r="D496" s="119"/>
      <c r="E496" s="119"/>
      <c r="F496" s="119"/>
      <c r="G496" s="119"/>
      <c r="H496" s="112"/>
      <c r="I496" s="112"/>
      <c r="J496" s="112"/>
      <c r="K496" s="112"/>
      <c r="L496" s="112"/>
      <c r="M496" s="112"/>
      <c r="N496" s="112"/>
      <c r="O496" s="112"/>
    </row>
    <row r="497" spans="2:15">
      <c r="B497" s="119"/>
      <c r="C497" s="119"/>
      <c r="D497" s="119"/>
      <c r="E497" s="119"/>
      <c r="F497" s="119"/>
      <c r="G497" s="119"/>
      <c r="H497" s="112"/>
      <c r="I497" s="112"/>
      <c r="J497" s="112"/>
      <c r="K497" s="112"/>
      <c r="L497" s="112"/>
      <c r="M497" s="112"/>
      <c r="N497" s="112"/>
      <c r="O497" s="112"/>
    </row>
    <row r="498" spans="2:15">
      <c r="B498" s="119"/>
      <c r="C498" s="119"/>
      <c r="D498" s="119"/>
      <c r="E498" s="119"/>
      <c r="F498" s="119"/>
      <c r="G498" s="119"/>
      <c r="H498" s="112"/>
      <c r="I498" s="112"/>
      <c r="J498" s="112"/>
      <c r="K498" s="112"/>
      <c r="L498" s="112"/>
      <c r="M498" s="112"/>
      <c r="N498" s="112"/>
      <c r="O498" s="112"/>
    </row>
    <row r="499" spans="2:15">
      <c r="B499" s="119"/>
      <c r="C499" s="119"/>
      <c r="D499" s="119"/>
      <c r="E499" s="119"/>
      <c r="F499" s="119"/>
      <c r="G499" s="119"/>
      <c r="H499" s="112"/>
      <c r="I499" s="112"/>
      <c r="J499" s="112"/>
      <c r="K499" s="112"/>
      <c r="L499" s="112"/>
      <c r="M499" s="112"/>
      <c r="N499" s="112"/>
      <c r="O499" s="112"/>
    </row>
    <row r="500" spans="2:15">
      <c r="B500" s="119"/>
      <c r="C500" s="119"/>
      <c r="D500" s="119"/>
      <c r="E500" s="119"/>
      <c r="F500" s="119"/>
      <c r="G500" s="119"/>
      <c r="H500" s="112"/>
      <c r="I500" s="112"/>
      <c r="J500" s="112"/>
      <c r="K500" s="112"/>
      <c r="L500" s="112"/>
      <c r="M500" s="112"/>
      <c r="N500" s="112"/>
      <c r="O500" s="112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32 B234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125:G363 G105:G123 G37:G10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64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141</v>
      </c>
      <c r="C1" s="67" t="s" vm="1">
        <v>222</v>
      </c>
    </row>
    <row r="2" spans="2:14">
      <c r="B2" s="46" t="s">
        <v>140</v>
      </c>
      <c r="C2" s="67" t="s">
        <v>223</v>
      </c>
    </row>
    <row r="3" spans="2:14">
      <c r="B3" s="46" t="s">
        <v>142</v>
      </c>
      <c r="C3" s="67" t="s">
        <v>224</v>
      </c>
    </row>
    <row r="4" spans="2:14">
      <c r="B4" s="46" t="s">
        <v>143</v>
      </c>
      <c r="C4" s="67">
        <v>12152</v>
      </c>
    </row>
    <row r="6" spans="2:14" ht="26.25" customHeight="1">
      <c r="B6" s="130" t="s">
        <v>169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</row>
    <row r="7" spans="2:14" ht="26.25" customHeight="1">
      <c r="B7" s="130" t="s">
        <v>220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</row>
    <row r="8" spans="2:14" s="3" customFormat="1" ht="74.25" customHeight="1">
      <c r="B8" s="21" t="s">
        <v>110</v>
      </c>
      <c r="C8" s="29" t="s">
        <v>44</v>
      </c>
      <c r="D8" s="29" t="s">
        <v>114</v>
      </c>
      <c r="E8" s="29" t="s">
        <v>112</v>
      </c>
      <c r="F8" s="29" t="s">
        <v>65</v>
      </c>
      <c r="G8" s="29" t="s">
        <v>98</v>
      </c>
      <c r="H8" s="29" t="s">
        <v>197</v>
      </c>
      <c r="I8" s="29" t="s">
        <v>196</v>
      </c>
      <c r="J8" s="29" t="s">
        <v>212</v>
      </c>
      <c r="K8" s="29" t="s">
        <v>61</v>
      </c>
      <c r="L8" s="29" t="s">
        <v>58</v>
      </c>
      <c r="M8" s="29" t="s">
        <v>144</v>
      </c>
      <c r="N8" s="13" t="s">
        <v>146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204</v>
      </c>
      <c r="I9" s="31"/>
      <c r="J9" s="15" t="s">
        <v>200</v>
      </c>
      <c r="K9" s="15" t="s">
        <v>200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215</v>
      </c>
      <c r="C11" s="69"/>
      <c r="D11" s="69"/>
      <c r="E11" s="69"/>
      <c r="F11" s="69"/>
      <c r="G11" s="69"/>
      <c r="H11" s="77"/>
      <c r="I11" s="79"/>
      <c r="J11" s="77">
        <v>6.0757299000000001E-2</v>
      </c>
      <c r="K11" s="77">
        <v>4180.845969598</v>
      </c>
      <c r="L11" s="69"/>
      <c r="M11" s="78">
        <v>1</v>
      </c>
      <c r="N11" s="78">
        <f>K11/'סכום נכסי הקרן'!$C$42</f>
        <v>0.12652898080751152</v>
      </c>
    </row>
    <row r="12" spans="2:14">
      <c r="B12" s="70" t="s">
        <v>191</v>
      </c>
      <c r="C12" s="71"/>
      <c r="D12" s="71"/>
      <c r="E12" s="71"/>
      <c r="F12" s="71"/>
      <c r="G12" s="71"/>
      <c r="H12" s="80"/>
      <c r="I12" s="82"/>
      <c r="J12" s="71"/>
      <c r="K12" s="80">
        <v>2706.3061939530003</v>
      </c>
      <c r="L12" s="71"/>
      <c r="M12" s="81">
        <v>0.64731066717897268</v>
      </c>
      <c r="N12" s="81">
        <f>K12/'סכום נכסי הקרן'!$C$42</f>
        <v>8.1903558983985714E-2</v>
      </c>
    </row>
    <row r="13" spans="2:14">
      <c r="B13" s="89" t="s">
        <v>216</v>
      </c>
      <c r="C13" s="71"/>
      <c r="D13" s="71"/>
      <c r="E13" s="71"/>
      <c r="F13" s="71"/>
      <c r="G13" s="71"/>
      <c r="H13" s="80"/>
      <c r="I13" s="82"/>
      <c r="J13" s="71"/>
      <c r="K13" s="80">
        <v>142.64556306399999</v>
      </c>
      <c r="L13" s="71"/>
      <c r="M13" s="81">
        <v>3.4118827649064466E-2</v>
      </c>
      <c r="N13" s="81">
        <f>K13/'סכום נכסי הקרן'!$C$42</f>
        <v>4.3170204887832721E-3</v>
      </c>
    </row>
    <row r="14" spans="2:14">
      <c r="B14" s="76" t="s">
        <v>1615</v>
      </c>
      <c r="C14" s="73" t="s">
        <v>1616</v>
      </c>
      <c r="D14" s="86" t="s">
        <v>115</v>
      </c>
      <c r="E14" s="73" t="s">
        <v>1617</v>
      </c>
      <c r="F14" s="86" t="s">
        <v>1618</v>
      </c>
      <c r="G14" s="86" t="s">
        <v>128</v>
      </c>
      <c r="H14" s="83">
        <v>950.28359999999998</v>
      </c>
      <c r="I14" s="85">
        <v>1253</v>
      </c>
      <c r="J14" s="73"/>
      <c r="K14" s="83">
        <v>11.907053508000001</v>
      </c>
      <c r="L14" s="84">
        <v>1.3589817257206352E-5</v>
      </c>
      <c r="M14" s="84">
        <v>2.8480010013726713E-3</v>
      </c>
      <c r="N14" s="84">
        <f>K14/'סכום נכסי הקרן'!$C$42</f>
        <v>3.6035466404245634E-4</v>
      </c>
    </row>
    <row r="15" spans="2:14">
      <c r="B15" s="76" t="s">
        <v>1619</v>
      </c>
      <c r="C15" s="73" t="s">
        <v>1620</v>
      </c>
      <c r="D15" s="86" t="s">
        <v>115</v>
      </c>
      <c r="E15" s="73" t="s">
        <v>1617</v>
      </c>
      <c r="F15" s="86" t="s">
        <v>1618</v>
      </c>
      <c r="G15" s="86" t="s">
        <v>128</v>
      </c>
      <c r="H15" s="83">
        <v>1447.1749110000001</v>
      </c>
      <c r="I15" s="85">
        <v>1853</v>
      </c>
      <c r="J15" s="73"/>
      <c r="K15" s="83">
        <v>26.816151099999999</v>
      </c>
      <c r="L15" s="84">
        <v>3.1634235424522537E-5</v>
      </c>
      <c r="M15" s="84">
        <v>6.4140490453367376E-3</v>
      </c>
      <c r="N15" s="84">
        <f>K15/'סכום נכסי הקרן'!$C$42</f>
        <v>8.1156308855584967E-4</v>
      </c>
    </row>
    <row r="16" spans="2:14">
      <c r="B16" s="76" t="s">
        <v>1621</v>
      </c>
      <c r="C16" s="73" t="s">
        <v>1622</v>
      </c>
      <c r="D16" s="86" t="s">
        <v>115</v>
      </c>
      <c r="E16" s="73" t="s">
        <v>1623</v>
      </c>
      <c r="F16" s="86" t="s">
        <v>1618</v>
      </c>
      <c r="G16" s="86" t="s">
        <v>128</v>
      </c>
      <c r="H16" s="83">
        <v>0.61062399999999994</v>
      </c>
      <c r="I16" s="85">
        <v>832.8</v>
      </c>
      <c r="J16" s="73"/>
      <c r="K16" s="83">
        <v>5.085277E-3</v>
      </c>
      <c r="L16" s="84">
        <v>1.2537862610466834E-6</v>
      </c>
      <c r="M16" s="84">
        <v>1.2163272784931044E-6</v>
      </c>
      <c r="N16" s="84">
        <f>K16/'סכום נכסי הקרן'!$C$42</f>
        <v>1.5390065087610674E-7</v>
      </c>
    </row>
    <row r="17" spans="2:14">
      <c r="B17" s="76" t="s">
        <v>1624</v>
      </c>
      <c r="C17" s="73" t="s">
        <v>1625</v>
      </c>
      <c r="D17" s="86" t="s">
        <v>115</v>
      </c>
      <c r="E17" s="73" t="s">
        <v>1623</v>
      </c>
      <c r="F17" s="86" t="s">
        <v>1618</v>
      </c>
      <c r="G17" s="86" t="s">
        <v>128</v>
      </c>
      <c r="H17" s="83">
        <v>1737.98856</v>
      </c>
      <c r="I17" s="85">
        <v>1249</v>
      </c>
      <c r="J17" s="73"/>
      <c r="K17" s="83">
        <v>21.707477113999996</v>
      </c>
      <c r="L17" s="84">
        <v>1.5982775126639727E-5</v>
      </c>
      <c r="M17" s="84">
        <v>5.1921255343657709E-3</v>
      </c>
      <c r="N17" s="84">
        <f>K17/'סכום נכסי הקרן'!$C$42</f>
        <v>6.5695435208795716E-4</v>
      </c>
    </row>
    <row r="18" spans="2:14">
      <c r="B18" s="76" t="s">
        <v>1626</v>
      </c>
      <c r="C18" s="73" t="s">
        <v>1627</v>
      </c>
      <c r="D18" s="86" t="s">
        <v>115</v>
      </c>
      <c r="E18" s="73" t="s">
        <v>1623</v>
      </c>
      <c r="F18" s="86" t="s">
        <v>1618</v>
      </c>
      <c r="G18" s="86" t="s">
        <v>128</v>
      </c>
      <c r="H18" s="83">
        <v>351.10879999999997</v>
      </c>
      <c r="I18" s="85">
        <v>1834</v>
      </c>
      <c r="J18" s="73"/>
      <c r="K18" s="83">
        <v>6.4393353920000003</v>
      </c>
      <c r="L18" s="84">
        <v>5.497963314800133E-6</v>
      </c>
      <c r="M18" s="84">
        <v>1.5401991460161735E-3</v>
      </c>
      <c r="N18" s="84">
        <f>K18/'סכום נכסי הקרן'!$C$42</f>
        <v>1.9487982818602604E-4</v>
      </c>
    </row>
    <row r="19" spans="2:14">
      <c r="B19" s="76" t="s">
        <v>1628</v>
      </c>
      <c r="C19" s="73" t="s">
        <v>1629</v>
      </c>
      <c r="D19" s="86" t="s">
        <v>115</v>
      </c>
      <c r="E19" s="73" t="s">
        <v>1630</v>
      </c>
      <c r="F19" s="86" t="s">
        <v>1618</v>
      </c>
      <c r="G19" s="86" t="s">
        <v>128</v>
      </c>
      <c r="H19" s="83">
        <v>20.188756000000001</v>
      </c>
      <c r="I19" s="85">
        <v>18050</v>
      </c>
      <c r="J19" s="73"/>
      <c r="K19" s="83">
        <v>3.6440704580000003</v>
      </c>
      <c r="L19" s="84">
        <v>2.3628133232026884E-6</v>
      </c>
      <c r="M19" s="84">
        <v>8.7161078989723886E-4</v>
      </c>
      <c r="N19" s="84">
        <f>K19/'סכום נכסי הקרן'!$C$42</f>
        <v>1.102840249065277E-4</v>
      </c>
    </row>
    <row r="20" spans="2:14">
      <c r="B20" s="76" t="s">
        <v>1631</v>
      </c>
      <c r="C20" s="73" t="s">
        <v>1632</v>
      </c>
      <c r="D20" s="86" t="s">
        <v>115</v>
      </c>
      <c r="E20" s="73" t="s">
        <v>1630</v>
      </c>
      <c r="F20" s="86" t="s">
        <v>1618</v>
      </c>
      <c r="G20" s="86" t="s">
        <v>128</v>
      </c>
      <c r="H20" s="83">
        <v>272.49095999999997</v>
      </c>
      <c r="I20" s="85">
        <v>12280</v>
      </c>
      <c r="J20" s="73"/>
      <c r="K20" s="83">
        <v>33.461889887999995</v>
      </c>
      <c r="L20" s="84">
        <v>2.0108223466226654E-5</v>
      </c>
      <c r="M20" s="84">
        <v>8.0036170027133167E-3</v>
      </c>
      <c r="N20" s="84">
        <f>K20/'סכום נכסי הקרן'!$C$42</f>
        <v>1.0126895021269863E-3</v>
      </c>
    </row>
    <row r="21" spans="2:14">
      <c r="B21" s="76" t="s">
        <v>1633</v>
      </c>
      <c r="C21" s="73" t="s">
        <v>1634</v>
      </c>
      <c r="D21" s="86" t="s">
        <v>115</v>
      </c>
      <c r="E21" s="73" t="s">
        <v>1635</v>
      </c>
      <c r="F21" s="86" t="s">
        <v>1618</v>
      </c>
      <c r="G21" s="86" t="s">
        <v>128</v>
      </c>
      <c r="H21" s="83">
        <v>1190.7167999999999</v>
      </c>
      <c r="I21" s="85">
        <v>1268</v>
      </c>
      <c r="J21" s="73"/>
      <c r="K21" s="83">
        <v>15.098289024</v>
      </c>
      <c r="L21" s="84">
        <v>6.2138270297025404E-6</v>
      </c>
      <c r="M21" s="84">
        <v>3.6112999937789486E-3</v>
      </c>
      <c r="N21" s="84">
        <f>K21/'סכום נכסי הקרן'!$C$42</f>
        <v>4.569341076030231E-4</v>
      </c>
    </row>
    <row r="22" spans="2:14">
      <c r="B22" s="76" t="s">
        <v>1636</v>
      </c>
      <c r="C22" s="73" t="s">
        <v>1637</v>
      </c>
      <c r="D22" s="86" t="s">
        <v>115</v>
      </c>
      <c r="E22" s="73" t="s">
        <v>1635</v>
      </c>
      <c r="F22" s="86" t="s">
        <v>1618</v>
      </c>
      <c r="G22" s="86" t="s">
        <v>128</v>
      </c>
      <c r="H22" s="83">
        <v>1.8000000000000001E-4</v>
      </c>
      <c r="I22" s="85">
        <v>1313</v>
      </c>
      <c r="J22" s="73"/>
      <c r="K22" s="83">
        <v>2.3649999999999998E-6</v>
      </c>
      <c r="L22" s="84">
        <v>1.9823065048044393E-12</v>
      </c>
      <c r="M22" s="84">
        <v>5.6567498951113023E-10</v>
      </c>
      <c r="N22" s="84">
        <f>K22/'סכום נכסי הקרן'!$C$42</f>
        <v>7.1574279891143077E-11</v>
      </c>
    </row>
    <row r="23" spans="2:14">
      <c r="B23" s="76" t="s">
        <v>1638</v>
      </c>
      <c r="C23" s="73" t="s">
        <v>1639</v>
      </c>
      <c r="D23" s="86" t="s">
        <v>115</v>
      </c>
      <c r="E23" s="73" t="s">
        <v>1635</v>
      </c>
      <c r="F23" s="86" t="s">
        <v>1618</v>
      </c>
      <c r="G23" s="86" t="s">
        <v>128</v>
      </c>
      <c r="H23" s="83">
        <v>1289.17992</v>
      </c>
      <c r="I23" s="85">
        <v>1828</v>
      </c>
      <c r="J23" s="73"/>
      <c r="K23" s="83">
        <v>23.566208938000003</v>
      </c>
      <c r="L23" s="84">
        <v>1.5054977214219687E-5</v>
      </c>
      <c r="M23" s="84">
        <v>5.6367082426301294E-3</v>
      </c>
      <c r="N23" s="84">
        <f>K23/'סכום נכסי הקרן'!$C$42</f>
        <v>7.1320694904928965E-4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217</v>
      </c>
      <c r="C25" s="71"/>
      <c r="D25" s="71"/>
      <c r="E25" s="71"/>
      <c r="F25" s="71"/>
      <c r="G25" s="71"/>
      <c r="H25" s="80"/>
      <c r="I25" s="82"/>
      <c r="J25" s="71"/>
      <c r="K25" s="80">
        <v>2563.660630889</v>
      </c>
      <c r="L25" s="71"/>
      <c r="M25" s="81">
        <v>0.61319183952990819</v>
      </c>
      <c r="N25" s="81">
        <f>K25/'סכום נכסי הקרן'!$C$42</f>
        <v>7.7586538495202431E-2</v>
      </c>
    </row>
    <row r="26" spans="2:14">
      <c r="B26" s="76" t="s">
        <v>1640</v>
      </c>
      <c r="C26" s="73" t="s">
        <v>1641</v>
      </c>
      <c r="D26" s="86" t="s">
        <v>115</v>
      </c>
      <c r="E26" s="73" t="s">
        <v>1617</v>
      </c>
      <c r="F26" s="86" t="s">
        <v>1642</v>
      </c>
      <c r="G26" s="86" t="s">
        <v>128</v>
      </c>
      <c r="H26" s="83">
        <v>2322.0052329999999</v>
      </c>
      <c r="I26" s="85">
        <v>334.15</v>
      </c>
      <c r="J26" s="73"/>
      <c r="K26" s="83">
        <v>7.7589804839999994</v>
      </c>
      <c r="L26" s="84">
        <v>1.5891348324621765E-5</v>
      </c>
      <c r="M26" s="84">
        <v>1.855839832517448E-3</v>
      </c>
      <c r="N26" s="84">
        <f>K26/'סכום נכסי הקרן'!$C$42</f>
        <v>2.3481752255041557E-4</v>
      </c>
    </row>
    <row r="27" spans="2:14">
      <c r="B27" s="76" t="s">
        <v>1643</v>
      </c>
      <c r="C27" s="73" t="s">
        <v>1644</v>
      </c>
      <c r="D27" s="86" t="s">
        <v>115</v>
      </c>
      <c r="E27" s="73" t="s">
        <v>1617</v>
      </c>
      <c r="F27" s="86" t="s">
        <v>1642</v>
      </c>
      <c r="G27" s="86" t="s">
        <v>128</v>
      </c>
      <c r="H27" s="83">
        <v>3152.4556920000005</v>
      </c>
      <c r="I27" s="85">
        <v>309.06</v>
      </c>
      <c r="J27" s="73"/>
      <c r="K27" s="83">
        <v>9.7429795649999988</v>
      </c>
      <c r="L27" s="84">
        <v>1.1689973366139637E-4</v>
      </c>
      <c r="M27" s="84">
        <v>2.3303847201854252E-3</v>
      </c>
      <c r="N27" s="84">
        <f>K27/'סכום נכסי הקרן'!$C$42</f>
        <v>2.9486120353445979E-4</v>
      </c>
    </row>
    <row r="28" spans="2:14">
      <c r="B28" s="76" t="s">
        <v>1645</v>
      </c>
      <c r="C28" s="73" t="s">
        <v>1646</v>
      </c>
      <c r="D28" s="86" t="s">
        <v>115</v>
      </c>
      <c r="E28" s="73" t="s">
        <v>1617</v>
      </c>
      <c r="F28" s="86" t="s">
        <v>1642</v>
      </c>
      <c r="G28" s="86" t="s">
        <v>128</v>
      </c>
      <c r="H28" s="83">
        <v>39046.531079</v>
      </c>
      <c r="I28" s="85">
        <v>322.18</v>
      </c>
      <c r="J28" s="73"/>
      <c r="K28" s="83">
        <v>125.80011383300001</v>
      </c>
      <c r="L28" s="84">
        <v>1.6785071216550421E-4</v>
      </c>
      <c r="M28" s="84">
        <v>3.0089631320499483E-2</v>
      </c>
      <c r="N28" s="84">
        <f>K28/'סכום נכסי הקרן'!$C$42</f>
        <v>3.8072103838565768E-3</v>
      </c>
    </row>
    <row r="29" spans="2:14">
      <c r="B29" s="76" t="s">
        <v>1647</v>
      </c>
      <c r="C29" s="73" t="s">
        <v>1648</v>
      </c>
      <c r="D29" s="86" t="s">
        <v>115</v>
      </c>
      <c r="E29" s="73" t="s">
        <v>1617</v>
      </c>
      <c r="F29" s="86" t="s">
        <v>1642</v>
      </c>
      <c r="G29" s="86" t="s">
        <v>128</v>
      </c>
      <c r="H29" s="83">
        <v>1845.7789000000002</v>
      </c>
      <c r="I29" s="85">
        <v>350</v>
      </c>
      <c r="J29" s="73"/>
      <c r="K29" s="83">
        <v>6.4602261499999996</v>
      </c>
      <c r="L29" s="84">
        <v>1.3045340128691796E-5</v>
      </c>
      <c r="M29" s="84">
        <v>1.5451959237381731E-3</v>
      </c>
      <c r="N29" s="84">
        <f>K29/'סכום נכסי הקרן'!$C$42</f>
        <v>1.9551206537851234E-4</v>
      </c>
    </row>
    <row r="30" spans="2:14">
      <c r="B30" s="76" t="s">
        <v>1649</v>
      </c>
      <c r="C30" s="73" t="s">
        <v>1650</v>
      </c>
      <c r="D30" s="86" t="s">
        <v>115</v>
      </c>
      <c r="E30" s="73" t="s">
        <v>1623</v>
      </c>
      <c r="F30" s="86" t="s">
        <v>1642</v>
      </c>
      <c r="G30" s="86" t="s">
        <v>128</v>
      </c>
      <c r="H30" s="83">
        <v>53947.627239000009</v>
      </c>
      <c r="I30" s="85">
        <v>322.83</v>
      </c>
      <c r="J30" s="73"/>
      <c r="K30" s="83">
        <v>174.15912572000002</v>
      </c>
      <c r="L30" s="84">
        <v>1.4244659445988657E-4</v>
      </c>
      <c r="M30" s="84">
        <v>4.1656431972485683E-2</v>
      </c>
      <c r="N30" s="84">
        <f>K30/'סכום נכסי הקרן'!$C$42</f>
        <v>5.2707458815560498E-3</v>
      </c>
    </row>
    <row r="31" spans="2:14">
      <c r="B31" s="76" t="s">
        <v>1651</v>
      </c>
      <c r="C31" s="73" t="s">
        <v>1652</v>
      </c>
      <c r="D31" s="86" t="s">
        <v>115</v>
      </c>
      <c r="E31" s="73" t="s">
        <v>1623</v>
      </c>
      <c r="F31" s="86" t="s">
        <v>1642</v>
      </c>
      <c r="G31" s="86" t="s">
        <v>128</v>
      </c>
      <c r="H31" s="83">
        <v>4878.678132</v>
      </c>
      <c r="I31" s="85">
        <v>331.08</v>
      </c>
      <c r="J31" s="73"/>
      <c r="K31" s="83">
        <v>16.152327561000003</v>
      </c>
      <c r="L31" s="84">
        <v>1.9676256561999672E-5</v>
      </c>
      <c r="M31" s="84">
        <v>3.8634112996401766E-3</v>
      </c>
      <c r="N31" s="84">
        <f>K31/'סכום נכסי הקרן'!$C$42</f>
        <v>4.8883349418369509E-4</v>
      </c>
    </row>
    <row r="32" spans="2:14">
      <c r="B32" s="76" t="s">
        <v>1653</v>
      </c>
      <c r="C32" s="73" t="s">
        <v>1654</v>
      </c>
      <c r="D32" s="86" t="s">
        <v>115</v>
      </c>
      <c r="E32" s="73" t="s">
        <v>1623</v>
      </c>
      <c r="F32" s="86" t="s">
        <v>1642</v>
      </c>
      <c r="G32" s="86" t="s">
        <v>128</v>
      </c>
      <c r="H32" s="83">
        <v>1613.03098</v>
      </c>
      <c r="I32" s="85">
        <v>310.85000000000002</v>
      </c>
      <c r="J32" s="73"/>
      <c r="K32" s="83">
        <v>5.014106806</v>
      </c>
      <c r="L32" s="84">
        <v>3.3150208767291133E-5</v>
      </c>
      <c r="M32" s="84">
        <v>1.1993043614764215E-3</v>
      </c>
      <c r="N32" s="84">
        <f>K32/'סכום נכסי הקרן'!$C$42</f>
        <v>1.5174675853561501E-4</v>
      </c>
    </row>
    <row r="33" spans="2:14">
      <c r="B33" s="76" t="s">
        <v>1655</v>
      </c>
      <c r="C33" s="73" t="s">
        <v>1656</v>
      </c>
      <c r="D33" s="86" t="s">
        <v>115</v>
      </c>
      <c r="E33" s="73" t="s">
        <v>1623</v>
      </c>
      <c r="F33" s="86" t="s">
        <v>1642</v>
      </c>
      <c r="G33" s="86" t="s">
        <v>128</v>
      </c>
      <c r="H33" s="83">
        <v>7555.866634</v>
      </c>
      <c r="I33" s="85">
        <v>347.66</v>
      </c>
      <c r="J33" s="73"/>
      <c r="K33" s="83">
        <v>26.268725939000003</v>
      </c>
      <c r="L33" s="84">
        <v>3.352897067131984E-5</v>
      </c>
      <c r="M33" s="84">
        <v>6.2831125877440093E-3</v>
      </c>
      <c r="N33" s="84">
        <f>K33/'סכום נכסי הקרן'!$C$42</f>
        <v>7.9499583202609586E-4</v>
      </c>
    </row>
    <row r="34" spans="2:14">
      <c r="B34" s="76" t="s">
        <v>1657</v>
      </c>
      <c r="C34" s="73" t="s">
        <v>1658</v>
      </c>
      <c r="D34" s="86" t="s">
        <v>115</v>
      </c>
      <c r="E34" s="73" t="s">
        <v>1630</v>
      </c>
      <c r="F34" s="86" t="s">
        <v>1642</v>
      </c>
      <c r="G34" s="86" t="s">
        <v>128</v>
      </c>
      <c r="H34" s="83">
        <v>15.868607000000003</v>
      </c>
      <c r="I34" s="85">
        <v>3314.37</v>
      </c>
      <c r="J34" s="73"/>
      <c r="K34" s="83">
        <v>0.52594433900000004</v>
      </c>
      <c r="L34" s="84">
        <v>7.3486536496862991E-7</v>
      </c>
      <c r="M34" s="84">
        <v>1.2579854479799721E-4</v>
      </c>
      <c r="N34" s="84">
        <f>K34/'סכום נכסי הקרן'!$C$42</f>
        <v>1.5917161660358667E-5</v>
      </c>
    </row>
    <row r="35" spans="2:14">
      <c r="B35" s="76" t="s">
        <v>1659</v>
      </c>
      <c r="C35" s="73" t="s">
        <v>1660</v>
      </c>
      <c r="D35" s="86" t="s">
        <v>115</v>
      </c>
      <c r="E35" s="73" t="s">
        <v>1630</v>
      </c>
      <c r="F35" s="86" t="s">
        <v>1642</v>
      </c>
      <c r="G35" s="86" t="s">
        <v>128</v>
      </c>
      <c r="H35" s="83">
        <v>70.309758000000002</v>
      </c>
      <c r="I35" s="85">
        <v>3083.05</v>
      </c>
      <c r="J35" s="73"/>
      <c r="K35" s="83">
        <v>2.167684994</v>
      </c>
      <c r="L35" s="84">
        <v>1.2644220864420971E-5</v>
      </c>
      <c r="M35" s="84">
        <v>5.1847999418367209E-4</v>
      </c>
      <c r="N35" s="84">
        <f>K35/'סכום נכסי הקרן'!$C$42</f>
        <v>6.5602745233144536E-5</v>
      </c>
    </row>
    <row r="36" spans="2:14">
      <c r="B36" s="76" t="s">
        <v>1661</v>
      </c>
      <c r="C36" s="73" t="s">
        <v>1662</v>
      </c>
      <c r="D36" s="86" t="s">
        <v>115</v>
      </c>
      <c r="E36" s="73" t="s">
        <v>1630</v>
      </c>
      <c r="F36" s="86" t="s">
        <v>1642</v>
      </c>
      <c r="G36" s="86" t="s">
        <v>128</v>
      </c>
      <c r="H36" s="83">
        <v>7088.7432759999992</v>
      </c>
      <c r="I36" s="85">
        <v>3205</v>
      </c>
      <c r="J36" s="73"/>
      <c r="K36" s="83">
        <v>227.194221997</v>
      </c>
      <c r="L36" s="84">
        <v>1.9715163765548536E-4</v>
      </c>
      <c r="M36" s="84">
        <v>5.4341686742132085E-2</v>
      </c>
      <c r="N36" s="84">
        <f>K36/'סכום נכסי הקרן'!$C$42</f>
        <v>6.8757982388430346E-3</v>
      </c>
    </row>
    <row r="37" spans="2:14">
      <c r="B37" s="76" t="s">
        <v>1663</v>
      </c>
      <c r="C37" s="73" t="s">
        <v>1664</v>
      </c>
      <c r="D37" s="86" t="s">
        <v>115</v>
      </c>
      <c r="E37" s="73" t="s">
        <v>1630</v>
      </c>
      <c r="F37" s="86" t="s">
        <v>1642</v>
      </c>
      <c r="G37" s="86" t="s">
        <v>128</v>
      </c>
      <c r="H37" s="83">
        <v>20970.958051000001</v>
      </c>
      <c r="I37" s="85">
        <v>3489.83</v>
      </c>
      <c r="J37" s="73"/>
      <c r="K37" s="83">
        <v>731.85078536399999</v>
      </c>
      <c r="L37" s="84">
        <v>1.4981638901416677E-3</v>
      </c>
      <c r="M37" s="84">
        <v>0.17504849274185758</v>
      </c>
      <c r="N37" s="84">
        <f>K37/'סכום נכסי הקרן'!$C$42</f>
        <v>2.2148707378518318E-2</v>
      </c>
    </row>
    <row r="38" spans="2:14">
      <c r="B38" s="76" t="s">
        <v>1665</v>
      </c>
      <c r="C38" s="73" t="s">
        <v>1666</v>
      </c>
      <c r="D38" s="86" t="s">
        <v>115</v>
      </c>
      <c r="E38" s="73" t="s">
        <v>1635</v>
      </c>
      <c r="F38" s="86" t="s">
        <v>1642</v>
      </c>
      <c r="G38" s="86" t="s">
        <v>128</v>
      </c>
      <c r="H38" s="83">
        <v>2218.3988979999999</v>
      </c>
      <c r="I38" s="85">
        <v>331.5</v>
      </c>
      <c r="J38" s="73"/>
      <c r="K38" s="83">
        <v>7.3539923500000013</v>
      </c>
      <c r="L38" s="84">
        <v>6.8666900612164602E-6</v>
      </c>
      <c r="M38" s="84">
        <v>1.7589723236580055E-3</v>
      </c>
      <c r="N38" s="84">
        <f>K38/'סכום נכסי הקרן'!$C$42</f>
        <v>2.2256097538106773E-4</v>
      </c>
    </row>
    <row r="39" spans="2:14">
      <c r="B39" s="76" t="s">
        <v>1667</v>
      </c>
      <c r="C39" s="73" t="s">
        <v>1668</v>
      </c>
      <c r="D39" s="86" t="s">
        <v>115</v>
      </c>
      <c r="E39" s="73" t="s">
        <v>1635</v>
      </c>
      <c r="F39" s="86" t="s">
        <v>1642</v>
      </c>
      <c r="G39" s="86" t="s">
        <v>128</v>
      </c>
      <c r="H39" s="83">
        <v>1424.458879</v>
      </c>
      <c r="I39" s="85">
        <v>310.3</v>
      </c>
      <c r="J39" s="73"/>
      <c r="K39" s="83">
        <v>4.4200958959999994</v>
      </c>
      <c r="L39" s="84">
        <v>3.6733775129580234E-5</v>
      </c>
      <c r="M39" s="84">
        <v>1.0572252429632092E-3</v>
      </c>
      <c r="N39" s="84">
        <f>K39/'סכום נכסי הקרן'!$C$42</f>
        <v>1.337696324761086E-4</v>
      </c>
    </row>
    <row r="40" spans="2:14">
      <c r="B40" s="76" t="s">
        <v>1669</v>
      </c>
      <c r="C40" s="73" t="s">
        <v>1670</v>
      </c>
      <c r="D40" s="86" t="s">
        <v>115</v>
      </c>
      <c r="E40" s="73" t="s">
        <v>1635</v>
      </c>
      <c r="F40" s="86" t="s">
        <v>1642</v>
      </c>
      <c r="G40" s="86" t="s">
        <v>128</v>
      </c>
      <c r="H40" s="83">
        <v>360535.58278699999</v>
      </c>
      <c r="I40" s="85">
        <v>321.8</v>
      </c>
      <c r="J40" s="73"/>
      <c r="K40" s="83">
        <v>1160.2034960090002</v>
      </c>
      <c r="L40" s="84">
        <v>9.4279209961449886E-4</v>
      </c>
      <c r="M40" s="84">
        <v>0.27750448221381308</v>
      </c>
      <c r="N40" s="84">
        <f>K40/'סכום נכסי הקרן'!$C$42</f>
        <v>3.5112359304029978E-2</v>
      </c>
    </row>
    <row r="41" spans="2:14">
      <c r="B41" s="76" t="s">
        <v>1671</v>
      </c>
      <c r="C41" s="73" t="s">
        <v>1672</v>
      </c>
      <c r="D41" s="86" t="s">
        <v>115</v>
      </c>
      <c r="E41" s="73" t="s">
        <v>1635</v>
      </c>
      <c r="F41" s="86" t="s">
        <v>1642</v>
      </c>
      <c r="G41" s="86" t="s">
        <v>128</v>
      </c>
      <c r="H41" s="83">
        <v>16688.359552000002</v>
      </c>
      <c r="I41" s="85">
        <v>351.07</v>
      </c>
      <c r="J41" s="73"/>
      <c r="K41" s="83">
        <v>58.587823881999995</v>
      </c>
      <c r="L41" s="84">
        <v>7.187212494868541E-5</v>
      </c>
      <c r="M41" s="84">
        <v>1.401338970821577E-2</v>
      </c>
      <c r="N41" s="84">
        <f>K41/'סכום נכסי הקרן'!$C$42</f>
        <v>1.7730999174390128E-3</v>
      </c>
    </row>
    <row r="42" spans="2:14">
      <c r="B42" s="72"/>
      <c r="C42" s="73"/>
      <c r="D42" s="73"/>
      <c r="E42" s="73"/>
      <c r="F42" s="73"/>
      <c r="G42" s="73"/>
      <c r="H42" s="83"/>
      <c r="I42" s="85"/>
      <c r="J42" s="73"/>
      <c r="K42" s="73"/>
      <c r="L42" s="73"/>
      <c r="M42" s="84"/>
      <c r="N42" s="73"/>
    </row>
    <row r="43" spans="2:14">
      <c r="B43" s="70" t="s">
        <v>190</v>
      </c>
      <c r="C43" s="71"/>
      <c r="D43" s="71"/>
      <c r="E43" s="71"/>
      <c r="F43" s="71"/>
      <c r="G43" s="71"/>
      <c r="H43" s="80"/>
      <c r="I43" s="82"/>
      <c r="J43" s="80">
        <v>6.0757299000000001E-2</v>
      </c>
      <c r="K43" s="80">
        <v>1474.539775645</v>
      </c>
      <c r="L43" s="71"/>
      <c r="M43" s="81">
        <v>0.35268933282102738</v>
      </c>
      <c r="N43" s="81">
        <f>K43/'סכום נכסי הקרן'!$C$42</f>
        <v>4.4625421823525822E-2</v>
      </c>
    </row>
    <row r="44" spans="2:14">
      <c r="B44" s="89" t="s">
        <v>218</v>
      </c>
      <c r="C44" s="71"/>
      <c r="D44" s="71"/>
      <c r="E44" s="71"/>
      <c r="F44" s="71"/>
      <c r="G44" s="71"/>
      <c r="H44" s="80"/>
      <c r="I44" s="82"/>
      <c r="J44" s="80">
        <v>6.0757299000000001E-2</v>
      </c>
      <c r="K44" s="80">
        <v>1368.4657360830001</v>
      </c>
      <c r="L44" s="71"/>
      <c r="M44" s="81">
        <v>0.32731790313111725</v>
      </c>
      <c r="N44" s="81">
        <f>K44/'סכום נכסי הקרן'!$C$42</f>
        <v>4.1415200683232054E-2</v>
      </c>
    </row>
    <row r="45" spans="2:14">
      <c r="B45" s="76" t="s">
        <v>1673</v>
      </c>
      <c r="C45" s="73" t="s">
        <v>1674</v>
      </c>
      <c r="D45" s="86" t="s">
        <v>28</v>
      </c>
      <c r="E45" s="73"/>
      <c r="F45" s="86" t="s">
        <v>1618</v>
      </c>
      <c r="G45" s="86" t="s">
        <v>127</v>
      </c>
      <c r="H45" s="83">
        <v>7.4378790000000015</v>
      </c>
      <c r="I45" s="85">
        <v>384.21</v>
      </c>
      <c r="J45" s="73"/>
      <c r="K45" s="83">
        <v>0.10187729600000003</v>
      </c>
      <c r="L45" s="84">
        <v>1.5405880542636087E-8</v>
      </c>
      <c r="M45" s="84">
        <v>2.4367627207705005E-5</v>
      </c>
      <c r="N45" s="84">
        <f>K45/'סכום נכסי הקרן'!$C$42</f>
        <v>3.0832110352883024E-6</v>
      </c>
    </row>
    <row r="46" spans="2:14">
      <c r="B46" s="76" t="s">
        <v>1675</v>
      </c>
      <c r="C46" s="73" t="s">
        <v>1676</v>
      </c>
      <c r="D46" s="86" t="s">
        <v>28</v>
      </c>
      <c r="E46" s="73"/>
      <c r="F46" s="86" t="s">
        <v>1618</v>
      </c>
      <c r="G46" s="86" t="s">
        <v>127</v>
      </c>
      <c r="H46" s="83">
        <v>303.703666</v>
      </c>
      <c r="I46" s="85">
        <v>5078.3</v>
      </c>
      <c r="J46" s="73"/>
      <c r="K46" s="83">
        <v>54.982935259000008</v>
      </c>
      <c r="L46" s="84">
        <v>7.1317686730146082E-6</v>
      </c>
      <c r="M46" s="84">
        <v>1.3151150666353481E-2</v>
      </c>
      <c r="N46" s="84">
        <f>K46/'סכום נכסי הקרן'!$C$42</f>
        <v>1.6640016902597322E-3</v>
      </c>
    </row>
    <row r="47" spans="2:14">
      <c r="B47" s="76" t="s">
        <v>1677</v>
      </c>
      <c r="C47" s="73" t="s">
        <v>1678</v>
      </c>
      <c r="D47" s="86" t="s">
        <v>1426</v>
      </c>
      <c r="E47" s="73"/>
      <c r="F47" s="86" t="s">
        <v>1618</v>
      </c>
      <c r="G47" s="86" t="s">
        <v>127</v>
      </c>
      <c r="H47" s="83">
        <v>190.24021499999998</v>
      </c>
      <c r="I47" s="85">
        <v>4424</v>
      </c>
      <c r="J47" s="73"/>
      <c r="K47" s="83">
        <v>30.003849653</v>
      </c>
      <c r="L47" s="84">
        <v>1.2819421495956872E-6</v>
      </c>
      <c r="M47" s="84">
        <v>7.1765020455620736E-3</v>
      </c>
      <c r="N47" s="84">
        <f>K47/'סכום נכסי הקרן'!$C$42</f>
        <v>9.0803548958799088E-4</v>
      </c>
    </row>
    <row r="48" spans="2:14">
      <c r="B48" s="76" t="s">
        <v>1679</v>
      </c>
      <c r="C48" s="73" t="s">
        <v>1680</v>
      </c>
      <c r="D48" s="86" t="s">
        <v>1426</v>
      </c>
      <c r="E48" s="73"/>
      <c r="F48" s="86" t="s">
        <v>1618</v>
      </c>
      <c r="G48" s="86" t="s">
        <v>127</v>
      </c>
      <c r="H48" s="83">
        <v>255.338649</v>
      </c>
      <c r="I48" s="85">
        <v>5447</v>
      </c>
      <c r="J48" s="73"/>
      <c r="K48" s="83">
        <v>49.583076004000006</v>
      </c>
      <c r="L48" s="84">
        <v>1.1069347836952197E-6</v>
      </c>
      <c r="M48" s="84">
        <v>1.1859579703379398E-2</v>
      </c>
      <c r="N48" s="84">
        <f>K48/'סכום נכסי הקרן'!$C$42</f>
        <v>1.5005805326740453E-3</v>
      </c>
    </row>
    <row r="49" spans="2:14">
      <c r="B49" s="76" t="s">
        <v>1681</v>
      </c>
      <c r="C49" s="73" t="s">
        <v>1682</v>
      </c>
      <c r="D49" s="86" t="s">
        <v>117</v>
      </c>
      <c r="E49" s="73"/>
      <c r="F49" s="86" t="s">
        <v>1618</v>
      </c>
      <c r="G49" s="86" t="s">
        <v>136</v>
      </c>
      <c r="H49" s="83">
        <v>2784.521933</v>
      </c>
      <c r="I49" s="85">
        <v>149000</v>
      </c>
      <c r="J49" s="73"/>
      <c r="K49" s="83">
        <v>136.03536865499998</v>
      </c>
      <c r="L49" s="84">
        <v>9.2389013868907472E-7</v>
      </c>
      <c r="M49" s="84">
        <v>3.2537761411018967E-2</v>
      </c>
      <c r="N49" s="84">
        <f>K49/'סכום נכסי הקרן'!$C$42</f>
        <v>4.1169697890942082E-3</v>
      </c>
    </row>
    <row r="50" spans="2:14">
      <c r="B50" s="76" t="s">
        <v>1683</v>
      </c>
      <c r="C50" s="73" t="s">
        <v>1684</v>
      </c>
      <c r="D50" s="86" t="s">
        <v>1426</v>
      </c>
      <c r="E50" s="73"/>
      <c r="F50" s="86" t="s">
        <v>1618</v>
      </c>
      <c r="G50" s="86" t="s">
        <v>127</v>
      </c>
      <c r="H50" s="83">
        <v>125.958558</v>
      </c>
      <c r="I50" s="85">
        <v>8858</v>
      </c>
      <c r="J50" s="73"/>
      <c r="K50" s="83">
        <v>39.776163326000002</v>
      </c>
      <c r="L50" s="84">
        <v>6.0119019265626605E-7</v>
      </c>
      <c r="M50" s="84">
        <v>9.5139030749378673E-3</v>
      </c>
      <c r="N50" s="84">
        <f>K50/'סכום נכסי הקרן'!$C$42</f>
        <v>1.2037844595733384E-3</v>
      </c>
    </row>
    <row r="51" spans="2:14">
      <c r="B51" s="76" t="s">
        <v>1685</v>
      </c>
      <c r="C51" s="73" t="s">
        <v>1686</v>
      </c>
      <c r="D51" s="86" t="s">
        <v>28</v>
      </c>
      <c r="E51" s="73"/>
      <c r="F51" s="86" t="s">
        <v>1618</v>
      </c>
      <c r="G51" s="86" t="s">
        <v>135</v>
      </c>
      <c r="H51" s="83">
        <v>398.19118900000001</v>
      </c>
      <c r="I51" s="85">
        <v>3066</v>
      </c>
      <c r="J51" s="73"/>
      <c r="K51" s="83">
        <v>30.523796371</v>
      </c>
      <c r="L51" s="84">
        <v>7.0983575317156267E-6</v>
      </c>
      <c r="M51" s="84">
        <v>7.3008660431312057E-3</v>
      </c>
      <c r="N51" s="84">
        <f>K51/'סכום נכסי הקרן'!$C$42</f>
        <v>9.2377113944956094E-4</v>
      </c>
    </row>
    <row r="52" spans="2:14">
      <c r="B52" s="76" t="s">
        <v>1687</v>
      </c>
      <c r="C52" s="73" t="s">
        <v>1688</v>
      </c>
      <c r="D52" s="86" t="s">
        <v>116</v>
      </c>
      <c r="E52" s="73"/>
      <c r="F52" s="86" t="s">
        <v>1618</v>
      </c>
      <c r="G52" s="86" t="s">
        <v>127</v>
      </c>
      <c r="H52" s="83">
        <v>1485.5367209999999</v>
      </c>
      <c r="I52" s="85">
        <v>403</v>
      </c>
      <c r="J52" s="73"/>
      <c r="K52" s="83">
        <v>21.342631789999999</v>
      </c>
      <c r="L52" s="84">
        <v>8.0626144966078696E-6</v>
      </c>
      <c r="M52" s="84">
        <v>5.1048596253480613E-3</v>
      </c>
      <c r="N52" s="84">
        <f>K52/'סכום נכסי הקרן'!$C$42</f>
        <v>6.4591268556070532E-4</v>
      </c>
    </row>
    <row r="53" spans="2:14">
      <c r="B53" s="76" t="s">
        <v>1689</v>
      </c>
      <c r="C53" s="73" t="s">
        <v>1690</v>
      </c>
      <c r="D53" s="86" t="s">
        <v>1426</v>
      </c>
      <c r="E53" s="73"/>
      <c r="F53" s="86" t="s">
        <v>1618</v>
      </c>
      <c r="G53" s="86" t="s">
        <v>127</v>
      </c>
      <c r="H53" s="83">
        <v>119.75151700000001</v>
      </c>
      <c r="I53" s="85">
        <v>5901</v>
      </c>
      <c r="J53" s="73"/>
      <c r="K53" s="83">
        <v>25.192204570999998</v>
      </c>
      <c r="L53" s="84">
        <v>1.0250416602468629E-6</v>
      </c>
      <c r="M53" s="84">
        <v>6.0256237025212147E-3</v>
      </c>
      <c r="N53" s="84">
        <f>K53/'סכום נכסי הקרן'!$C$42</f>
        <v>7.6241602580959331E-4</v>
      </c>
    </row>
    <row r="54" spans="2:14">
      <c r="B54" s="76" t="s">
        <v>1691</v>
      </c>
      <c r="C54" s="73" t="s">
        <v>1692</v>
      </c>
      <c r="D54" s="86" t="s">
        <v>1426</v>
      </c>
      <c r="E54" s="73"/>
      <c r="F54" s="86" t="s">
        <v>1618</v>
      </c>
      <c r="G54" s="86" t="s">
        <v>127</v>
      </c>
      <c r="H54" s="83">
        <v>116.74888500000002</v>
      </c>
      <c r="I54" s="85">
        <v>4788</v>
      </c>
      <c r="J54" s="73"/>
      <c r="K54" s="83">
        <v>19.928124027999999</v>
      </c>
      <c r="L54" s="84">
        <v>8.9806834615384634E-6</v>
      </c>
      <c r="M54" s="84">
        <v>4.7665291122686694E-3</v>
      </c>
      <c r="N54" s="84">
        <f>K54/'סכום נכסי הקרן'!$C$42</f>
        <v>6.0310407056468737E-4</v>
      </c>
    </row>
    <row r="55" spans="2:14">
      <c r="B55" s="76" t="s">
        <v>1693</v>
      </c>
      <c r="C55" s="73" t="s">
        <v>1694</v>
      </c>
      <c r="D55" s="86" t="s">
        <v>116</v>
      </c>
      <c r="E55" s="73"/>
      <c r="F55" s="86" t="s">
        <v>1618</v>
      </c>
      <c r="G55" s="86" t="s">
        <v>127</v>
      </c>
      <c r="H55" s="83">
        <v>883.75649999999996</v>
      </c>
      <c r="I55" s="85">
        <v>483.88</v>
      </c>
      <c r="J55" s="73"/>
      <c r="K55" s="83">
        <v>15.245084194999997</v>
      </c>
      <c r="L55" s="84">
        <v>3.478433692606807E-5</v>
      </c>
      <c r="M55" s="84">
        <v>3.6464113497263937E-3</v>
      </c>
      <c r="N55" s="84">
        <f>K55/'סכום נכסי הקרן'!$C$42</f>
        <v>4.6137671168582306E-4</v>
      </c>
    </row>
    <row r="56" spans="2:14">
      <c r="B56" s="76" t="s">
        <v>1695</v>
      </c>
      <c r="C56" s="73" t="s">
        <v>1696</v>
      </c>
      <c r="D56" s="86" t="s">
        <v>28</v>
      </c>
      <c r="E56" s="73"/>
      <c r="F56" s="86" t="s">
        <v>1618</v>
      </c>
      <c r="G56" s="86" t="s">
        <v>129</v>
      </c>
      <c r="H56" s="83">
        <v>47.944255999999996</v>
      </c>
      <c r="I56" s="85">
        <v>2836</v>
      </c>
      <c r="J56" s="73"/>
      <c r="K56" s="83">
        <v>5.3032343169999994</v>
      </c>
      <c r="L56" s="84">
        <v>7.3760393846153837E-6</v>
      </c>
      <c r="M56" s="84">
        <v>1.2684596264879665E-3</v>
      </c>
      <c r="N56" s="84">
        <f>K56/'סכום נכסי הקרן'!$C$42</f>
        <v>1.6049690373499915E-4</v>
      </c>
    </row>
    <row r="57" spans="2:14">
      <c r="B57" s="76" t="s">
        <v>1697</v>
      </c>
      <c r="C57" s="73" t="s">
        <v>1698</v>
      </c>
      <c r="D57" s="86" t="s">
        <v>116</v>
      </c>
      <c r="E57" s="73"/>
      <c r="F57" s="86" t="s">
        <v>1618</v>
      </c>
      <c r="G57" s="86" t="s">
        <v>127</v>
      </c>
      <c r="H57" s="83">
        <v>1341.2495179999996</v>
      </c>
      <c r="I57" s="85">
        <v>2299.5</v>
      </c>
      <c r="J57" s="73"/>
      <c r="K57" s="83">
        <v>109.95184645800002</v>
      </c>
      <c r="L57" s="84">
        <v>2.6665135697994896E-6</v>
      </c>
      <c r="M57" s="84">
        <v>2.6298946973301721E-2</v>
      </c>
      <c r="N57" s="84">
        <f>K57/'סכום נכסי הקרן'!$C$42</f>
        <v>3.3275789568426566E-3</v>
      </c>
    </row>
    <row r="58" spans="2:14">
      <c r="B58" s="76" t="s">
        <v>1699</v>
      </c>
      <c r="C58" s="73" t="s">
        <v>1700</v>
      </c>
      <c r="D58" s="86" t="s">
        <v>1701</v>
      </c>
      <c r="E58" s="73"/>
      <c r="F58" s="86" t="s">
        <v>1618</v>
      </c>
      <c r="G58" s="86" t="s">
        <v>132</v>
      </c>
      <c r="H58" s="83">
        <v>6721.2938699999995</v>
      </c>
      <c r="I58" s="85">
        <v>2385</v>
      </c>
      <c r="J58" s="73"/>
      <c r="K58" s="83">
        <v>73.720078705000006</v>
      </c>
      <c r="L58" s="84">
        <v>2.9172447149972835E-5</v>
      </c>
      <c r="M58" s="84">
        <v>1.7632813847023501E-2</v>
      </c>
      <c r="N58" s="84">
        <f>K58/'סכום נכסי הקרן'!$C$42</f>
        <v>2.2310619648324599E-3</v>
      </c>
    </row>
    <row r="59" spans="2:14">
      <c r="B59" s="76" t="s">
        <v>1702</v>
      </c>
      <c r="C59" s="73" t="s">
        <v>1703</v>
      </c>
      <c r="D59" s="86" t="s">
        <v>28</v>
      </c>
      <c r="E59" s="73"/>
      <c r="F59" s="86" t="s">
        <v>1618</v>
      </c>
      <c r="G59" s="86" t="s">
        <v>129</v>
      </c>
      <c r="H59" s="83">
        <v>649.45916200000022</v>
      </c>
      <c r="I59" s="85">
        <v>1996.5</v>
      </c>
      <c r="J59" s="73"/>
      <c r="K59" s="83">
        <v>50.573053471000001</v>
      </c>
      <c r="L59" s="84">
        <v>2.3063180468750006E-6</v>
      </c>
      <c r="M59" s="84">
        <v>1.2096368495456134E-2</v>
      </c>
      <c r="N59" s="84">
        <f>K59/'סכום נכסי הקרן'!$C$42</f>
        <v>1.5305411772021562E-3</v>
      </c>
    </row>
    <row r="60" spans="2:14">
      <c r="B60" s="76" t="s">
        <v>1704</v>
      </c>
      <c r="C60" s="73" t="s">
        <v>1705</v>
      </c>
      <c r="D60" s="86" t="s">
        <v>116</v>
      </c>
      <c r="E60" s="73"/>
      <c r="F60" s="86" t="s">
        <v>1618</v>
      </c>
      <c r="G60" s="86" t="s">
        <v>127</v>
      </c>
      <c r="H60" s="83">
        <v>4.8725680000000002</v>
      </c>
      <c r="I60" s="85">
        <v>26350</v>
      </c>
      <c r="J60" s="73"/>
      <c r="K60" s="83">
        <v>4.5771809399999999</v>
      </c>
      <c r="L60" s="84">
        <v>4.2473116897069397E-8</v>
      </c>
      <c r="M60" s="84">
        <v>1.0947977929069959E-3</v>
      </c>
      <c r="N60" s="84">
        <f>K60/'סכום נכסי הקרן'!$C$42</f>
        <v>1.3852364892683527E-4</v>
      </c>
    </row>
    <row r="61" spans="2:14">
      <c r="B61" s="76" t="s">
        <v>1706</v>
      </c>
      <c r="C61" s="73" t="s">
        <v>1707</v>
      </c>
      <c r="D61" s="86" t="s">
        <v>1426</v>
      </c>
      <c r="E61" s="73"/>
      <c r="F61" s="86" t="s">
        <v>1618</v>
      </c>
      <c r="G61" s="86" t="s">
        <v>127</v>
      </c>
      <c r="H61" s="83">
        <v>64.805398999999994</v>
      </c>
      <c r="I61" s="85">
        <v>14386</v>
      </c>
      <c r="J61" s="73"/>
      <c r="K61" s="83">
        <v>33.236155261</v>
      </c>
      <c r="L61" s="84">
        <v>2.6099637132501002E-7</v>
      </c>
      <c r="M61" s="84">
        <v>7.9496244307215528E-3</v>
      </c>
      <c r="N61" s="84">
        <f>K61/'סכום נכסי הקרן'!$C$42</f>
        <v>1.0058578770216922E-3</v>
      </c>
    </row>
    <row r="62" spans="2:14">
      <c r="B62" s="76" t="s">
        <v>1708</v>
      </c>
      <c r="C62" s="73" t="s">
        <v>1709</v>
      </c>
      <c r="D62" s="86" t="s">
        <v>1426</v>
      </c>
      <c r="E62" s="73"/>
      <c r="F62" s="86" t="s">
        <v>1618</v>
      </c>
      <c r="G62" s="86" t="s">
        <v>127</v>
      </c>
      <c r="H62" s="83">
        <v>72.561059999999998</v>
      </c>
      <c r="I62" s="85">
        <v>2893</v>
      </c>
      <c r="J62" s="73"/>
      <c r="K62" s="83">
        <v>7.4836175760000003</v>
      </c>
      <c r="L62" s="84">
        <v>2.9024424E-6</v>
      </c>
      <c r="M62" s="84">
        <v>1.7899768684182286E-3</v>
      </c>
      <c r="N62" s="84">
        <f>K62/'סכום נכסי הקרן'!$C$42</f>
        <v>2.2648394882997963E-4</v>
      </c>
    </row>
    <row r="63" spans="2:14">
      <c r="B63" s="76" t="s">
        <v>1710</v>
      </c>
      <c r="C63" s="73" t="s">
        <v>1711</v>
      </c>
      <c r="D63" s="86" t="s">
        <v>28</v>
      </c>
      <c r="E63" s="73"/>
      <c r="F63" s="86" t="s">
        <v>1618</v>
      </c>
      <c r="G63" s="86" t="s">
        <v>129</v>
      </c>
      <c r="H63" s="83">
        <v>93.882848999999993</v>
      </c>
      <c r="I63" s="85">
        <v>2192</v>
      </c>
      <c r="J63" s="73"/>
      <c r="K63" s="83">
        <v>8.0264743170000017</v>
      </c>
      <c r="L63" s="84">
        <v>1.5142394999999999E-5</v>
      </c>
      <c r="M63" s="84">
        <v>1.9198206237126141E-3</v>
      </c>
      <c r="N63" s="84">
        <f>K63/'סכום נכסי הקרן'!$C$42</f>
        <v>2.4291294685159818E-4</v>
      </c>
    </row>
    <row r="64" spans="2:14">
      <c r="B64" s="76" t="s">
        <v>1712</v>
      </c>
      <c r="C64" s="73" t="s">
        <v>1713</v>
      </c>
      <c r="D64" s="86" t="s">
        <v>1409</v>
      </c>
      <c r="E64" s="73"/>
      <c r="F64" s="86" t="s">
        <v>1618</v>
      </c>
      <c r="G64" s="86" t="s">
        <v>127</v>
      </c>
      <c r="H64" s="83">
        <v>138.191609</v>
      </c>
      <c r="I64" s="85">
        <v>5725</v>
      </c>
      <c r="J64" s="73"/>
      <c r="K64" s="83">
        <v>28.204389076999998</v>
      </c>
      <c r="L64" s="84">
        <v>1.5920692281105992E-6</v>
      </c>
      <c r="M64" s="84">
        <v>6.7460961925157768E-3</v>
      </c>
      <c r="N64" s="84">
        <f>K64/'סכום נכסי הקרן'!$C$42</f>
        <v>8.5357667566845531E-4</v>
      </c>
    </row>
    <row r="65" spans="2:14">
      <c r="B65" s="76" t="s">
        <v>1714</v>
      </c>
      <c r="C65" s="73" t="s">
        <v>1715</v>
      </c>
      <c r="D65" s="86" t="s">
        <v>1426</v>
      </c>
      <c r="E65" s="73"/>
      <c r="F65" s="86" t="s">
        <v>1618</v>
      </c>
      <c r="G65" s="86" t="s">
        <v>127</v>
      </c>
      <c r="H65" s="83">
        <v>91.259486999999993</v>
      </c>
      <c r="I65" s="85">
        <v>11446</v>
      </c>
      <c r="J65" s="73"/>
      <c r="K65" s="83">
        <v>37.238424544000004</v>
      </c>
      <c r="L65" s="84">
        <v>3.1665332061068698E-7</v>
      </c>
      <c r="M65" s="84">
        <v>8.9069113798470271E-3</v>
      </c>
      <c r="N65" s="84">
        <f>K65/'סכום נכסי הקרן'!$C$42</f>
        <v>1.1269824190348705E-3</v>
      </c>
    </row>
    <row r="66" spans="2:14">
      <c r="B66" s="76" t="s">
        <v>1716</v>
      </c>
      <c r="C66" s="73" t="s">
        <v>1717</v>
      </c>
      <c r="D66" s="86" t="s">
        <v>116</v>
      </c>
      <c r="E66" s="73"/>
      <c r="F66" s="86" t="s">
        <v>1618</v>
      </c>
      <c r="G66" s="86" t="s">
        <v>127</v>
      </c>
      <c r="H66" s="83">
        <v>4554.2952100000002</v>
      </c>
      <c r="I66" s="85">
        <v>664.5</v>
      </c>
      <c r="J66" s="73"/>
      <c r="K66" s="83">
        <v>107.88863480599998</v>
      </c>
      <c r="L66" s="84">
        <v>2.3566857490297543E-5</v>
      </c>
      <c r="M66" s="84">
        <v>2.5805455544293535E-2</v>
      </c>
      <c r="N66" s="84">
        <f>K66/'סכום נכסי הקרן'!$C$42</f>
        <v>3.2651379892930086E-3</v>
      </c>
    </row>
    <row r="67" spans="2:14">
      <c r="B67" s="76" t="s">
        <v>1718</v>
      </c>
      <c r="C67" s="73" t="s">
        <v>1719</v>
      </c>
      <c r="D67" s="86" t="s">
        <v>1426</v>
      </c>
      <c r="E67" s="73"/>
      <c r="F67" s="86" t="s">
        <v>1618</v>
      </c>
      <c r="G67" s="86" t="s">
        <v>127</v>
      </c>
      <c r="H67" s="83">
        <v>54.55131200000001</v>
      </c>
      <c r="I67" s="85">
        <v>21029</v>
      </c>
      <c r="J67" s="73"/>
      <c r="K67" s="83">
        <v>40.896237513000003</v>
      </c>
      <c r="L67" s="84">
        <v>3.7492310652920967E-6</v>
      </c>
      <c r="M67" s="84">
        <v>9.7818091865585488E-3</v>
      </c>
      <c r="N67" s="84">
        <f>K67/'סכום נכסי הקרן'!$C$42</f>
        <v>1.2376823468288067E-3</v>
      </c>
    </row>
    <row r="68" spans="2:14">
      <c r="B68" s="76" t="s">
        <v>1720</v>
      </c>
      <c r="C68" s="73" t="s">
        <v>1721</v>
      </c>
      <c r="D68" s="86" t="s">
        <v>28</v>
      </c>
      <c r="E68" s="73"/>
      <c r="F68" s="86" t="s">
        <v>1618</v>
      </c>
      <c r="G68" s="86" t="s">
        <v>129</v>
      </c>
      <c r="H68" s="83">
        <v>172.59931900000004</v>
      </c>
      <c r="I68" s="85">
        <v>4230.5</v>
      </c>
      <c r="J68" s="73"/>
      <c r="K68" s="83">
        <v>28.479265874999996</v>
      </c>
      <c r="L68" s="84">
        <v>3.194804608977326E-5</v>
      </c>
      <c r="M68" s="84">
        <v>6.8118428858880819E-3</v>
      </c>
      <c r="N68" s="84">
        <f>K68/'סכום נכסי הקרן'!$C$42</f>
        <v>8.6189553777231702E-4</v>
      </c>
    </row>
    <row r="69" spans="2:14">
      <c r="B69" s="76" t="s">
        <v>1722</v>
      </c>
      <c r="C69" s="73" t="s">
        <v>1723</v>
      </c>
      <c r="D69" s="86" t="s">
        <v>1409</v>
      </c>
      <c r="E69" s="73"/>
      <c r="F69" s="86" t="s">
        <v>1618</v>
      </c>
      <c r="G69" s="86" t="s">
        <v>127</v>
      </c>
      <c r="H69" s="83">
        <v>222.103916</v>
      </c>
      <c r="I69" s="85">
        <v>4527</v>
      </c>
      <c r="J69" s="73"/>
      <c r="K69" s="83">
        <v>35.844806859999998</v>
      </c>
      <c r="L69" s="84">
        <v>4.3721243307086616E-6</v>
      </c>
      <c r="M69" s="84">
        <v>8.5735774818431251E-3</v>
      </c>
      <c r="N69" s="84">
        <f>K69/'סכום נכסי הקרן'!$C$42</f>
        <v>1.0848060206518418E-3</v>
      </c>
    </row>
    <row r="70" spans="2:14">
      <c r="B70" s="76" t="s">
        <v>1724</v>
      </c>
      <c r="C70" s="73" t="s">
        <v>1725</v>
      </c>
      <c r="D70" s="86" t="s">
        <v>116</v>
      </c>
      <c r="E70" s="73"/>
      <c r="F70" s="86" t="s">
        <v>1618</v>
      </c>
      <c r="G70" s="86" t="s">
        <v>127</v>
      </c>
      <c r="H70" s="83">
        <v>57.296539000000003</v>
      </c>
      <c r="I70" s="85">
        <v>2704.5</v>
      </c>
      <c r="J70" s="73"/>
      <c r="K70" s="83">
        <v>5.5242701269999994</v>
      </c>
      <c r="L70" s="84">
        <v>5.5217449621586317E-7</v>
      </c>
      <c r="M70" s="84">
        <v>1.3213283070390592E-3</v>
      </c>
      <c r="N70" s="84">
        <f>K70/'סכום נכסי הקרן'!$C$42</f>
        <v>1.6718632400176682E-4</v>
      </c>
    </row>
    <row r="71" spans="2:14">
      <c r="B71" s="76" t="s">
        <v>1726</v>
      </c>
      <c r="C71" s="73" t="s">
        <v>1727</v>
      </c>
      <c r="D71" s="86" t="s">
        <v>28</v>
      </c>
      <c r="E71" s="73"/>
      <c r="F71" s="86" t="s">
        <v>1618</v>
      </c>
      <c r="G71" s="86" t="s">
        <v>129</v>
      </c>
      <c r="H71" s="83">
        <v>98.050457999999992</v>
      </c>
      <c r="I71" s="85">
        <v>10042</v>
      </c>
      <c r="J71" s="73"/>
      <c r="K71" s="83">
        <v>38.403239135999996</v>
      </c>
      <c r="L71" s="84">
        <v>2.5880495752371927E-5</v>
      </c>
      <c r="M71" s="84">
        <v>9.18551877186056E-3</v>
      </c>
      <c r="N71" s="84">
        <f>K71/'סכום נכסי הקרן'!$C$42</f>
        <v>1.1622343283917817E-3</v>
      </c>
    </row>
    <row r="72" spans="2:14">
      <c r="B72" s="76" t="s">
        <v>1728</v>
      </c>
      <c r="C72" s="73" t="s">
        <v>1729</v>
      </c>
      <c r="D72" s="86" t="s">
        <v>28</v>
      </c>
      <c r="E72" s="73"/>
      <c r="F72" s="86" t="s">
        <v>1618</v>
      </c>
      <c r="G72" s="86" t="s">
        <v>129</v>
      </c>
      <c r="H72" s="83">
        <v>112.23372700000002</v>
      </c>
      <c r="I72" s="85">
        <v>4268.2</v>
      </c>
      <c r="J72" s="73"/>
      <c r="K72" s="83">
        <v>18.683840782000004</v>
      </c>
      <c r="L72" s="84">
        <v>2.1392721722202731E-5</v>
      </c>
      <c r="M72" s="84">
        <v>4.4689139274357217E-3</v>
      </c>
      <c r="N72" s="84">
        <f>K72/'סכום נכסי הקרן'!$C$42</f>
        <v>5.6544712455493533E-4</v>
      </c>
    </row>
    <row r="73" spans="2:14">
      <c r="B73" s="76" t="s">
        <v>1730</v>
      </c>
      <c r="C73" s="73" t="s">
        <v>1731</v>
      </c>
      <c r="D73" s="86" t="s">
        <v>1426</v>
      </c>
      <c r="E73" s="73"/>
      <c r="F73" s="86" t="s">
        <v>1618</v>
      </c>
      <c r="G73" s="86" t="s">
        <v>127</v>
      </c>
      <c r="H73" s="83">
        <v>30.945618</v>
      </c>
      <c r="I73" s="85">
        <v>11714</v>
      </c>
      <c r="J73" s="73"/>
      <c r="K73" s="83">
        <v>12.923016788</v>
      </c>
      <c r="L73" s="84">
        <v>1.9077577331075262E-6</v>
      </c>
      <c r="M73" s="84">
        <v>3.0910052372110195E-3</v>
      </c>
      <c r="N73" s="84">
        <f>K73/'סכום נכסי הקרן'!$C$42</f>
        <v>3.9110174233499066E-4</v>
      </c>
    </row>
    <row r="74" spans="2:14">
      <c r="B74" s="76" t="s">
        <v>1732</v>
      </c>
      <c r="C74" s="73" t="s">
        <v>1733</v>
      </c>
      <c r="D74" s="86" t="s">
        <v>116</v>
      </c>
      <c r="E74" s="73"/>
      <c r="F74" s="86" t="s">
        <v>1618</v>
      </c>
      <c r="G74" s="86" t="s">
        <v>127</v>
      </c>
      <c r="H74" s="83">
        <v>14.713243</v>
      </c>
      <c r="I74" s="85">
        <v>48430.5</v>
      </c>
      <c r="J74" s="73"/>
      <c r="K74" s="83">
        <v>25.403110945000002</v>
      </c>
      <c r="L74" s="84">
        <v>1.1939883803713273E-6</v>
      </c>
      <c r="M74" s="84">
        <v>6.0760695633669997E-3</v>
      </c>
      <c r="N74" s="84">
        <f>K74/'סכום נכסי הקרן'!$C$42</f>
        <v>7.6879888916836807E-4</v>
      </c>
    </row>
    <row r="75" spans="2:14">
      <c r="B75" s="76" t="s">
        <v>1734</v>
      </c>
      <c r="C75" s="73" t="s">
        <v>1735</v>
      </c>
      <c r="D75" s="86" t="s">
        <v>28</v>
      </c>
      <c r="E75" s="73"/>
      <c r="F75" s="86" t="s">
        <v>1618</v>
      </c>
      <c r="G75" s="86" t="s">
        <v>129</v>
      </c>
      <c r="H75" s="83">
        <v>113.56922299999998</v>
      </c>
      <c r="I75" s="85">
        <v>17674</v>
      </c>
      <c r="J75" s="73"/>
      <c r="K75" s="83">
        <v>78.287696520000026</v>
      </c>
      <c r="L75" s="84">
        <v>3.5490382187499991E-5</v>
      </c>
      <c r="M75" s="84">
        <v>1.8725324273911867E-2</v>
      </c>
      <c r="N75" s="84">
        <f>K75/'סכום נכסי הקרן'!$C$42</f>
        <v>2.3692961956682241E-3</v>
      </c>
    </row>
    <row r="76" spans="2:14">
      <c r="B76" s="76" t="s">
        <v>1736</v>
      </c>
      <c r="C76" s="73" t="s">
        <v>1737</v>
      </c>
      <c r="D76" s="86" t="s">
        <v>116</v>
      </c>
      <c r="E76" s="73"/>
      <c r="F76" s="86" t="s">
        <v>1618</v>
      </c>
      <c r="G76" s="86" t="s">
        <v>127</v>
      </c>
      <c r="H76" s="83">
        <v>327.45504</v>
      </c>
      <c r="I76" s="85">
        <v>2572.5</v>
      </c>
      <c r="J76" s="73"/>
      <c r="K76" s="83">
        <v>30.030778923</v>
      </c>
      <c r="L76" s="84">
        <v>3.7423433142857143E-5</v>
      </c>
      <c r="M76" s="84">
        <v>7.182943151069386E-3</v>
      </c>
      <c r="N76" s="84">
        <f>K76/'סכום נכסי הקרן'!$C$42</f>
        <v>9.0885047610310464E-4</v>
      </c>
    </row>
    <row r="77" spans="2:14">
      <c r="B77" s="76" t="s">
        <v>1738</v>
      </c>
      <c r="C77" s="73" t="s">
        <v>1739</v>
      </c>
      <c r="D77" s="86" t="s">
        <v>118</v>
      </c>
      <c r="E77" s="73"/>
      <c r="F77" s="86" t="s">
        <v>1618</v>
      </c>
      <c r="G77" s="86" t="s">
        <v>131</v>
      </c>
      <c r="H77" s="83">
        <v>172.60173800000001</v>
      </c>
      <c r="I77" s="85">
        <v>6492</v>
      </c>
      <c r="J77" s="73"/>
      <c r="K77" s="83">
        <v>24.340163101999998</v>
      </c>
      <c r="L77" s="84">
        <v>3.0438210948150952E-6</v>
      </c>
      <c r="M77" s="84">
        <v>5.8218272758659827E-3</v>
      </c>
      <c r="N77" s="84">
        <f>K77/'סכום נכסי הקרן'!$C$42</f>
        <v>7.3662987165269407E-4</v>
      </c>
    </row>
    <row r="78" spans="2:14">
      <c r="B78" s="76" t="s">
        <v>1740</v>
      </c>
      <c r="C78" s="73" t="s">
        <v>1741</v>
      </c>
      <c r="D78" s="86" t="s">
        <v>116</v>
      </c>
      <c r="E78" s="73"/>
      <c r="F78" s="86" t="s">
        <v>1618</v>
      </c>
      <c r="G78" s="86" t="s">
        <v>130</v>
      </c>
      <c r="H78" s="83"/>
      <c r="I78" s="85">
        <v>2346.5</v>
      </c>
      <c r="J78" s="83">
        <v>6.0757299000000001E-2</v>
      </c>
      <c r="K78" s="83">
        <v>6.0757299000000001E-2</v>
      </c>
      <c r="L78" s="73"/>
      <c r="M78" s="84">
        <v>1.4532297875073829E-5</v>
      </c>
      <c r="N78" s="84">
        <f>K78/'סכום נכסי הקרן'!$C$42</f>
        <v>1.8387568389242572E-6</v>
      </c>
    </row>
    <row r="79" spans="2:14">
      <c r="B79" s="76" t="s">
        <v>1742</v>
      </c>
      <c r="C79" s="73" t="s">
        <v>1743</v>
      </c>
      <c r="D79" s="86" t="s">
        <v>1426</v>
      </c>
      <c r="E79" s="73"/>
      <c r="F79" s="86" t="s">
        <v>1618</v>
      </c>
      <c r="G79" s="86" t="s">
        <v>127</v>
      </c>
      <c r="H79" s="83">
        <v>147.835159</v>
      </c>
      <c r="I79" s="85">
        <v>21190</v>
      </c>
      <c r="J79" s="73"/>
      <c r="K79" s="83">
        <v>111.67815355800001</v>
      </c>
      <c r="L79" s="84">
        <v>1.3875354130408366E-6</v>
      </c>
      <c r="M79" s="84">
        <v>2.6711855535959429E-2</v>
      </c>
      <c r="N79" s="84">
        <f>K79/'סכום נכסי הקרן'!$C$42</f>
        <v>3.379823856442431E-3</v>
      </c>
    </row>
    <row r="80" spans="2:14">
      <c r="B80" s="76" t="s">
        <v>1744</v>
      </c>
      <c r="C80" s="73" t="s">
        <v>1745</v>
      </c>
      <c r="D80" s="86" t="s">
        <v>1426</v>
      </c>
      <c r="E80" s="73"/>
      <c r="F80" s="86" t="s">
        <v>1618</v>
      </c>
      <c r="G80" s="86" t="s">
        <v>127</v>
      </c>
      <c r="H80" s="83">
        <v>174.34375899999995</v>
      </c>
      <c r="I80" s="85">
        <v>2442</v>
      </c>
      <c r="J80" s="73"/>
      <c r="K80" s="83">
        <v>15.177897124999996</v>
      </c>
      <c r="L80" s="84">
        <v>5.2513180421686731E-6</v>
      </c>
      <c r="M80" s="84">
        <v>3.630341140374371E-3</v>
      </c>
      <c r="N80" s="84">
        <f>K80/'סכום נכסי הקרן'!$C$42</f>
        <v>4.5934336447514827E-4</v>
      </c>
    </row>
    <row r="81" spans="2:14">
      <c r="B81" s="76" t="s">
        <v>1746</v>
      </c>
      <c r="C81" s="73" t="s">
        <v>1747</v>
      </c>
      <c r="D81" s="86" t="s">
        <v>1426</v>
      </c>
      <c r="E81" s="73"/>
      <c r="F81" s="86" t="s">
        <v>1618</v>
      </c>
      <c r="G81" s="86" t="s">
        <v>127</v>
      </c>
      <c r="H81" s="83">
        <v>50.699714999999998</v>
      </c>
      <c r="I81" s="85">
        <v>7643</v>
      </c>
      <c r="J81" s="73"/>
      <c r="K81" s="83">
        <v>13.81430091</v>
      </c>
      <c r="L81" s="84">
        <v>2.0693761224489794E-5</v>
      </c>
      <c r="M81" s="84">
        <v>3.3041879587179059E-3</v>
      </c>
      <c r="N81" s="84">
        <f>K81/'סכום נכסי הקרן'!$C$42</f>
        <v>4.1807553481302862E-4</v>
      </c>
    </row>
    <row r="82" spans="2:14">
      <c r="B82" s="72"/>
      <c r="C82" s="73"/>
      <c r="D82" s="73"/>
      <c r="E82" s="73"/>
      <c r="F82" s="73"/>
      <c r="G82" s="73"/>
      <c r="H82" s="83"/>
      <c r="I82" s="85"/>
      <c r="J82" s="73"/>
      <c r="K82" s="73"/>
      <c r="L82" s="73"/>
      <c r="M82" s="84"/>
      <c r="N82" s="73"/>
    </row>
    <row r="83" spans="2:14">
      <c r="B83" s="89" t="s">
        <v>219</v>
      </c>
      <c r="C83" s="71"/>
      <c r="D83" s="71"/>
      <c r="E83" s="71"/>
      <c r="F83" s="71"/>
      <c r="G83" s="71"/>
      <c r="H83" s="80"/>
      <c r="I83" s="82"/>
      <c r="J83" s="71"/>
      <c r="K83" s="80">
        <v>106.07403956200001</v>
      </c>
      <c r="L83" s="71"/>
      <c r="M83" s="81">
        <v>2.5371429689910178E-2</v>
      </c>
      <c r="N83" s="81">
        <f>K83/'סכום נכסי הקרן'!$C$42</f>
        <v>3.2102211402937732E-3</v>
      </c>
    </row>
    <row r="84" spans="2:14">
      <c r="B84" s="76" t="s">
        <v>1748</v>
      </c>
      <c r="C84" s="73" t="s">
        <v>1749</v>
      </c>
      <c r="D84" s="86" t="s">
        <v>116</v>
      </c>
      <c r="E84" s="73"/>
      <c r="F84" s="86" t="s">
        <v>1642</v>
      </c>
      <c r="G84" s="86" t="s">
        <v>127</v>
      </c>
      <c r="H84" s="83">
        <v>10.21991</v>
      </c>
      <c r="I84" s="85">
        <v>9061</v>
      </c>
      <c r="J84" s="73"/>
      <c r="K84" s="83">
        <v>3.3012828220000001</v>
      </c>
      <c r="L84" s="84">
        <v>1.3607273324729521E-6</v>
      </c>
      <c r="M84" s="84">
        <v>7.8962077196960878E-4</v>
      </c>
      <c r="N84" s="84">
        <f>K84/'סכום נכסי הקרן'!$C$42</f>
        <v>9.9909911501755064E-5</v>
      </c>
    </row>
    <row r="85" spans="2:14">
      <c r="B85" s="76" t="s">
        <v>1750</v>
      </c>
      <c r="C85" s="73" t="s">
        <v>1751</v>
      </c>
      <c r="D85" s="86" t="s">
        <v>116</v>
      </c>
      <c r="E85" s="73"/>
      <c r="F85" s="86" t="s">
        <v>1642</v>
      </c>
      <c r="G85" s="86" t="s">
        <v>127</v>
      </c>
      <c r="H85" s="83">
        <v>251.25909100000001</v>
      </c>
      <c r="I85" s="85">
        <v>9195</v>
      </c>
      <c r="J85" s="73"/>
      <c r="K85" s="83">
        <v>82.363169796000008</v>
      </c>
      <c r="L85" s="84">
        <v>8.786589215991133E-6</v>
      </c>
      <c r="M85" s="84">
        <v>1.9700120596387208E-2</v>
      </c>
      <c r="N85" s="84">
        <f>K85/'סכום נכסי הקרן'!$C$42</f>
        <v>2.4926361808459397E-3</v>
      </c>
    </row>
    <row r="86" spans="2:14">
      <c r="B86" s="76" t="s">
        <v>1752</v>
      </c>
      <c r="C86" s="73" t="s">
        <v>1753</v>
      </c>
      <c r="D86" s="86" t="s">
        <v>116</v>
      </c>
      <c r="E86" s="73"/>
      <c r="F86" s="86" t="s">
        <v>1642</v>
      </c>
      <c r="G86" s="86" t="s">
        <v>130</v>
      </c>
      <c r="H86" s="83">
        <v>1545.7185079999999</v>
      </c>
      <c r="I86" s="85">
        <v>116</v>
      </c>
      <c r="J86" s="73"/>
      <c r="K86" s="83">
        <v>7.8868370189999997</v>
      </c>
      <c r="L86" s="84">
        <v>6.7400767718560993E-6</v>
      </c>
      <c r="M86" s="84">
        <v>1.8864213310777246E-3</v>
      </c>
      <c r="N86" s="84">
        <f>K86/'סכום נכסי הקרן'!$C$42</f>
        <v>2.3868696839481377E-4</v>
      </c>
    </row>
    <row r="87" spans="2:14">
      <c r="B87" s="76" t="s">
        <v>1754</v>
      </c>
      <c r="C87" s="73" t="s">
        <v>1755</v>
      </c>
      <c r="D87" s="86" t="s">
        <v>116</v>
      </c>
      <c r="E87" s="73"/>
      <c r="F87" s="86" t="s">
        <v>1642</v>
      </c>
      <c r="G87" s="86" t="s">
        <v>127</v>
      </c>
      <c r="H87" s="83">
        <v>55.717231000000012</v>
      </c>
      <c r="I87" s="85">
        <v>6304.5</v>
      </c>
      <c r="J87" s="73"/>
      <c r="K87" s="83">
        <v>12.522749924999999</v>
      </c>
      <c r="L87" s="84">
        <v>1.1654520464499651E-6</v>
      </c>
      <c r="M87" s="84">
        <v>2.9952669904756372E-3</v>
      </c>
      <c r="N87" s="84">
        <f>K87/'סכום נכסי הקרן'!$C$42</f>
        <v>3.7898807955126474E-4</v>
      </c>
    </row>
    <row r="88" spans="2:14">
      <c r="B88" s="119"/>
      <c r="C88" s="119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</row>
    <row r="89" spans="2:14">
      <c r="B89" s="119"/>
      <c r="C89" s="119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</row>
    <row r="90" spans="2:14">
      <c r="B90" s="119"/>
      <c r="C90" s="119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</row>
    <row r="91" spans="2:14">
      <c r="B91" s="120" t="s">
        <v>213</v>
      </c>
      <c r="C91" s="119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</row>
    <row r="92" spans="2:14">
      <c r="B92" s="120" t="s">
        <v>107</v>
      </c>
      <c r="C92" s="119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</row>
    <row r="93" spans="2:14">
      <c r="B93" s="120" t="s">
        <v>195</v>
      </c>
      <c r="C93" s="119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</row>
    <row r="94" spans="2:14">
      <c r="B94" s="120" t="s">
        <v>203</v>
      </c>
      <c r="C94" s="119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</row>
    <row r="95" spans="2:14">
      <c r="B95" s="120" t="s">
        <v>211</v>
      </c>
      <c r="C95" s="119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</row>
    <row r="96" spans="2:14">
      <c r="B96" s="119"/>
      <c r="C96" s="119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</row>
    <row r="97" spans="2:14">
      <c r="B97" s="119"/>
      <c r="C97" s="119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</row>
    <row r="98" spans="2:14">
      <c r="B98" s="119"/>
      <c r="C98" s="119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</row>
    <row r="99" spans="2:14">
      <c r="B99" s="119"/>
      <c r="C99" s="119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</row>
    <row r="100" spans="2:14">
      <c r="B100" s="119"/>
      <c r="C100" s="119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</row>
    <row r="101" spans="2:14">
      <c r="B101" s="119"/>
      <c r="C101" s="119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</row>
    <row r="102" spans="2:14">
      <c r="B102" s="119"/>
      <c r="C102" s="119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</row>
    <row r="103" spans="2:14">
      <c r="B103" s="119"/>
      <c r="C103" s="119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</row>
    <row r="104" spans="2:14">
      <c r="B104" s="119"/>
      <c r="C104" s="119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</row>
    <row r="105" spans="2:14">
      <c r="B105" s="119"/>
      <c r="C105" s="119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</row>
    <row r="106" spans="2:14">
      <c r="B106" s="119"/>
      <c r="C106" s="119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</row>
    <row r="107" spans="2:14">
      <c r="B107" s="119"/>
      <c r="C107" s="119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</row>
    <row r="108" spans="2:14">
      <c r="B108" s="119"/>
      <c r="C108" s="119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</row>
    <row r="109" spans="2:14">
      <c r="B109" s="119"/>
      <c r="C109" s="119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</row>
    <row r="110" spans="2:14">
      <c r="B110" s="119"/>
      <c r="C110" s="119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</row>
    <row r="111" spans="2:14">
      <c r="B111" s="119"/>
      <c r="C111" s="119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</row>
    <row r="112" spans="2:14">
      <c r="B112" s="119"/>
      <c r="C112" s="119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</row>
    <row r="113" spans="2:14">
      <c r="B113" s="119"/>
      <c r="C113" s="119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</row>
    <row r="114" spans="2:14">
      <c r="B114" s="119"/>
      <c r="C114" s="119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</row>
    <row r="115" spans="2:14">
      <c r="B115" s="119"/>
      <c r="C115" s="119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</row>
    <row r="116" spans="2:14">
      <c r="B116" s="119"/>
      <c r="C116" s="119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</row>
    <row r="117" spans="2:14">
      <c r="B117" s="119"/>
      <c r="C117" s="119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</row>
    <row r="118" spans="2:14">
      <c r="B118" s="119"/>
      <c r="C118" s="119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</row>
    <row r="119" spans="2:14">
      <c r="B119" s="119"/>
      <c r="C119" s="119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</row>
    <row r="120" spans="2:14">
      <c r="B120" s="119"/>
      <c r="C120" s="119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</row>
    <row r="121" spans="2:14">
      <c r="B121" s="119"/>
      <c r="C121" s="119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</row>
    <row r="122" spans="2:14">
      <c r="B122" s="119"/>
      <c r="C122" s="119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</row>
    <row r="123" spans="2:14">
      <c r="B123" s="119"/>
      <c r="C123" s="119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</row>
    <row r="124" spans="2:14">
      <c r="B124" s="119"/>
      <c r="C124" s="119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</row>
    <row r="125" spans="2:14">
      <c r="B125" s="119"/>
      <c r="C125" s="119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</row>
    <row r="126" spans="2:14">
      <c r="B126" s="119"/>
      <c r="C126" s="119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</row>
    <row r="127" spans="2:14">
      <c r="B127" s="119"/>
      <c r="C127" s="119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</row>
    <row r="128" spans="2:14">
      <c r="B128" s="119"/>
      <c r="C128" s="119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</row>
    <row r="129" spans="2:14">
      <c r="B129" s="119"/>
      <c r="C129" s="119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</row>
    <row r="130" spans="2:14">
      <c r="B130" s="119"/>
      <c r="C130" s="119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</row>
    <row r="131" spans="2:14">
      <c r="B131" s="119"/>
      <c r="C131" s="119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2:14">
      <c r="B132" s="119"/>
      <c r="C132" s="119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2:14">
      <c r="B133" s="119"/>
      <c r="C133" s="119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</row>
    <row r="134" spans="2:14">
      <c r="B134" s="119"/>
      <c r="C134" s="119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</row>
    <row r="135" spans="2:14">
      <c r="B135" s="119"/>
      <c r="C135" s="119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</row>
    <row r="136" spans="2:14">
      <c r="B136" s="119"/>
      <c r="C136" s="119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</row>
    <row r="137" spans="2:14">
      <c r="B137" s="119"/>
      <c r="C137" s="119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</row>
    <row r="138" spans="2:14">
      <c r="B138" s="119"/>
      <c r="C138" s="119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</row>
    <row r="139" spans="2:14">
      <c r="B139" s="119"/>
      <c r="C139" s="119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</row>
    <row r="140" spans="2:14">
      <c r="B140" s="119"/>
      <c r="C140" s="119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</row>
    <row r="141" spans="2:14">
      <c r="B141" s="119"/>
      <c r="C141" s="119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2:14">
      <c r="B142" s="119"/>
      <c r="C142" s="119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</row>
    <row r="143" spans="2:14">
      <c r="B143" s="119"/>
      <c r="C143" s="119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</row>
    <row r="144" spans="2:14">
      <c r="B144" s="119"/>
      <c r="C144" s="119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</row>
    <row r="145" spans="2:14">
      <c r="B145" s="119"/>
      <c r="C145" s="119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</row>
    <row r="146" spans="2:14">
      <c r="B146" s="119"/>
      <c r="C146" s="119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</row>
    <row r="147" spans="2:14">
      <c r="B147" s="119"/>
      <c r="C147" s="119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</row>
    <row r="148" spans="2:14">
      <c r="B148" s="119"/>
      <c r="C148" s="119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2:14">
      <c r="B149" s="119"/>
      <c r="C149" s="119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</row>
    <row r="150" spans="2:14">
      <c r="B150" s="119"/>
      <c r="C150" s="119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</row>
    <row r="151" spans="2:14">
      <c r="B151" s="119"/>
      <c r="C151" s="11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</row>
    <row r="152" spans="2:14">
      <c r="B152" s="119"/>
      <c r="C152" s="119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</row>
    <row r="153" spans="2:14">
      <c r="B153" s="119"/>
      <c r="C153" s="119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</row>
    <row r="154" spans="2:14">
      <c r="B154" s="119"/>
      <c r="C154" s="119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</row>
    <row r="155" spans="2:14">
      <c r="B155" s="119"/>
      <c r="C155" s="119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</row>
    <row r="156" spans="2:14">
      <c r="B156" s="119"/>
      <c r="C156" s="119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</row>
    <row r="157" spans="2:14">
      <c r="B157" s="119"/>
      <c r="C157" s="119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</row>
    <row r="158" spans="2:14">
      <c r="B158" s="119"/>
      <c r="C158" s="119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</row>
    <row r="159" spans="2:14">
      <c r="B159" s="119"/>
      <c r="C159" s="119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2:14">
      <c r="B160" s="119"/>
      <c r="C160" s="119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2:14">
      <c r="B161" s="119"/>
      <c r="C161" s="119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</row>
    <row r="162" spans="2:14">
      <c r="B162" s="119"/>
      <c r="C162" s="119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</row>
    <row r="163" spans="2:14">
      <c r="B163" s="119"/>
      <c r="C163" s="119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</row>
    <row r="164" spans="2:14">
      <c r="B164" s="119"/>
      <c r="C164" s="119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</row>
    <row r="165" spans="2:14">
      <c r="B165" s="119"/>
      <c r="C165" s="119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</row>
    <row r="166" spans="2:14">
      <c r="B166" s="119"/>
      <c r="C166" s="11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</row>
    <row r="167" spans="2:14">
      <c r="B167" s="119"/>
      <c r="C167" s="119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</row>
    <row r="168" spans="2:14">
      <c r="B168" s="119"/>
      <c r="C168" s="119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</row>
    <row r="169" spans="2:14">
      <c r="B169" s="119"/>
      <c r="C169" s="119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</row>
    <row r="170" spans="2:14">
      <c r="B170" s="119"/>
      <c r="C170" s="119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</row>
    <row r="171" spans="2:14">
      <c r="B171" s="119"/>
      <c r="C171" s="119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</row>
    <row r="172" spans="2:14">
      <c r="B172" s="119"/>
      <c r="C172" s="119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</row>
    <row r="173" spans="2:14">
      <c r="B173" s="119"/>
      <c r="C173" s="119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</row>
    <row r="174" spans="2:14">
      <c r="B174" s="119"/>
      <c r="C174" s="11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</row>
    <row r="175" spans="2:14">
      <c r="B175" s="119"/>
      <c r="C175" s="11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</row>
    <row r="176" spans="2:14">
      <c r="B176" s="119"/>
      <c r="C176" s="11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</row>
    <row r="177" spans="2:14">
      <c r="B177" s="119"/>
      <c r="C177" s="11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</row>
    <row r="178" spans="2:14">
      <c r="B178" s="119"/>
      <c r="C178" s="11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</row>
    <row r="179" spans="2:14">
      <c r="B179" s="119"/>
      <c r="C179" s="11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</row>
    <row r="180" spans="2:14">
      <c r="B180" s="119"/>
      <c r="C180" s="119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2:14">
      <c r="B181" s="119"/>
      <c r="C181" s="119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</row>
    <row r="182" spans="2:14">
      <c r="B182" s="119"/>
      <c r="C182" s="119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</row>
    <row r="183" spans="2:14">
      <c r="B183" s="119"/>
      <c r="C183" s="11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</row>
    <row r="184" spans="2:14">
      <c r="B184" s="119"/>
      <c r="C184" s="119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</row>
    <row r="185" spans="2:14">
      <c r="B185" s="119"/>
      <c r="C185" s="119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</row>
    <row r="186" spans="2:14">
      <c r="B186" s="119"/>
      <c r="C186" s="119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</row>
    <row r="187" spans="2:14">
      <c r="B187" s="119"/>
      <c r="C187" s="119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</row>
    <row r="188" spans="2:14">
      <c r="B188" s="119"/>
      <c r="C188" s="119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</row>
    <row r="189" spans="2:14">
      <c r="B189" s="119"/>
      <c r="C189" s="119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</row>
    <row r="190" spans="2:14">
      <c r="B190" s="119"/>
      <c r="C190" s="119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</row>
    <row r="191" spans="2:14">
      <c r="B191" s="119"/>
      <c r="C191" s="119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</row>
    <row r="192" spans="2:14">
      <c r="B192" s="119"/>
      <c r="C192" s="119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</row>
    <row r="193" spans="2:14">
      <c r="B193" s="119"/>
      <c r="C193" s="119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</row>
    <row r="194" spans="2:14">
      <c r="B194" s="119"/>
      <c r="C194" s="119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</row>
    <row r="195" spans="2:14">
      <c r="B195" s="119"/>
      <c r="C195" s="119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</row>
    <row r="196" spans="2:14">
      <c r="B196" s="119"/>
      <c r="C196" s="119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</row>
    <row r="197" spans="2:14">
      <c r="B197" s="119"/>
      <c r="C197" s="119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</row>
    <row r="198" spans="2:14">
      <c r="B198" s="119"/>
      <c r="C198" s="119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</row>
    <row r="199" spans="2:14">
      <c r="B199" s="119"/>
      <c r="C199" s="11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</row>
    <row r="200" spans="2:14">
      <c r="B200" s="119"/>
      <c r="C200" s="11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</row>
    <row r="201" spans="2:14">
      <c r="B201" s="119"/>
      <c r="C201" s="119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</row>
    <row r="202" spans="2:14">
      <c r="B202" s="119"/>
      <c r="C202" s="119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</row>
    <row r="203" spans="2:14">
      <c r="B203" s="119"/>
      <c r="C203" s="11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</row>
    <row r="204" spans="2:14">
      <c r="B204" s="119"/>
      <c r="C204" s="119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</row>
    <row r="205" spans="2:14">
      <c r="B205" s="119"/>
      <c r="C205" s="11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</row>
    <row r="206" spans="2:14">
      <c r="B206" s="119"/>
      <c r="C206" s="119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</row>
    <row r="207" spans="2:14">
      <c r="B207" s="119"/>
      <c r="C207" s="11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</row>
    <row r="208" spans="2:14">
      <c r="B208" s="119"/>
      <c r="C208" s="119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</row>
    <row r="209" spans="2:14">
      <c r="B209" s="119"/>
      <c r="C209" s="119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</row>
    <row r="210" spans="2:14">
      <c r="B210" s="119"/>
      <c r="C210" s="11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</row>
    <row r="211" spans="2:14">
      <c r="B211" s="119"/>
      <c r="C211" s="119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</row>
    <row r="212" spans="2:14">
      <c r="B212" s="119"/>
      <c r="C212" s="119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</row>
    <row r="213" spans="2:14">
      <c r="B213" s="119"/>
      <c r="C213" s="11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</row>
    <row r="214" spans="2:14">
      <c r="B214" s="119"/>
      <c r="C214" s="119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</row>
    <row r="215" spans="2:14">
      <c r="B215" s="119"/>
      <c r="C215" s="119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</row>
    <row r="216" spans="2:14">
      <c r="B216" s="119"/>
      <c r="C216" s="11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</row>
    <row r="217" spans="2:14">
      <c r="B217" s="119"/>
      <c r="C217" s="119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</row>
    <row r="218" spans="2:14">
      <c r="B218" s="119"/>
      <c r="C218" s="11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</row>
    <row r="219" spans="2:14">
      <c r="B219" s="119"/>
      <c r="C219" s="119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</row>
    <row r="220" spans="2:14">
      <c r="B220" s="119"/>
      <c r="C220" s="119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</row>
    <row r="221" spans="2:14">
      <c r="B221" s="119"/>
      <c r="C221" s="119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</row>
    <row r="222" spans="2:14">
      <c r="B222" s="119"/>
      <c r="C222" s="11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</row>
    <row r="223" spans="2:14">
      <c r="B223" s="119"/>
      <c r="C223" s="119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</row>
    <row r="224" spans="2:14">
      <c r="B224" s="119"/>
      <c r="C224" s="119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</row>
    <row r="225" spans="2:14">
      <c r="B225" s="119"/>
      <c r="C225" s="11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</row>
    <row r="226" spans="2:14">
      <c r="B226" s="119"/>
      <c r="C226" s="119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</row>
    <row r="227" spans="2:14">
      <c r="B227" s="119"/>
      <c r="C227" s="119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</row>
    <row r="228" spans="2:14">
      <c r="B228" s="119"/>
      <c r="C228" s="119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</row>
    <row r="229" spans="2:14">
      <c r="B229" s="119"/>
      <c r="C229" s="11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</row>
    <row r="230" spans="2:14">
      <c r="B230" s="119"/>
      <c r="C230" s="119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</row>
    <row r="231" spans="2:14">
      <c r="B231" s="119"/>
      <c r="C231" s="119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</row>
    <row r="232" spans="2:14">
      <c r="B232" s="119"/>
      <c r="C232" s="119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</row>
    <row r="233" spans="2:14">
      <c r="B233" s="119"/>
      <c r="C233" s="11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</row>
    <row r="234" spans="2:14">
      <c r="B234" s="119"/>
      <c r="C234" s="119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</row>
    <row r="235" spans="2:14">
      <c r="B235" s="119"/>
      <c r="C235" s="11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</row>
    <row r="236" spans="2:14">
      <c r="B236" s="119"/>
      <c r="C236" s="119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</row>
    <row r="237" spans="2:14">
      <c r="B237" s="119"/>
      <c r="C237" s="119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</row>
    <row r="238" spans="2:14">
      <c r="B238" s="119"/>
      <c r="C238" s="119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</row>
    <row r="239" spans="2:14">
      <c r="B239" s="119"/>
      <c r="C239" s="11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</row>
    <row r="240" spans="2:14">
      <c r="B240" s="119"/>
      <c r="C240" s="119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</row>
    <row r="241" spans="2:14">
      <c r="B241" s="119"/>
      <c r="C241" s="119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</row>
    <row r="242" spans="2:14">
      <c r="B242" s="119"/>
      <c r="C242" s="11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</row>
    <row r="243" spans="2:14">
      <c r="B243" s="119"/>
      <c r="C243" s="119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</row>
    <row r="244" spans="2:14">
      <c r="B244" s="119"/>
      <c r="C244" s="11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</row>
    <row r="245" spans="2:14">
      <c r="B245" s="119"/>
      <c r="C245" s="119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</row>
    <row r="246" spans="2:14">
      <c r="B246" s="119"/>
      <c r="C246" s="119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</row>
    <row r="247" spans="2:14">
      <c r="B247" s="119"/>
      <c r="C247" s="119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</row>
    <row r="248" spans="2:14">
      <c r="B248" s="119"/>
      <c r="C248" s="119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</row>
    <row r="249" spans="2:14">
      <c r="B249" s="119"/>
      <c r="C249" s="119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</row>
    <row r="250" spans="2:14">
      <c r="B250" s="125"/>
      <c r="C250" s="119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</row>
    <row r="251" spans="2:14">
      <c r="B251" s="125"/>
      <c r="C251" s="119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</row>
    <row r="252" spans="2:14">
      <c r="B252" s="126"/>
      <c r="C252" s="119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</row>
    <row r="253" spans="2:14">
      <c r="B253" s="119"/>
      <c r="C253" s="119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</row>
    <row r="254" spans="2:14">
      <c r="B254" s="119"/>
      <c r="C254" s="119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</row>
    <row r="255" spans="2:14">
      <c r="B255" s="119"/>
      <c r="C255" s="119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</row>
    <row r="256" spans="2:14">
      <c r="B256" s="119"/>
      <c r="C256" s="119"/>
      <c r="D256" s="119"/>
      <c r="E256" s="119"/>
      <c r="F256" s="119"/>
      <c r="G256" s="119"/>
      <c r="H256" s="112"/>
      <c r="I256" s="112"/>
      <c r="J256" s="112"/>
      <c r="K256" s="112"/>
      <c r="L256" s="112"/>
      <c r="M256" s="112"/>
      <c r="N256" s="112"/>
    </row>
    <row r="257" spans="2:14">
      <c r="B257" s="119"/>
      <c r="C257" s="119"/>
      <c r="D257" s="119"/>
      <c r="E257" s="119"/>
      <c r="F257" s="119"/>
      <c r="G257" s="119"/>
      <c r="H257" s="112"/>
      <c r="I257" s="112"/>
      <c r="J257" s="112"/>
      <c r="K257" s="112"/>
      <c r="L257" s="112"/>
      <c r="M257" s="112"/>
      <c r="N257" s="112"/>
    </row>
    <row r="258" spans="2:14">
      <c r="B258" s="119"/>
      <c r="C258" s="119"/>
      <c r="D258" s="119"/>
      <c r="E258" s="119"/>
      <c r="F258" s="119"/>
      <c r="G258" s="119"/>
      <c r="H258" s="112"/>
      <c r="I258" s="112"/>
      <c r="J258" s="112"/>
      <c r="K258" s="112"/>
      <c r="L258" s="112"/>
      <c r="M258" s="112"/>
      <c r="N258" s="112"/>
    </row>
    <row r="259" spans="2:14">
      <c r="B259" s="119"/>
      <c r="C259" s="119"/>
      <c r="D259" s="119"/>
      <c r="E259" s="119"/>
      <c r="F259" s="119"/>
      <c r="G259" s="119"/>
      <c r="H259" s="112"/>
      <c r="I259" s="112"/>
      <c r="J259" s="112"/>
      <c r="K259" s="112"/>
      <c r="L259" s="112"/>
      <c r="M259" s="112"/>
      <c r="N259" s="112"/>
    </row>
    <row r="260" spans="2:14">
      <c r="B260" s="119"/>
      <c r="C260" s="119"/>
      <c r="D260" s="119"/>
      <c r="E260" s="119"/>
      <c r="F260" s="119"/>
      <c r="G260" s="119"/>
      <c r="H260" s="112"/>
      <c r="I260" s="112"/>
      <c r="J260" s="112"/>
      <c r="K260" s="112"/>
      <c r="L260" s="112"/>
      <c r="M260" s="112"/>
      <c r="N260" s="112"/>
    </row>
    <row r="261" spans="2:14">
      <c r="B261" s="119"/>
      <c r="C261" s="119"/>
      <c r="D261" s="119"/>
      <c r="E261" s="119"/>
      <c r="F261" s="119"/>
      <c r="G261" s="119"/>
      <c r="H261" s="112"/>
      <c r="I261" s="112"/>
      <c r="J261" s="112"/>
      <c r="K261" s="112"/>
      <c r="L261" s="112"/>
      <c r="M261" s="112"/>
      <c r="N261" s="112"/>
    </row>
    <row r="262" spans="2:14">
      <c r="B262" s="119"/>
      <c r="C262" s="119"/>
      <c r="D262" s="119"/>
      <c r="E262" s="119"/>
      <c r="F262" s="119"/>
      <c r="G262" s="119"/>
      <c r="H262" s="112"/>
      <c r="I262" s="112"/>
      <c r="J262" s="112"/>
      <c r="K262" s="112"/>
      <c r="L262" s="112"/>
      <c r="M262" s="112"/>
      <c r="N262" s="112"/>
    </row>
    <row r="263" spans="2:14">
      <c r="B263" s="119"/>
      <c r="C263" s="119"/>
      <c r="D263" s="119"/>
      <c r="E263" s="119"/>
      <c r="F263" s="119"/>
      <c r="G263" s="119"/>
      <c r="H263" s="112"/>
      <c r="I263" s="112"/>
      <c r="J263" s="112"/>
      <c r="K263" s="112"/>
      <c r="L263" s="112"/>
      <c r="M263" s="112"/>
      <c r="N263" s="112"/>
    </row>
    <row r="264" spans="2:14">
      <c r="B264" s="119"/>
      <c r="C264" s="119"/>
      <c r="D264" s="119"/>
      <c r="E264" s="119"/>
      <c r="F264" s="119"/>
      <c r="G264" s="119"/>
      <c r="H264" s="112"/>
      <c r="I264" s="112"/>
      <c r="J264" s="112"/>
      <c r="K264" s="112"/>
      <c r="L264" s="112"/>
      <c r="M264" s="112"/>
      <c r="N264" s="112"/>
    </row>
    <row r="265" spans="2:14">
      <c r="B265" s="119"/>
      <c r="C265" s="119"/>
      <c r="D265" s="119"/>
      <c r="E265" s="119"/>
      <c r="F265" s="119"/>
      <c r="G265" s="119"/>
      <c r="H265" s="112"/>
      <c r="I265" s="112"/>
      <c r="J265" s="112"/>
      <c r="K265" s="112"/>
      <c r="L265" s="112"/>
      <c r="M265" s="112"/>
      <c r="N265" s="112"/>
    </row>
    <row r="266" spans="2:14">
      <c r="B266" s="119"/>
      <c r="C266" s="119"/>
      <c r="D266" s="119"/>
      <c r="E266" s="119"/>
      <c r="F266" s="119"/>
      <c r="G266" s="119"/>
      <c r="H266" s="112"/>
      <c r="I266" s="112"/>
      <c r="J266" s="112"/>
      <c r="K266" s="112"/>
      <c r="L266" s="112"/>
      <c r="M266" s="112"/>
      <c r="N266" s="112"/>
    </row>
    <row r="267" spans="2:14">
      <c r="B267" s="119"/>
      <c r="C267" s="119"/>
      <c r="D267" s="119"/>
      <c r="E267" s="119"/>
      <c r="F267" s="119"/>
      <c r="G267" s="119"/>
      <c r="H267" s="112"/>
      <c r="I267" s="112"/>
      <c r="J267" s="112"/>
      <c r="K267" s="112"/>
      <c r="L267" s="112"/>
      <c r="M267" s="112"/>
      <c r="N267" s="112"/>
    </row>
    <row r="268" spans="2:14">
      <c r="B268" s="119"/>
      <c r="C268" s="119"/>
      <c r="D268" s="119"/>
      <c r="E268" s="119"/>
      <c r="F268" s="119"/>
      <c r="G268" s="119"/>
      <c r="H268" s="112"/>
      <c r="I268" s="112"/>
      <c r="J268" s="112"/>
      <c r="K268" s="112"/>
      <c r="L268" s="112"/>
      <c r="M268" s="112"/>
      <c r="N268" s="112"/>
    </row>
    <row r="269" spans="2:14">
      <c r="B269" s="119"/>
      <c r="C269" s="119"/>
      <c r="D269" s="119"/>
      <c r="E269" s="119"/>
      <c r="F269" s="119"/>
      <c r="G269" s="119"/>
      <c r="H269" s="112"/>
      <c r="I269" s="112"/>
      <c r="J269" s="112"/>
      <c r="K269" s="112"/>
      <c r="L269" s="112"/>
      <c r="M269" s="112"/>
      <c r="N269" s="112"/>
    </row>
    <row r="270" spans="2:14">
      <c r="B270" s="119"/>
      <c r="C270" s="119"/>
      <c r="D270" s="119"/>
      <c r="E270" s="119"/>
      <c r="F270" s="119"/>
      <c r="G270" s="119"/>
      <c r="H270" s="112"/>
      <c r="I270" s="112"/>
      <c r="J270" s="112"/>
      <c r="K270" s="112"/>
      <c r="L270" s="112"/>
      <c r="M270" s="112"/>
      <c r="N270" s="112"/>
    </row>
    <row r="271" spans="2:14">
      <c r="B271" s="119"/>
      <c r="C271" s="119"/>
      <c r="D271" s="119"/>
      <c r="E271" s="119"/>
      <c r="F271" s="119"/>
      <c r="G271" s="119"/>
      <c r="H271" s="112"/>
      <c r="I271" s="112"/>
      <c r="J271" s="112"/>
      <c r="K271" s="112"/>
      <c r="L271" s="112"/>
      <c r="M271" s="112"/>
      <c r="N271" s="112"/>
    </row>
    <row r="272" spans="2:14">
      <c r="B272" s="119"/>
      <c r="C272" s="119"/>
      <c r="D272" s="119"/>
      <c r="E272" s="119"/>
      <c r="F272" s="119"/>
      <c r="G272" s="119"/>
      <c r="H272" s="112"/>
      <c r="I272" s="112"/>
      <c r="J272" s="112"/>
      <c r="K272" s="112"/>
      <c r="L272" s="112"/>
      <c r="M272" s="112"/>
      <c r="N272" s="112"/>
    </row>
    <row r="273" spans="2:14">
      <c r="B273" s="119"/>
      <c r="C273" s="119"/>
      <c r="D273" s="119"/>
      <c r="E273" s="119"/>
      <c r="F273" s="119"/>
      <c r="G273" s="119"/>
      <c r="H273" s="112"/>
      <c r="I273" s="112"/>
      <c r="J273" s="112"/>
      <c r="K273" s="112"/>
      <c r="L273" s="112"/>
      <c r="M273" s="112"/>
      <c r="N273" s="112"/>
    </row>
    <row r="274" spans="2:14">
      <c r="B274" s="119"/>
      <c r="C274" s="119"/>
      <c r="D274" s="119"/>
      <c r="E274" s="119"/>
      <c r="F274" s="119"/>
      <c r="G274" s="119"/>
      <c r="H274" s="112"/>
      <c r="I274" s="112"/>
      <c r="J274" s="112"/>
      <c r="K274" s="112"/>
      <c r="L274" s="112"/>
      <c r="M274" s="112"/>
      <c r="N274" s="112"/>
    </row>
    <row r="275" spans="2:14">
      <c r="B275" s="119"/>
      <c r="C275" s="119"/>
      <c r="D275" s="119"/>
      <c r="E275" s="119"/>
      <c r="F275" s="119"/>
      <c r="G275" s="119"/>
      <c r="H275" s="112"/>
      <c r="I275" s="112"/>
      <c r="J275" s="112"/>
      <c r="K275" s="112"/>
      <c r="L275" s="112"/>
      <c r="M275" s="112"/>
      <c r="N275" s="112"/>
    </row>
    <row r="276" spans="2:14">
      <c r="B276" s="119"/>
      <c r="C276" s="119"/>
      <c r="D276" s="119"/>
      <c r="E276" s="119"/>
      <c r="F276" s="119"/>
      <c r="G276" s="119"/>
      <c r="H276" s="112"/>
      <c r="I276" s="112"/>
      <c r="J276" s="112"/>
      <c r="K276" s="112"/>
      <c r="L276" s="112"/>
      <c r="M276" s="112"/>
      <c r="N276" s="112"/>
    </row>
    <row r="277" spans="2:14">
      <c r="B277" s="119"/>
      <c r="C277" s="119"/>
      <c r="D277" s="119"/>
      <c r="E277" s="119"/>
      <c r="F277" s="119"/>
      <c r="G277" s="119"/>
      <c r="H277" s="112"/>
      <c r="I277" s="112"/>
      <c r="J277" s="112"/>
      <c r="K277" s="112"/>
      <c r="L277" s="112"/>
      <c r="M277" s="112"/>
      <c r="N277" s="112"/>
    </row>
    <row r="278" spans="2:14">
      <c r="B278" s="119"/>
      <c r="C278" s="119"/>
      <c r="D278" s="119"/>
      <c r="E278" s="119"/>
      <c r="F278" s="119"/>
      <c r="G278" s="119"/>
      <c r="H278" s="112"/>
      <c r="I278" s="112"/>
      <c r="J278" s="112"/>
      <c r="K278" s="112"/>
      <c r="L278" s="112"/>
      <c r="M278" s="112"/>
      <c r="N278" s="112"/>
    </row>
    <row r="279" spans="2:14">
      <c r="B279" s="119"/>
      <c r="C279" s="119"/>
      <c r="D279" s="119"/>
      <c r="E279" s="119"/>
      <c r="F279" s="119"/>
      <c r="G279" s="119"/>
      <c r="H279" s="112"/>
      <c r="I279" s="112"/>
      <c r="J279" s="112"/>
      <c r="K279" s="112"/>
      <c r="L279" s="112"/>
      <c r="M279" s="112"/>
      <c r="N279" s="112"/>
    </row>
    <row r="280" spans="2:14">
      <c r="B280" s="119"/>
      <c r="C280" s="119"/>
      <c r="D280" s="119"/>
      <c r="E280" s="119"/>
      <c r="F280" s="119"/>
      <c r="G280" s="119"/>
      <c r="H280" s="112"/>
      <c r="I280" s="112"/>
      <c r="J280" s="112"/>
      <c r="K280" s="112"/>
      <c r="L280" s="112"/>
      <c r="M280" s="112"/>
      <c r="N280" s="112"/>
    </row>
    <row r="281" spans="2:14">
      <c r="B281" s="119"/>
      <c r="C281" s="119"/>
      <c r="D281" s="119"/>
      <c r="E281" s="119"/>
      <c r="F281" s="119"/>
      <c r="G281" s="119"/>
      <c r="H281" s="112"/>
      <c r="I281" s="112"/>
      <c r="J281" s="112"/>
      <c r="K281" s="112"/>
      <c r="L281" s="112"/>
      <c r="M281" s="112"/>
      <c r="N281" s="112"/>
    </row>
    <row r="282" spans="2:14">
      <c r="B282" s="119"/>
      <c r="C282" s="119"/>
      <c r="D282" s="119"/>
      <c r="E282" s="119"/>
      <c r="F282" s="119"/>
      <c r="G282" s="119"/>
      <c r="H282" s="112"/>
      <c r="I282" s="112"/>
      <c r="J282" s="112"/>
      <c r="K282" s="112"/>
      <c r="L282" s="112"/>
      <c r="M282" s="112"/>
      <c r="N282" s="112"/>
    </row>
    <row r="283" spans="2:14">
      <c r="B283" s="119"/>
      <c r="C283" s="119"/>
      <c r="D283" s="119"/>
      <c r="E283" s="119"/>
      <c r="F283" s="119"/>
      <c r="G283" s="119"/>
      <c r="H283" s="112"/>
      <c r="I283" s="112"/>
      <c r="J283" s="112"/>
      <c r="K283" s="112"/>
      <c r="L283" s="112"/>
      <c r="M283" s="112"/>
      <c r="N283" s="112"/>
    </row>
    <row r="284" spans="2:14">
      <c r="B284" s="119"/>
      <c r="C284" s="119"/>
      <c r="D284" s="119"/>
      <c r="E284" s="119"/>
      <c r="F284" s="119"/>
      <c r="G284" s="119"/>
      <c r="H284" s="112"/>
      <c r="I284" s="112"/>
      <c r="J284" s="112"/>
      <c r="K284" s="112"/>
      <c r="L284" s="112"/>
      <c r="M284" s="112"/>
      <c r="N284" s="112"/>
    </row>
    <row r="285" spans="2:14">
      <c r="B285" s="119"/>
      <c r="C285" s="119"/>
      <c r="D285" s="119"/>
      <c r="E285" s="119"/>
      <c r="F285" s="119"/>
      <c r="G285" s="119"/>
      <c r="H285" s="112"/>
      <c r="I285" s="112"/>
      <c r="J285" s="112"/>
      <c r="K285" s="112"/>
      <c r="L285" s="112"/>
      <c r="M285" s="112"/>
      <c r="N285" s="112"/>
    </row>
    <row r="286" spans="2:14">
      <c r="B286" s="119"/>
      <c r="C286" s="119"/>
      <c r="D286" s="119"/>
      <c r="E286" s="119"/>
      <c r="F286" s="119"/>
      <c r="G286" s="119"/>
      <c r="H286" s="112"/>
      <c r="I286" s="112"/>
      <c r="J286" s="112"/>
      <c r="K286" s="112"/>
      <c r="L286" s="112"/>
      <c r="M286" s="112"/>
      <c r="N286" s="112"/>
    </row>
    <row r="287" spans="2:14">
      <c r="B287" s="119"/>
      <c r="C287" s="119"/>
      <c r="D287" s="119"/>
      <c r="E287" s="119"/>
      <c r="F287" s="119"/>
      <c r="G287" s="119"/>
      <c r="H287" s="112"/>
      <c r="I287" s="112"/>
      <c r="J287" s="112"/>
      <c r="K287" s="112"/>
      <c r="L287" s="112"/>
      <c r="M287" s="112"/>
      <c r="N287" s="112"/>
    </row>
    <row r="288" spans="2:14">
      <c r="B288" s="119"/>
      <c r="C288" s="119"/>
      <c r="D288" s="119"/>
      <c r="E288" s="119"/>
      <c r="F288" s="119"/>
      <c r="G288" s="119"/>
      <c r="H288" s="112"/>
      <c r="I288" s="112"/>
      <c r="J288" s="112"/>
      <c r="K288" s="112"/>
      <c r="L288" s="112"/>
      <c r="M288" s="112"/>
      <c r="N288" s="112"/>
    </row>
    <row r="289" spans="2:14">
      <c r="B289" s="119"/>
      <c r="C289" s="119"/>
      <c r="D289" s="119"/>
      <c r="E289" s="119"/>
      <c r="F289" s="119"/>
      <c r="G289" s="119"/>
      <c r="H289" s="112"/>
      <c r="I289" s="112"/>
      <c r="J289" s="112"/>
      <c r="K289" s="112"/>
      <c r="L289" s="112"/>
      <c r="M289" s="112"/>
      <c r="N289" s="112"/>
    </row>
    <row r="290" spans="2:14">
      <c r="B290" s="119"/>
      <c r="C290" s="119"/>
      <c r="D290" s="119"/>
      <c r="E290" s="119"/>
      <c r="F290" s="119"/>
      <c r="G290" s="119"/>
      <c r="H290" s="112"/>
      <c r="I290" s="112"/>
      <c r="J290" s="112"/>
      <c r="K290" s="112"/>
      <c r="L290" s="112"/>
      <c r="M290" s="112"/>
      <c r="N290" s="112"/>
    </row>
    <row r="291" spans="2:14">
      <c r="B291" s="119"/>
      <c r="C291" s="119"/>
      <c r="D291" s="119"/>
      <c r="E291" s="119"/>
      <c r="F291" s="119"/>
      <c r="G291" s="119"/>
      <c r="H291" s="112"/>
      <c r="I291" s="112"/>
      <c r="J291" s="112"/>
      <c r="K291" s="112"/>
      <c r="L291" s="112"/>
      <c r="M291" s="112"/>
      <c r="N291" s="112"/>
    </row>
    <row r="292" spans="2:14">
      <c r="B292" s="119"/>
      <c r="C292" s="119"/>
      <c r="D292" s="119"/>
      <c r="E292" s="119"/>
      <c r="F292" s="119"/>
      <c r="G292" s="119"/>
      <c r="H292" s="112"/>
      <c r="I292" s="112"/>
      <c r="J292" s="112"/>
      <c r="K292" s="112"/>
      <c r="L292" s="112"/>
      <c r="M292" s="112"/>
      <c r="N292" s="112"/>
    </row>
    <row r="293" spans="2:14">
      <c r="B293" s="119"/>
      <c r="C293" s="119"/>
      <c r="D293" s="119"/>
      <c r="E293" s="119"/>
      <c r="F293" s="119"/>
      <c r="G293" s="119"/>
      <c r="H293" s="112"/>
      <c r="I293" s="112"/>
      <c r="J293" s="112"/>
      <c r="K293" s="112"/>
      <c r="L293" s="112"/>
      <c r="M293" s="112"/>
      <c r="N293" s="112"/>
    </row>
    <row r="294" spans="2:14">
      <c r="B294" s="119"/>
      <c r="C294" s="119"/>
      <c r="D294" s="119"/>
      <c r="E294" s="119"/>
      <c r="F294" s="119"/>
      <c r="G294" s="119"/>
      <c r="H294" s="112"/>
      <c r="I294" s="112"/>
      <c r="J294" s="112"/>
      <c r="K294" s="112"/>
      <c r="L294" s="112"/>
      <c r="M294" s="112"/>
      <c r="N294" s="112"/>
    </row>
    <row r="295" spans="2:14">
      <c r="B295" s="119"/>
      <c r="C295" s="119"/>
      <c r="D295" s="119"/>
      <c r="E295" s="119"/>
      <c r="F295" s="119"/>
      <c r="G295" s="119"/>
      <c r="H295" s="112"/>
      <c r="I295" s="112"/>
      <c r="J295" s="112"/>
      <c r="K295" s="112"/>
      <c r="L295" s="112"/>
      <c r="M295" s="112"/>
      <c r="N295" s="112"/>
    </row>
    <row r="296" spans="2:14">
      <c r="B296" s="119"/>
      <c r="C296" s="119"/>
      <c r="D296" s="119"/>
      <c r="E296" s="119"/>
      <c r="F296" s="119"/>
      <c r="G296" s="119"/>
      <c r="H296" s="112"/>
      <c r="I296" s="112"/>
      <c r="J296" s="112"/>
      <c r="K296" s="112"/>
      <c r="L296" s="112"/>
      <c r="M296" s="112"/>
      <c r="N296" s="112"/>
    </row>
    <row r="297" spans="2:14">
      <c r="B297" s="119"/>
      <c r="C297" s="119"/>
      <c r="D297" s="119"/>
      <c r="E297" s="119"/>
      <c r="F297" s="119"/>
      <c r="G297" s="119"/>
      <c r="H297" s="112"/>
      <c r="I297" s="112"/>
      <c r="J297" s="112"/>
      <c r="K297" s="112"/>
      <c r="L297" s="112"/>
      <c r="M297" s="112"/>
      <c r="N297" s="112"/>
    </row>
    <row r="298" spans="2:14">
      <c r="B298" s="119"/>
      <c r="C298" s="119"/>
      <c r="D298" s="119"/>
      <c r="E298" s="119"/>
      <c r="F298" s="119"/>
      <c r="G298" s="119"/>
      <c r="H298" s="112"/>
      <c r="I298" s="112"/>
      <c r="J298" s="112"/>
      <c r="K298" s="112"/>
      <c r="L298" s="112"/>
      <c r="M298" s="112"/>
      <c r="N298" s="112"/>
    </row>
    <row r="299" spans="2:14">
      <c r="B299" s="119"/>
      <c r="C299" s="119"/>
      <c r="D299" s="119"/>
      <c r="E299" s="119"/>
      <c r="F299" s="119"/>
      <c r="G299" s="119"/>
      <c r="H299" s="112"/>
      <c r="I299" s="112"/>
      <c r="J299" s="112"/>
      <c r="K299" s="112"/>
      <c r="L299" s="112"/>
      <c r="M299" s="112"/>
      <c r="N299" s="112"/>
    </row>
    <row r="300" spans="2:14">
      <c r="B300" s="119"/>
      <c r="C300" s="119"/>
      <c r="D300" s="119"/>
      <c r="E300" s="119"/>
      <c r="F300" s="119"/>
      <c r="G300" s="119"/>
      <c r="H300" s="112"/>
      <c r="I300" s="112"/>
      <c r="J300" s="112"/>
      <c r="K300" s="112"/>
      <c r="L300" s="112"/>
      <c r="M300" s="112"/>
      <c r="N300" s="112"/>
    </row>
    <row r="301" spans="2:14">
      <c r="B301" s="119"/>
      <c r="C301" s="119"/>
      <c r="D301" s="119"/>
      <c r="E301" s="119"/>
      <c r="F301" s="119"/>
      <c r="G301" s="119"/>
      <c r="H301" s="112"/>
      <c r="I301" s="112"/>
      <c r="J301" s="112"/>
      <c r="K301" s="112"/>
      <c r="L301" s="112"/>
      <c r="M301" s="112"/>
      <c r="N301" s="112"/>
    </row>
    <row r="302" spans="2:14">
      <c r="B302" s="119"/>
      <c r="C302" s="119"/>
      <c r="D302" s="119"/>
      <c r="E302" s="119"/>
      <c r="F302" s="119"/>
      <c r="G302" s="119"/>
      <c r="H302" s="112"/>
      <c r="I302" s="112"/>
      <c r="J302" s="112"/>
      <c r="K302" s="112"/>
      <c r="L302" s="112"/>
      <c r="M302" s="112"/>
      <c r="N302" s="112"/>
    </row>
    <row r="303" spans="2:14">
      <c r="B303" s="119"/>
      <c r="C303" s="119"/>
      <c r="D303" s="119"/>
      <c r="E303" s="119"/>
      <c r="F303" s="119"/>
      <c r="G303" s="119"/>
      <c r="H303" s="112"/>
      <c r="I303" s="112"/>
      <c r="J303" s="112"/>
      <c r="K303" s="112"/>
      <c r="L303" s="112"/>
      <c r="M303" s="112"/>
      <c r="N303" s="112"/>
    </row>
    <row r="304" spans="2:14">
      <c r="B304" s="119"/>
      <c r="C304" s="119"/>
      <c r="D304" s="119"/>
      <c r="E304" s="119"/>
      <c r="F304" s="119"/>
      <c r="G304" s="119"/>
      <c r="H304" s="112"/>
      <c r="I304" s="112"/>
      <c r="J304" s="112"/>
      <c r="K304" s="112"/>
      <c r="L304" s="112"/>
      <c r="M304" s="112"/>
      <c r="N304" s="112"/>
    </row>
    <row r="305" spans="2:14">
      <c r="B305" s="119"/>
      <c r="C305" s="119"/>
      <c r="D305" s="119"/>
      <c r="E305" s="119"/>
      <c r="F305" s="119"/>
      <c r="G305" s="119"/>
      <c r="H305" s="112"/>
      <c r="I305" s="112"/>
      <c r="J305" s="112"/>
      <c r="K305" s="112"/>
      <c r="L305" s="112"/>
      <c r="M305" s="112"/>
      <c r="N305" s="112"/>
    </row>
    <row r="306" spans="2:14">
      <c r="B306" s="119"/>
      <c r="C306" s="119"/>
      <c r="D306" s="119"/>
      <c r="E306" s="119"/>
      <c r="F306" s="119"/>
      <c r="G306" s="119"/>
      <c r="H306" s="112"/>
      <c r="I306" s="112"/>
      <c r="J306" s="112"/>
      <c r="K306" s="112"/>
      <c r="L306" s="112"/>
      <c r="M306" s="112"/>
      <c r="N306" s="112"/>
    </row>
    <row r="307" spans="2:14">
      <c r="B307" s="119"/>
      <c r="C307" s="119"/>
      <c r="D307" s="119"/>
      <c r="E307" s="119"/>
      <c r="F307" s="119"/>
      <c r="G307" s="119"/>
      <c r="H307" s="112"/>
      <c r="I307" s="112"/>
      <c r="J307" s="112"/>
      <c r="K307" s="112"/>
      <c r="L307" s="112"/>
      <c r="M307" s="112"/>
      <c r="N307" s="112"/>
    </row>
    <row r="308" spans="2:14">
      <c r="B308" s="119"/>
      <c r="C308" s="119"/>
      <c r="D308" s="119"/>
      <c r="E308" s="119"/>
      <c r="F308" s="119"/>
      <c r="G308" s="119"/>
      <c r="H308" s="112"/>
      <c r="I308" s="112"/>
      <c r="J308" s="112"/>
      <c r="K308" s="112"/>
      <c r="L308" s="112"/>
      <c r="M308" s="112"/>
      <c r="N308" s="112"/>
    </row>
    <row r="309" spans="2:14">
      <c r="B309" s="119"/>
      <c r="C309" s="119"/>
      <c r="D309" s="119"/>
      <c r="E309" s="119"/>
      <c r="F309" s="119"/>
      <c r="G309" s="119"/>
      <c r="H309" s="112"/>
      <c r="I309" s="112"/>
      <c r="J309" s="112"/>
      <c r="K309" s="112"/>
      <c r="L309" s="112"/>
      <c r="M309" s="112"/>
      <c r="N309" s="112"/>
    </row>
    <row r="310" spans="2:14">
      <c r="B310" s="119"/>
      <c r="C310" s="119"/>
      <c r="D310" s="119"/>
      <c r="E310" s="119"/>
      <c r="F310" s="119"/>
      <c r="G310" s="119"/>
      <c r="H310" s="112"/>
      <c r="I310" s="112"/>
      <c r="J310" s="112"/>
      <c r="K310" s="112"/>
      <c r="L310" s="112"/>
      <c r="M310" s="112"/>
      <c r="N310" s="112"/>
    </row>
    <row r="311" spans="2:14">
      <c r="B311" s="119"/>
      <c r="C311" s="119"/>
      <c r="D311" s="119"/>
      <c r="E311" s="119"/>
      <c r="F311" s="119"/>
      <c r="G311" s="119"/>
      <c r="H311" s="112"/>
      <c r="I311" s="112"/>
      <c r="J311" s="112"/>
      <c r="K311" s="112"/>
      <c r="L311" s="112"/>
      <c r="M311" s="112"/>
      <c r="N311" s="112"/>
    </row>
    <row r="312" spans="2:14">
      <c r="B312" s="119"/>
      <c r="C312" s="119"/>
      <c r="D312" s="119"/>
      <c r="E312" s="119"/>
      <c r="F312" s="119"/>
      <c r="G312" s="119"/>
      <c r="H312" s="112"/>
      <c r="I312" s="112"/>
      <c r="J312" s="112"/>
      <c r="K312" s="112"/>
      <c r="L312" s="112"/>
      <c r="M312" s="112"/>
      <c r="N312" s="112"/>
    </row>
    <row r="313" spans="2:14">
      <c r="B313" s="119"/>
      <c r="C313" s="119"/>
      <c r="D313" s="119"/>
      <c r="E313" s="119"/>
      <c r="F313" s="119"/>
      <c r="G313" s="119"/>
      <c r="H313" s="112"/>
      <c r="I313" s="112"/>
      <c r="J313" s="112"/>
      <c r="K313" s="112"/>
      <c r="L313" s="112"/>
      <c r="M313" s="112"/>
      <c r="N313" s="112"/>
    </row>
    <row r="314" spans="2:14">
      <c r="B314" s="119"/>
      <c r="C314" s="119"/>
      <c r="D314" s="119"/>
      <c r="E314" s="119"/>
      <c r="F314" s="119"/>
      <c r="G314" s="119"/>
      <c r="H314" s="112"/>
      <c r="I314" s="112"/>
      <c r="J314" s="112"/>
      <c r="K314" s="112"/>
      <c r="L314" s="112"/>
      <c r="M314" s="112"/>
      <c r="N314" s="112"/>
    </row>
    <row r="315" spans="2:14">
      <c r="B315" s="119"/>
      <c r="C315" s="119"/>
      <c r="D315" s="119"/>
      <c r="E315" s="119"/>
      <c r="F315" s="119"/>
      <c r="G315" s="119"/>
      <c r="H315" s="112"/>
      <c r="I315" s="112"/>
      <c r="J315" s="112"/>
      <c r="K315" s="112"/>
      <c r="L315" s="112"/>
      <c r="M315" s="112"/>
      <c r="N315" s="112"/>
    </row>
    <row r="316" spans="2:14">
      <c r="B316" s="119"/>
      <c r="C316" s="119"/>
      <c r="D316" s="119"/>
      <c r="E316" s="119"/>
      <c r="F316" s="119"/>
      <c r="G316" s="119"/>
      <c r="H316" s="112"/>
      <c r="I316" s="112"/>
      <c r="J316" s="112"/>
      <c r="K316" s="112"/>
      <c r="L316" s="112"/>
      <c r="M316" s="112"/>
      <c r="N316" s="112"/>
    </row>
    <row r="317" spans="2:14">
      <c r="B317" s="119"/>
      <c r="C317" s="119"/>
      <c r="D317" s="119"/>
      <c r="E317" s="119"/>
      <c r="F317" s="119"/>
      <c r="G317" s="119"/>
      <c r="H317" s="112"/>
      <c r="I317" s="112"/>
      <c r="J317" s="112"/>
      <c r="K317" s="112"/>
      <c r="L317" s="112"/>
      <c r="M317" s="112"/>
      <c r="N317" s="112"/>
    </row>
    <row r="318" spans="2:14">
      <c r="B318" s="119"/>
      <c r="C318" s="119"/>
      <c r="D318" s="119"/>
      <c r="E318" s="119"/>
      <c r="F318" s="119"/>
      <c r="G318" s="119"/>
      <c r="H318" s="112"/>
      <c r="I318" s="112"/>
      <c r="J318" s="112"/>
      <c r="K318" s="112"/>
      <c r="L318" s="112"/>
      <c r="M318" s="112"/>
      <c r="N318" s="112"/>
    </row>
    <row r="319" spans="2:14">
      <c r="B319" s="119"/>
      <c r="C319" s="119"/>
      <c r="D319" s="119"/>
      <c r="E319" s="119"/>
      <c r="F319" s="119"/>
      <c r="G319" s="119"/>
      <c r="H319" s="112"/>
      <c r="I319" s="112"/>
      <c r="J319" s="112"/>
      <c r="K319" s="112"/>
      <c r="L319" s="112"/>
      <c r="M319" s="112"/>
      <c r="N319" s="112"/>
    </row>
    <row r="320" spans="2:14">
      <c r="B320" s="119"/>
      <c r="C320" s="119"/>
      <c r="D320" s="119"/>
      <c r="E320" s="119"/>
      <c r="F320" s="119"/>
      <c r="G320" s="119"/>
      <c r="H320" s="112"/>
      <c r="I320" s="112"/>
      <c r="J320" s="112"/>
      <c r="K320" s="112"/>
      <c r="L320" s="112"/>
      <c r="M320" s="112"/>
      <c r="N320" s="112"/>
    </row>
    <row r="321" spans="2:14">
      <c r="B321" s="119"/>
      <c r="C321" s="119"/>
      <c r="D321" s="119"/>
      <c r="E321" s="119"/>
      <c r="F321" s="119"/>
      <c r="G321" s="119"/>
      <c r="H321" s="112"/>
      <c r="I321" s="112"/>
      <c r="J321" s="112"/>
      <c r="K321" s="112"/>
      <c r="L321" s="112"/>
      <c r="M321" s="112"/>
      <c r="N321" s="112"/>
    </row>
    <row r="322" spans="2:14">
      <c r="B322" s="119"/>
      <c r="C322" s="119"/>
      <c r="D322" s="119"/>
      <c r="E322" s="119"/>
      <c r="F322" s="119"/>
      <c r="G322" s="119"/>
      <c r="H322" s="112"/>
      <c r="I322" s="112"/>
      <c r="J322" s="112"/>
      <c r="K322" s="112"/>
      <c r="L322" s="112"/>
      <c r="M322" s="112"/>
      <c r="N322" s="112"/>
    </row>
    <row r="323" spans="2:14">
      <c r="B323" s="119"/>
      <c r="C323" s="119"/>
      <c r="D323" s="119"/>
      <c r="E323" s="119"/>
      <c r="F323" s="119"/>
      <c r="G323" s="119"/>
      <c r="H323" s="112"/>
      <c r="I323" s="112"/>
      <c r="J323" s="112"/>
      <c r="K323" s="112"/>
      <c r="L323" s="112"/>
      <c r="M323" s="112"/>
      <c r="N323" s="112"/>
    </row>
    <row r="324" spans="2:14">
      <c r="B324" s="119"/>
      <c r="C324" s="119"/>
      <c r="D324" s="119"/>
      <c r="E324" s="119"/>
      <c r="F324" s="119"/>
      <c r="G324" s="119"/>
      <c r="H324" s="112"/>
      <c r="I324" s="112"/>
      <c r="J324" s="112"/>
      <c r="K324" s="112"/>
      <c r="L324" s="112"/>
      <c r="M324" s="112"/>
      <c r="N324" s="112"/>
    </row>
    <row r="325" spans="2:14">
      <c r="B325" s="119"/>
      <c r="C325" s="119"/>
      <c r="D325" s="119"/>
      <c r="E325" s="119"/>
      <c r="F325" s="119"/>
      <c r="G325" s="119"/>
      <c r="H325" s="112"/>
      <c r="I325" s="112"/>
      <c r="J325" s="112"/>
      <c r="K325" s="112"/>
      <c r="L325" s="112"/>
      <c r="M325" s="112"/>
      <c r="N325" s="112"/>
    </row>
    <row r="326" spans="2:14">
      <c r="B326" s="119"/>
      <c r="C326" s="119"/>
      <c r="D326" s="119"/>
      <c r="E326" s="119"/>
      <c r="F326" s="119"/>
      <c r="G326" s="119"/>
      <c r="H326" s="112"/>
      <c r="I326" s="112"/>
      <c r="J326" s="112"/>
      <c r="K326" s="112"/>
      <c r="L326" s="112"/>
      <c r="M326" s="112"/>
      <c r="N326" s="112"/>
    </row>
    <row r="327" spans="2:14">
      <c r="B327" s="119"/>
      <c r="C327" s="119"/>
      <c r="D327" s="119"/>
      <c r="E327" s="119"/>
      <c r="F327" s="119"/>
      <c r="G327" s="119"/>
      <c r="H327" s="112"/>
      <c r="I327" s="112"/>
      <c r="J327" s="112"/>
      <c r="K327" s="112"/>
      <c r="L327" s="112"/>
      <c r="M327" s="112"/>
      <c r="N327" s="112"/>
    </row>
    <row r="328" spans="2:14">
      <c r="B328" s="119"/>
      <c r="C328" s="119"/>
      <c r="D328" s="119"/>
      <c r="E328" s="119"/>
      <c r="F328" s="119"/>
      <c r="G328" s="119"/>
      <c r="H328" s="112"/>
      <c r="I328" s="112"/>
      <c r="J328" s="112"/>
      <c r="K328" s="112"/>
      <c r="L328" s="112"/>
      <c r="M328" s="112"/>
      <c r="N328" s="112"/>
    </row>
    <row r="329" spans="2:14">
      <c r="B329" s="119"/>
      <c r="C329" s="119"/>
      <c r="D329" s="119"/>
      <c r="E329" s="119"/>
      <c r="F329" s="119"/>
      <c r="G329" s="119"/>
      <c r="H329" s="112"/>
      <c r="I329" s="112"/>
      <c r="J329" s="112"/>
      <c r="K329" s="112"/>
      <c r="L329" s="112"/>
      <c r="M329" s="112"/>
      <c r="N329" s="112"/>
    </row>
    <row r="330" spans="2:14">
      <c r="B330" s="119"/>
      <c r="C330" s="119"/>
      <c r="D330" s="119"/>
      <c r="E330" s="119"/>
      <c r="F330" s="119"/>
      <c r="G330" s="119"/>
      <c r="H330" s="112"/>
      <c r="I330" s="112"/>
      <c r="J330" s="112"/>
      <c r="K330" s="112"/>
      <c r="L330" s="112"/>
      <c r="M330" s="112"/>
      <c r="N330" s="112"/>
    </row>
    <row r="331" spans="2:14">
      <c r="B331" s="119"/>
      <c r="C331" s="119"/>
      <c r="D331" s="119"/>
      <c r="E331" s="119"/>
      <c r="F331" s="119"/>
      <c r="G331" s="119"/>
      <c r="H331" s="112"/>
      <c r="I331" s="112"/>
      <c r="J331" s="112"/>
      <c r="K331" s="112"/>
      <c r="L331" s="112"/>
      <c r="M331" s="112"/>
      <c r="N331" s="112"/>
    </row>
    <row r="332" spans="2:14">
      <c r="B332" s="119"/>
      <c r="C332" s="119"/>
      <c r="D332" s="119"/>
      <c r="E332" s="119"/>
      <c r="F332" s="119"/>
      <c r="G332" s="119"/>
      <c r="H332" s="112"/>
      <c r="I332" s="112"/>
      <c r="J332" s="112"/>
      <c r="K332" s="112"/>
      <c r="L332" s="112"/>
      <c r="M332" s="112"/>
      <c r="N332" s="112"/>
    </row>
    <row r="333" spans="2:14">
      <c r="B333" s="119"/>
      <c r="C333" s="119"/>
      <c r="D333" s="119"/>
      <c r="E333" s="119"/>
      <c r="F333" s="119"/>
      <c r="G333" s="119"/>
      <c r="H333" s="112"/>
      <c r="I333" s="112"/>
      <c r="J333" s="112"/>
      <c r="K333" s="112"/>
      <c r="L333" s="112"/>
      <c r="M333" s="112"/>
      <c r="N333" s="112"/>
    </row>
    <row r="334" spans="2:14">
      <c r="B334" s="119"/>
      <c r="C334" s="119"/>
      <c r="D334" s="119"/>
      <c r="E334" s="119"/>
      <c r="F334" s="119"/>
      <c r="G334" s="119"/>
      <c r="H334" s="112"/>
      <c r="I334" s="112"/>
      <c r="J334" s="112"/>
      <c r="K334" s="112"/>
      <c r="L334" s="112"/>
      <c r="M334" s="112"/>
      <c r="N334" s="112"/>
    </row>
    <row r="335" spans="2:14">
      <c r="B335" s="119"/>
      <c r="C335" s="119"/>
      <c r="D335" s="119"/>
      <c r="E335" s="119"/>
      <c r="F335" s="119"/>
      <c r="G335" s="119"/>
      <c r="H335" s="112"/>
      <c r="I335" s="112"/>
      <c r="J335" s="112"/>
      <c r="K335" s="112"/>
      <c r="L335" s="112"/>
      <c r="M335" s="112"/>
      <c r="N335" s="112"/>
    </row>
    <row r="336" spans="2:14">
      <c r="B336" s="119"/>
      <c r="C336" s="119"/>
      <c r="D336" s="119"/>
      <c r="E336" s="119"/>
      <c r="F336" s="119"/>
      <c r="G336" s="119"/>
      <c r="H336" s="112"/>
      <c r="I336" s="112"/>
      <c r="J336" s="112"/>
      <c r="K336" s="112"/>
      <c r="L336" s="112"/>
      <c r="M336" s="112"/>
      <c r="N336" s="112"/>
    </row>
    <row r="337" spans="2:14">
      <c r="B337" s="119"/>
      <c r="C337" s="119"/>
      <c r="D337" s="119"/>
      <c r="E337" s="119"/>
      <c r="F337" s="119"/>
      <c r="G337" s="119"/>
      <c r="H337" s="112"/>
      <c r="I337" s="112"/>
      <c r="J337" s="112"/>
      <c r="K337" s="112"/>
      <c r="L337" s="112"/>
      <c r="M337" s="112"/>
      <c r="N337" s="112"/>
    </row>
    <row r="338" spans="2:14">
      <c r="B338" s="119"/>
      <c r="C338" s="119"/>
      <c r="D338" s="119"/>
      <c r="E338" s="119"/>
      <c r="F338" s="119"/>
      <c r="G338" s="119"/>
      <c r="H338" s="112"/>
      <c r="I338" s="112"/>
      <c r="J338" s="112"/>
      <c r="K338" s="112"/>
      <c r="L338" s="112"/>
      <c r="M338" s="112"/>
      <c r="N338" s="112"/>
    </row>
    <row r="339" spans="2:14">
      <c r="B339" s="119"/>
      <c r="C339" s="119"/>
      <c r="D339" s="119"/>
      <c r="E339" s="119"/>
      <c r="F339" s="119"/>
      <c r="G339" s="119"/>
      <c r="H339" s="112"/>
      <c r="I339" s="112"/>
      <c r="J339" s="112"/>
      <c r="K339" s="112"/>
      <c r="L339" s="112"/>
      <c r="M339" s="112"/>
      <c r="N339" s="112"/>
    </row>
    <row r="340" spans="2:14">
      <c r="B340" s="119"/>
      <c r="C340" s="119"/>
      <c r="D340" s="119"/>
      <c r="E340" s="119"/>
      <c r="F340" s="119"/>
      <c r="G340" s="119"/>
      <c r="H340" s="112"/>
      <c r="I340" s="112"/>
      <c r="J340" s="112"/>
      <c r="K340" s="112"/>
      <c r="L340" s="112"/>
      <c r="M340" s="112"/>
      <c r="N340" s="112"/>
    </row>
    <row r="341" spans="2:14">
      <c r="B341" s="119"/>
      <c r="C341" s="119"/>
      <c r="D341" s="119"/>
      <c r="E341" s="119"/>
      <c r="F341" s="119"/>
      <c r="G341" s="119"/>
      <c r="H341" s="112"/>
      <c r="I341" s="112"/>
      <c r="J341" s="112"/>
      <c r="K341" s="112"/>
      <c r="L341" s="112"/>
      <c r="M341" s="112"/>
      <c r="N341" s="112"/>
    </row>
    <row r="342" spans="2:14">
      <c r="B342" s="119"/>
      <c r="C342" s="119"/>
      <c r="D342" s="119"/>
      <c r="E342" s="119"/>
      <c r="F342" s="119"/>
      <c r="G342" s="119"/>
      <c r="H342" s="112"/>
      <c r="I342" s="112"/>
      <c r="J342" s="112"/>
      <c r="K342" s="112"/>
      <c r="L342" s="112"/>
      <c r="M342" s="112"/>
      <c r="N342" s="112"/>
    </row>
    <row r="343" spans="2:14">
      <c r="B343" s="119"/>
      <c r="C343" s="119"/>
      <c r="D343" s="119"/>
      <c r="E343" s="119"/>
      <c r="F343" s="119"/>
      <c r="G343" s="119"/>
      <c r="H343" s="112"/>
      <c r="I343" s="112"/>
      <c r="J343" s="112"/>
      <c r="K343" s="112"/>
      <c r="L343" s="112"/>
      <c r="M343" s="112"/>
      <c r="N343" s="112"/>
    </row>
    <row r="344" spans="2:14">
      <c r="B344" s="119"/>
      <c r="C344" s="119"/>
      <c r="D344" s="119"/>
      <c r="E344" s="119"/>
      <c r="F344" s="119"/>
      <c r="G344" s="119"/>
      <c r="H344" s="112"/>
      <c r="I344" s="112"/>
      <c r="J344" s="112"/>
      <c r="K344" s="112"/>
      <c r="L344" s="112"/>
      <c r="M344" s="112"/>
      <c r="N344" s="112"/>
    </row>
    <row r="345" spans="2:14">
      <c r="B345" s="119"/>
      <c r="C345" s="119"/>
      <c r="D345" s="119"/>
      <c r="E345" s="119"/>
      <c r="F345" s="119"/>
      <c r="G345" s="119"/>
      <c r="H345" s="112"/>
      <c r="I345" s="112"/>
      <c r="J345" s="112"/>
      <c r="K345" s="112"/>
      <c r="L345" s="112"/>
      <c r="M345" s="112"/>
      <c r="N345" s="112"/>
    </row>
    <row r="346" spans="2:14">
      <c r="B346" s="119"/>
      <c r="C346" s="119"/>
      <c r="D346" s="119"/>
      <c r="E346" s="119"/>
      <c r="F346" s="119"/>
      <c r="G346" s="119"/>
      <c r="H346" s="112"/>
      <c r="I346" s="112"/>
      <c r="J346" s="112"/>
      <c r="K346" s="112"/>
      <c r="L346" s="112"/>
      <c r="M346" s="112"/>
      <c r="N346" s="112"/>
    </row>
    <row r="347" spans="2:14">
      <c r="B347" s="119"/>
      <c r="C347" s="119"/>
      <c r="D347" s="119"/>
      <c r="E347" s="119"/>
      <c r="F347" s="119"/>
      <c r="G347" s="119"/>
      <c r="H347" s="112"/>
      <c r="I347" s="112"/>
      <c r="J347" s="112"/>
      <c r="K347" s="112"/>
      <c r="L347" s="112"/>
      <c r="M347" s="112"/>
      <c r="N347" s="112"/>
    </row>
    <row r="348" spans="2:14">
      <c r="B348" s="119"/>
      <c r="C348" s="119"/>
      <c r="D348" s="119"/>
      <c r="E348" s="119"/>
      <c r="F348" s="119"/>
      <c r="G348" s="119"/>
      <c r="H348" s="112"/>
      <c r="I348" s="112"/>
      <c r="J348" s="112"/>
      <c r="K348" s="112"/>
      <c r="L348" s="112"/>
      <c r="M348" s="112"/>
      <c r="N348" s="112"/>
    </row>
    <row r="349" spans="2:14">
      <c r="B349" s="119"/>
      <c r="C349" s="119"/>
      <c r="D349" s="119"/>
      <c r="E349" s="119"/>
      <c r="F349" s="119"/>
      <c r="G349" s="119"/>
      <c r="H349" s="112"/>
      <c r="I349" s="112"/>
      <c r="J349" s="112"/>
      <c r="K349" s="112"/>
      <c r="L349" s="112"/>
      <c r="M349" s="112"/>
      <c r="N349" s="112"/>
    </row>
    <row r="350" spans="2:14">
      <c r="B350" s="119"/>
      <c r="C350" s="119"/>
      <c r="D350" s="119"/>
      <c r="E350" s="119"/>
      <c r="F350" s="119"/>
      <c r="G350" s="119"/>
      <c r="H350" s="112"/>
      <c r="I350" s="112"/>
      <c r="J350" s="112"/>
      <c r="K350" s="112"/>
      <c r="L350" s="112"/>
      <c r="M350" s="112"/>
      <c r="N350" s="112"/>
    </row>
    <row r="351" spans="2:14">
      <c r="B351" s="119"/>
      <c r="C351" s="119"/>
      <c r="D351" s="119"/>
      <c r="E351" s="119"/>
      <c r="F351" s="119"/>
      <c r="G351" s="119"/>
      <c r="H351" s="112"/>
      <c r="I351" s="112"/>
      <c r="J351" s="112"/>
      <c r="K351" s="112"/>
      <c r="L351" s="112"/>
      <c r="M351" s="112"/>
      <c r="N351" s="112"/>
    </row>
    <row r="352" spans="2:14">
      <c r="B352" s="119"/>
      <c r="C352" s="119"/>
      <c r="D352" s="119"/>
      <c r="E352" s="119"/>
      <c r="F352" s="119"/>
      <c r="G352" s="119"/>
      <c r="H352" s="112"/>
      <c r="I352" s="112"/>
      <c r="J352" s="112"/>
      <c r="K352" s="112"/>
      <c r="L352" s="112"/>
      <c r="M352" s="112"/>
      <c r="N352" s="112"/>
    </row>
    <row r="353" spans="2:14">
      <c r="B353" s="119"/>
      <c r="C353" s="119"/>
      <c r="D353" s="119"/>
      <c r="E353" s="119"/>
      <c r="F353" s="119"/>
      <c r="G353" s="119"/>
      <c r="H353" s="112"/>
      <c r="I353" s="112"/>
      <c r="J353" s="112"/>
      <c r="K353" s="112"/>
      <c r="L353" s="112"/>
      <c r="M353" s="112"/>
      <c r="N353" s="112"/>
    </row>
    <row r="354" spans="2:14">
      <c r="B354" s="119"/>
      <c r="C354" s="119"/>
      <c r="D354" s="119"/>
      <c r="E354" s="119"/>
      <c r="F354" s="119"/>
      <c r="G354" s="119"/>
      <c r="H354" s="112"/>
      <c r="I354" s="112"/>
      <c r="J354" s="112"/>
      <c r="K354" s="112"/>
      <c r="L354" s="112"/>
      <c r="M354" s="112"/>
      <c r="N354" s="112"/>
    </row>
    <row r="355" spans="2:14">
      <c r="B355" s="119"/>
      <c r="C355" s="119"/>
      <c r="D355" s="119"/>
      <c r="E355" s="119"/>
      <c r="F355" s="119"/>
      <c r="G355" s="119"/>
      <c r="H355" s="112"/>
      <c r="I355" s="112"/>
      <c r="J355" s="112"/>
      <c r="K355" s="112"/>
      <c r="L355" s="112"/>
      <c r="M355" s="112"/>
      <c r="N355" s="112"/>
    </row>
    <row r="356" spans="2:14">
      <c r="B356" s="119"/>
      <c r="C356" s="119"/>
      <c r="D356" s="119"/>
      <c r="E356" s="119"/>
      <c r="F356" s="119"/>
      <c r="G356" s="119"/>
      <c r="H356" s="112"/>
      <c r="I356" s="112"/>
      <c r="J356" s="112"/>
      <c r="K356" s="112"/>
      <c r="L356" s="112"/>
      <c r="M356" s="112"/>
      <c r="N356" s="112"/>
    </row>
    <row r="357" spans="2:14">
      <c r="B357" s="119"/>
      <c r="C357" s="119"/>
      <c r="D357" s="119"/>
      <c r="E357" s="119"/>
      <c r="F357" s="119"/>
      <c r="G357" s="119"/>
      <c r="H357" s="112"/>
      <c r="I357" s="112"/>
      <c r="J357" s="112"/>
      <c r="K357" s="112"/>
      <c r="L357" s="112"/>
      <c r="M357" s="112"/>
      <c r="N357" s="112"/>
    </row>
    <row r="358" spans="2:14">
      <c r="B358" s="119"/>
      <c r="C358" s="119"/>
      <c r="D358" s="119"/>
      <c r="E358" s="119"/>
      <c r="F358" s="119"/>
      <c r="G358" s="119"/>
      <c r="H358" s="112"/>
      <c r="I358" s="112"/>
      <c r="J358" s="112"/>
      <c r="K358" s="112"/>
      <c r="L358" s="112"/>
      <c r="M358" s="112"/>
      <c r="N358" s="112"/>
    </row>
    <row r="359" spans="2:14">
      <c r="B359" s="119"/>
      <c r="C359" s="119"/>
      <c r="D359" s="119"/>
      <c r="E359" s="119"/>
      <c r="F359" s="119"/>
      <c r="G359" s="119"/>
      <c r="H359" s="112"/>
      <c r="I359" s="112"/>
      <c r="J359" s="112"/>
      <c r="K359" s="112"/>
      <c r="L359" s="112"/>
      <c r="M359" s="112"/>
      <c r="N359" s="112"/>
    </row>
    <row r="360" spans="2:14">
      <c r="B360" s="119"/>
      <c r="C360" s="119"/>
      <c r="D360" s="119"/>
      <c r="E360" s="119"/>
      <c r="F360" s="119"/>
      <c r="G360" s="119"/>
      <c r="H360" s="112"/>
      <c r="I360" s="112"/>
      <c r="J360" s="112"/>
      <c r="K360" s="112"/>
      <c r="L360" s="112"/>
      <c r="M360" s="112"/>
      <c r="N360" s="112"/>
    </row>
    <row r="361" spans="2:14">
      <c r="B361" s="119"/>
      <c r="C361" s="119"/>
      <c r="D361" s="119"/>
      <c r="E361" s="119"/>
      <c r="F361" s="119"/>
      <c r="G361" s="119"/>
      <c r="H361" s="112"/>
      <c r="I361" s="112"/>
      <c r="J361" s="112"/>
      <c r="K361" s="112"/>
      <c r="L361" s="112"/>
      <c r="M361" s="112"/>
      <c r="N361" s="112"/>
    </row>
    <row r="362" spans="2:14">
      <c r="B362" s="119"/>
      <c r="C362" s="119"/>
      <c r="D362" s="119"/>
      <c r="E362" s="119"/>
      <c r="F362" s="119"/>
      <c r="G362" s="119"/>
      <c r="H362" s="112"/>
      <c r="I362" s="112"/>
      <c r="J362" s="112"/>
      <c r="K362" s="112"/>
      <c r="L362" s="112"/>
      <c r="M362" s="112"/>
      <c r="N362" s="112"/>
    </row>
    <row r="363" spans="2:14">
      <c r="B363" s="119"/>
      <c r="C363" s="119"/>
      <c r="D363" s="119"/>
      <c r="E363" s="119"/>
      <c r="F363" s="119"/>
      <c r="G363" s="119"/>
      <c r="H363" s="112"/>
      <c r="I363" s="112"/>
      <c r="J363" s="112"/>
      <c r="K363" s="112"/>
      <c r="L363" s="112"/>
      <c r="M363" s="112"/>
      <c r="N363" s="112"/>
    </row>
    <row r="364" spans="2:14">
      <c r="B364" s="119"/>
      <c r="C364" s="119"/>
      <c r="D364" s="119"/>
      <c r="E364" s="119"/>
      <c r="F364" s="119"/>
      <c r="G364" s="119"/>
      <c r="H364" s="112"/>
      <c r="I364" s="112"/>
      <c r="J364" s="112"/>
      <c r="K364" s="112"/>
      <c r="L364" s="112"/>
      <c r="M364" s="112"/>
      <c r="N364" s="112"/>
    </row>
    <row r="365" spans="2:14">
      <c r="B365" s="119"/>
      <c r="C365" s="119"/>
      <c r="D365" s="119"/>
      <c r="E365" s="119"/>
      <c r="F365" s="119"/>
      <c r="G365" s="119"/>
      <c r="H365" s="112"/>
      <c r="I365" s="112"/>
      <c r="J365" s="112"/>
      <c r="K365" s="112"/>
      <c r="L365" s="112"/>
      <c r="M365" s="112"/>
      <c r="N365" s="112"/>
    </row>
    <row r="366" spans="2:14">
      <c r="B366" s="119"/>
      <c r="C366" s="119"/>
      <c r="D366" s="119"/>
      <c r="E366" s="119"/>
      <c r="F366" s="119"/>
      <c r="G366" s="119"/>
      <c r="H366" s="112"/>
      <c r="I366" s="112"/>
      <c r="J366" s="112"/>
      <c r="K366" s="112"/>
      <c r="L366" s="112"/>
      <c r="M366" s="112"/>
      <c r="N366" s="112"/>
    </row>
    <row r="367" spans="2:14">
      <c r="B367" s="119"/>
      <c r="C367" s="119"/>
      <c r="D367" s="119"/>
      <c r="E367" s="119"/>
      <c r="F367" s="119"/>
      <c r="G367" s="119"/>
      <c r="H367" s="112"/>
      <c r="I367" s="112"/>
      <c r="J367" s="112"/>
      <c r="K367" s="112"/>
      <c r="L367" s="112"/>
      <c r="M367" s="112"/>
      <c r="N367" s="112"/>
    </row>
    <row r="368" spans="2:14">
      <c r="B368" s="119"/>
      <c r="C368" s="119"/>
      <c r="D368" s="119"/>
      <c r="E368" s="119"/>
      <c r="F368" s="119"/>
      <c r="G368" s="119"/>
      <c r="H368" s="112"/>
      <c r="I368" s="112"/>
      <c r="J368" s="112"/>
      <c r="K368" s="112"/>
      <c r="L368" s="112"/>
      <c r="M368" s="112"/>
      <c r="N368" s="112"/>
    </row>
    <row r="369" spans="2:14">
      <c r="B369" s="119"/>
      <c r="C369" s="119"/>
      <c r="D369" s="119"/>
      <c r="E369" s="119"/>
      <c r="F369" s="119"/>
      <c r="G369" s="119"/>
      <c r="H369" s="112"/>
      <c r="I369" s="112"/>
      <c r="J369" s="112"/>
      <c r="K369" s="112"/>
      <c r="L369" s="112"/>
      <c r="M369" s="112"/>
      <c r="N369" s="112"/>
    </row>
    <row r="370" spans="2:14">
      <c r="B370" s="119"/>
      <c r="C370" s="119"/>
      <c r="D370" s="119"/>
      <c r="E370" s="119"/>
      <c r="F370" s="119"/>
      <c r="G370" s="119"/>
      <c r="H370" s="112"/>
      <c r="I370" s="112"/>
      <c r="J370" s="112"/>
      <c r="K370" s="112"/>
      <c r="L370" s="112"/>
      <c r="M370" s="112"/>
      <c r="N370" s="112"/>
    </row>
    <row r="371" spans="2:14">
      <c r="B371" s="119"/>
      <c r="C371" s="119"/>
      <c r="D371" s="119"/>
      <c r="E371" s="119"/>
      <c r="F371" s="119"/>
      <c r="G371" s="119"/>
      <c r="H371" s="112"/>
      <c r="I371" s="112"/>
      <c r="J371" s="112"/>
      <c r="K371" s="112"/>
      <c r="L371" s="112"/>
      <c r="M371" s="112"/>
      <c r="N371" s="112"/>
    </row>
    <row r="372" spans="2:14">
      <c r="B372" s="119"/>
      <c r="C372" s="119"/>
      <c r="D372" s="119"/>
      <c r="E372" s="119"/>
      <c r="F372" s="119"/>
      <c r="G372" s="119"/>
      <c r="H372" s="112"/>
      <c r="I372" s="112"/>
      <c r="J372" s="112"/>
      <c r="K372" s="112"/>
      <c r="L372" s="112"/>
      <c r="M372" s="112"/>
      <c r="N372" s="112"/>
    </row>
    <row r="373" spans="2:14">
      <c r="B373" s="119"/>
      <c r="C373" s="119"/>
      <c r="D373" s="119"/>
      <c r="E373" s="119"/>
      <c r="F373" s="119"/>
      <c r="G373" s="119"/>
      <c r="H373" s="112"/>
      <c r="I373" s="112"/>
      <c r="J373" s="112"/>
      <c r="K373" s="112"/>
      <c r="L373" s="112"/>
      <c r="M373" s="112"/>
      <c r="N373" s="112"/>
    </row>
    <row r="374" spans="2:14">
      <c r="B374" s="119"/>
      <c r="C374" s="119"/>
      <c r="D374" s="119"/>
      <c r="E374" s="119"/>
      <c r="F374" s="119"/>
      <c r="G374" s="119"/>
      <c r="H374" s="112"/>
      <c r="I374" s="112"/>
      <c r="J374" s="112"/>
      <c r="K374" s="112"/>
      <c r="L374" s="112"/>
      <c r="M374" s="112"/>
      <c r="N374" s="112"/>
    </row>
    <row r="375" spans="2:14">
      <c r="B375" s="119"/>
      <c r="C375" s="119"/>
      <c r="D375" s="119"/>
      <c r="E375" s="119"/>
      <c r="F375" s="119"/>
      <c r="G375" s="119"/>
      <c r="H375" s="112"/>
      <c r="I375" s="112"/>
      <c r="J375" s="112"/>
      <c r="K375" s="112"/>
      <c r="L375" s="112"/>
      <c r="M375" s="112"/>
      <c r="N375" s="112"/>
    </row>
    <row r="376" spans="2:14">
      <c r="B376" s="119"/>
      <c r="C376" s="119"/>
      <c r="D376" s="119"/>
      <c r="E376" s="119"/>
      <c r="F376" s="119"/>
      <c r="G376" s="119"/>
      <c r="H376" s="112"/>
      <c r="I376" s="112"/>
      <c r="J376" s="112"/>
      <c r="K376" s="112"/>
      <c r="L376" s="112"/>
      <c r="M376" s="112"/>
      <c r="N376" s="112"/>
    </row>
    <row r="377" spans="2:14">
      <c r="B377" s="119"/>
      <c r="C377" s="119"/>
      <c r="D377" s="119"/>
      <c r="E377" s="119"/>
      <c r="F377" s="119"/>
      <c r="G377" s="119"/>
      <c r="H377" s="112"/>
      <c r="I377" s="112"/>
      <c r="J377" s="112"/>
      <c r="K377" s="112"/>
      <c r="L377" s="112"/>
      <c r="M377" s="112"/>
      <c r="N377" s="112"/>
    </row>
    <row r="378" spans="2:14">
      <c r="B378" s="119"/>
      <c r="C378" s="119"/>
      <c r="D378" s="119"/>
      <c r="E378" s="119"/>
      <c r="F378" s="119"/>
      <c r="G378" s="119"/>
      <c r="H378" s="112"/>
      <c r="I378" s="112"/>
      <c r="J378" s="112"/>
      <c r="K378" s="112"/>
      <c r="L378" s="112"/>
      <c r="M378" s="112"/>
      <c r="N378" s="112"/>
    </row>
    <row r="379" spans="2:14">
      <c r="B379" s="119"/>
      <c r="C379" s="119"/>
      <c r="D379" s="119"/>
      <c r="E379" s="119"/>
      <c r="F379" s="119"/>
      <c r="G379" s="119"/>
      <c r="H379" s="112"/>
      <c r="I379" s="112"/>
      <c r="J379" s="112"/>
      <c r="K379" s="112"/>
      <c r="L379" s="112"/>
      <c r="M379" s="112"/>
      <c r="N379" s="112"/>
    </row>
    <row r="380" spans="2:14">
      <c r="B380" s="119"/>
      <c r="C380" s="119"/>
      <c r="D380" s="119"/>
      <c r="E380" s="119"/>
      <c r="F380" s="119"/>
      <c r="G380" s="119"/>
      <c r="H380" s="112"/>
      <c r="I380" s="112"/>
      <c r="J380" s="112"/>
      <c r="K380" s="112"/>
      <c r="L380" s="112"/>
      <c r="M380" s="112"/>
      <c r="N380" s="112"/>
    </row>
    <row r="381" spans="2:14">
      <c r="B381" s="119"/>
      <c r="C381" s="119"/>
      <c r="D381" s="119"/>
      <c r="E381" s="119"/>
      <c r="F381" s="119"/>
      <c r="G381" s="119"/>
      <c r="H381" s="112"/>
      <c r="I381" s="112"/>
      <c r="J381" s="112"/>
      <c r="K381" s="112"/>
      <c r="L381" s="112"/>
      <c r="M381" s="112"/>
      <c r="N381" s="112"/>
    </row>
    <row r="382" spans="2:14">
      <c r="B382" s="119"/>
      <c r="C382" s="119"/>
      <c r="D382" s="119"/>
      <c r="E382" s="119"/>
      <c r="F382" s="119"/>
      <c r="G382" s="119"/>
      <c r="H382" s="112"/>
      <c r="I382" s="112"/>
      <c r="J382" s="112"/>
      <c r="K382" s="112"/>
      <c r="L382" s="112"/>
      <c r="M382" s="112"/>
      <c r="N382" s="112"/>
    </row>
    <row r="383" spans="2:14">
      <c r="B383" s="119"/>
      <c r="C383" s="119"/>
      <c r="D383" s="119"/>
      <c r="E383" s="119"/>
      <c r="F383" s="119"/>
      <c r="G383" s="119"/>
      <c r="H383" s="112"/>
      <c r="I383" s="112"/>
      <c r="J383" s="112"/>
      <c r="K383" s="112"/>
      <c r="L383" s="112"/>
      <c r="M383" s="112"/>
      <c r="N383" s="112"/>
    </row>
    <row r="384" spans="2:14">
      <c r="B384" s="119"/>
      <c r="C384" s="119"/>
      <c r="D384" s="119"/>
      <c r="E384" s="119"/>
      <c r="F384" s="119"/>
      <c r="G384" s="119"/>
      <c r="H384" s="112"/>
      <c r="I384" s="112"/>
      <c r="J384" s="112"/>
      <c r="K384" s="112"/>
      <c r="L384" s="112"/>
      <c r="M384" s="112"/>
      <c r="N384" s="112"/>
    </row>
    <row r="385" spans="2:14">
      <c r="B385" s="119"/>
      <c r="C385" s="119"/>
      <c r="D385" s="119"/>
      <c r="E385" s="119"/>
      <c r="F385" s="119"/>
      <c r="G385" s="119"/>
      <c r="H385" s="112"/>
      <c r="I385" s="112"/>
      <c r="J385" s="112"/>
      <c r="K385" s="112"/>
      <c r="L385" s="112"/>
      <c r="M385" s="112"/>
      <c r="N385" s="112"/>
    </row>
    <row r="386" spans="2:14">
      <c r="B386" s="119"/>
      <c r="C386" s="119"/>
      <c r="D386" s="119"/>
      <c r="E386" s="119"/>
      <c r="F386" s="119"/>
      <c r="G386" s="119"/>
      <c r="H386" s="112"/>
      <c r="I386" s="112"/>
      <c r="J386" s="112"/>
      <c r="K386" s="112"/>
      <c r="L386" s="112"/>
      <c r="M386" s="112"/>
      <c r="N386" s="112"/>
    </row>
    <row r="387" spans="2:14">
      <c r="B387" s="119"/>
      <c r="C387" s="119"/>
      <c r="D387" s="119"/>
      <c r="E387" s="119"/>
      <c r="F387" s="119"/>
      <c r="G387" s="119"/>
      <c r="H387" s="112"/>
      <c r="I387" s="112"/>
      <c r="J387" s="112"/>
      <c r="K387" s="112"/>
      <c r="L387" s="112"/>
      <c r="M387" s="112"/>
      <c r="N387" s="112"/>
    </row>
    <row r="388" spans="2:14">
      <c r="B388" s="119"/>
      <c r="C388" s="119"/>
      <c r="D388" s="119"/>
      <c r="E388" s="119"/>
      <c r="F388" s="119"/>
      <c r="G388" s="119"/>
      <c r="H388" s="112"/>
      <c r="I388" s="112"/>
      <c r="J388" s="112"/>
      <c r="K388" s="112"/>
      <c r="L388" s="112"/>
      <c r="M388" s="112"/>
      <c r="N388" s="112"/>
    </row>
    <row r="389" spans="2:14">
      <c r="B389" s="119"/>
      <c r="C389" s="119"/>
      <c r="D389" s="119"/>
      <c r="E389" s="119"/>
      <c r="F389" s="119"/>
      <c r="G389" s="119"/>
      <c r="H389" s="112"/>
      <c r="I389" s="112"/>
      <c r="J389" s="112"/>
      <c r="K389" s="112"/>
      <c r="L389" s="112"/>
      <c r="M389" s="112"/>
      <c r="N389" s="112"/>
    </row>
    <row r="390" spans="2:14">
      <c r="B390" s="119"/>
      <c r="C390" s="119"/>
      <c r="D390" s="119"/>
      <c r="E390" s="119"/>
      <c r="F390" s="119"/>
      <c r="G390" s="119"/>
      <c r="H390" s="112"/>
      <c r="I390" s="112"/>
      <c r="J390" s="112"/>
      <c r="K390" s="112"/>
      <c r="L390" s="112"/>
      <c r="M390" s="112"/>
      <c r="N390" s="112"/>
    </row>
    <row r="391" spans="2:14">
      <c r="B391" s="119"/>
      <c r="C391" s="119"/>
      <c r="D391" s="119"/>
      <c r="E391" s="119"/>
      <c r="F391" s="119"/>
      <c r="G391" s="119"/>
      <c r="H391" s="112"/>
      <c r="I391" s="112"/>
      <c r="J391" s="112"/>
      <c r="K391" s="112"/>
      <c r="L391" s="112"/>
      <c r="M391" s="112"/>
      <c r="N391" s="112"/>
    </row>
    <row r="392" spans="2:14">
      <c r="B392" s="119"/>
      <c r="C392" s="119"/>
      <c r="D392" s="119"/>
      <c r="E392" s="119"/>
      <c r="F392" s="119"/>
      <c r="G392" s="119"/>
      <c r="H392" s="112"/>
      <c r="I392" s="112"/>
      <c r="J392" s="112"/>
      <c r="K392" s="112"/>
      <c r="L392" s="112"/>
      <c r="M392" s="112"/>
      <c r="N392" s="112"/>
    </row>
    <row r="393" spans="2:14">
      <c r="B393" s="119"/>
      <c r="C393" s="119"/>
      <c r="D393" s="119"/>
      <c r="E393" s="119"/>
      <c r="F393" s="119"/>
      <c r="G393" s="119"/>
      <c r="H393" s="112"/>
      <c r="I393" s="112"/>
      <c r="J393" s="112"/>
      <c r="K393" s="112"/>
      <c r="L393" s="112"/>
      <c r="M393" s="112"/>
      <c r="N393" s="112"/>
    </row>
    <row r="394" spans="2:14">
      <c r="B394" s="119"/>
      <c r="C394" s="119"/>
      <c r="D394" s="119"/>
      <c r="E394" s="119"/>
      <c r="F394" s="119"/>
      <c r="G394" s="119"/>
      <c r="H394" s="112"/>
      <c r="I394" s="112"/>
      <c r="J394" s="112"/>
      <c r="K394" s="112"/>
      <c r="L394" s="112"/>
      <c r="M394" s="112"/>
      <c r="N394" s="112"/>
    </row>
    <row r="395" spans="2:14">
      <c r="B395" s="119"/>
      <c r="C395" s="119"/>
      <c r="D395" s="119"/>
      <c r="E395" s="119"/>
      <c r="F395" s="119"/>
      <c r="G395" s="119"/>
      <c r="H395" s="112"/>
      <c r="I395" s="112"/>
      <c r="J395" s="112"/>
      <c r="K395" s="112"/>
      <c r="L395" s="112"/>
      <c r="M395" s="112"/>
      <c r="N395" s="112"/>
    </row>
    <row r="396" spans="2:14">
      <c r="B396" s="119"/>
      <c r="C396" s="119"/>
      <c r="D396" s="119"/>
      <c r="E396" s="119"/>
      <c r="F396" s="119"/>
      <c r="G396" s="119"/>
      <c r="H396" s="112"/>
      <c r="I396" s="112"/>
      <c r="J396" s="112"/>
      <c r="K396" s="112"/>
      <c r="L396" s="112"/>
      <c r="M396" s="112"/>
      <c r="N396" s="112"/>
    </row>
    <row r="397" spans="2:14">
      <c r="B397" s="119"/>
      <c r="C397" s="119"/>
      <c r="D397" s="119"/>
      <c r="E397" s="119"/>
      <c r="F397" s="119"/>
      <c r="G397" s="119"/>
      <c r="H397" s="112"/>
      <c r="I397" s="112"/>
      <c r="J397" s="112"/>
      <c r="K397" s="112"/>
      <c r="L397" s="112"/>
      <c r="M397" s="112"/>
      <c r="N397" s="112"/>
    </row>
    <row r="398" spans="2:14">
      <c r="B398" s="119"/>
      <c r="C398" s="119"/>
      <c r="D398" s="119"/>
      <c r="E398" s="119"/>
      <c r="F398" s="119"/>
      <c r="G398" s="119"/>
      <c r="H398" s="112"/>
      <c r="I398" s="112"/>
      <c r="J398" s="112"/>
      <c r="K398" s="112"/>
      <c r="L398" s="112"/>
      <c r="M398" s="112"/>
      <c r="N398" s="112"/>
    </row>
    <row r="399" spans="2:14">
      <c r="B399" s="119"/>
      <c r="C399" s="119"/>
      <c r="D399" s="119"/>
      <c r="E399" s="119"/>
      <c r="F399" s="119"/>
      <c r="G399" s="119"/>
      <c r="H399" s="112"/>
      <c r="I399" s="112"/>
      <c r="J399" s="112"/>
      <c r="K399" s="112"/>
      <c r="L399" s="112"/>
      <c r="M399" s="112"/>
      <c r="N399" s="112"/>
    </row>
    <row r="400" spans="2:14">
      <c r="B400" s="119"/>
      <c r="C400" s="119"/>
      <c r="D400" s="119"/>
      <c r="E400" s="119"/>
      <c r="F400" s="119"/>
      <c r="G400" s="119"/>
      <c r="H400" s="112"/>
      <c r="I400" s="112"/>
      <c r="J400" s="112"/>
      <c r="K400" s="112"/>
      <c r="L400" s="112"/>
      <c r="M400" s="112"/>
      <c r="N400" s="112"/>
    </row>
    <row r="401" spans="2:14">
      <c r="B401" s="119"/>
      <c r="C401" s="119"/>
      <c r="D401" s="119"/>
      <c r="E401" s="119"/>
      <c r="F401" s="119"/>
      <c r="G401" s="119"/>
      <c r="H401" s="112"/>
      <c r="I401" s="112"/>
      <c r="J401" s="112"/>
      <c r="K401" s="112"/>
      <c r="L401" s="112"/>
      <c r="M401" s="112"/>
      <c r="N401" s="112"/>
    </row>
    <row r="402" spans="2:14">
      <c r="B402" s="119"/>
      <c r="C402" s="119"/>
      <c r="D402" s="119"/>
      <c r="E402" s="119"/>
      <c r="F402" s="119"/>
      <c r="G402" s="119"/>
      <c r="H402" s="112"/>
      <c r="I402" s="112"/>
      <c r="J402" s="112"/>
      <c r="K402" s="112"/>
      <c r="L402" s="112"/>
      <c r="M402" s="112"/>
      <c r="N402" s="112"/>
    </row>
    <row r="403" spans="2:14">
      <c r="B403" s="119"/>
      <c r="C403" s="119"/>
      <c r="D403" s="119"/>
      <c r="E403" s="119"/>
      <c r="F403" s="119"/>
      <c r="G403" s="119"/>
      <c r="H403" s="112"/>
      <c r="I403" s="112"/>
      <c r="J403" s="112"/>
      <c r="K403" s="112"/>
      <c r="L403" s="112"/>
      <c r="M403" s="112"/>
      <c r="N403" s="112"/>
    </row>
    <row r="404" spans="2:14">
      <c r="B404" s="119"/>
      <c r="C404" s="119"/>
      <c r="D404" s="119"/>
      <c r="E404" s="119"/>
      <c r="F404" s="119"/>
      <c r="G404" s="119"/>
      <c r="H404" s="112"/>
      <c r="I404" s="112"/>
      <c r="J404" s="112"/>
      <c r="K404" s="112"/>
      <c r="L404" s="112"/>
      <c r="M404" s="112"/>
      <c r="N404" s="112"/>
    </row>
    <row r="405" spans="2:14">
      <c r="B405" s="119"/>
      <c r="C405" s="119"/>
      <c r="D405" s="119"/>
      <c r="E405" s="119"/>
      <c r="F405" s="119"/>
      <c r="G405" s="119"/>
      <c r="H405" s="112"/>
      <c r="I405" s="112"/>
      <c r="J405" s="112"/>
      <c r="K405" s="112"/>
      <c r="L405" s="112"/>
      <c r="M405" s="112"/>
      <c r="N405" s="112"/>
    </row>
    <row r="406" spans="2:14">
      <c r="B406" s="119"/>
      <c r="C406" s="119"/>
      <c r="D406" s="119"/>
      <c r="E406" s="119"/>
      <c r="F406" s="119"/>
      <c r="G406" s="119"/>
      <c r="H406" s="112"/>
      <c r="I406" s="112"/>
      <c r="J406" s="112"/>
      <c r="K406" s="112"/>
      <c r="L406" s="112"/>
      <c r="M406" s="112"/>
      <c r="N406" s="112"/>
    </row>
    <row r="407" spans="2:14">
      <c r="B407" s="119"/>
      <c r="C407" s="119"/>
      <c r="D407" s="119"/>
      <c r="E407" s="119"/>
      <c r="F407" s="119"/>
      <c r="G407" s="119"/>
      <c r="H407" s="112"/>
      <c r="I407" s="112"/>
      <c r="J407" s="112"/>
      <c r="K407" s="112"/>
      <c r="L407" s="112"/>
      <c r="M407" s="112"/>
      <c r="N407" s="112"/>
    </row>
    <row r="408" spans="2:14">
      <c r="B408" s="119"/>
      <c r="C408" s="119"/>
      <c r="D408" s="119"/>
      <c r="E408" s="119"/>
      <c r="F408" s="119"/>
      <c r="G408" s="119"/>
      <c r="H408" s="112"/>
      <c r="I408" s="112"/>
      <c r="J408" s="112"/>
      <c r="K408" s="112"/>
      <c r="L408" s="112"/>
      <c r="M408" s="112"/>
      <c r="N408" s="112"/>
    </row>
    <row r="409" spans="2:14">
      <c r="B409" s="119"/>
      <c r="C409" s="119"/>
      <c r="D409" s="119"/>
      <c r="E409" s="119"/>
      <c r="F409" s="119"/>
      <c r="G409" s="119"/>
      <c r="H409" s="112"/>
      <c r="I409" s="112"/>
      <c r="J409" s="112"/>
      <c r="K409" s="112"/>
      <c r="L409" s="112"/>
      <c r="M409" s="112"/>
      <c r="N409" s="112"/>
    </row>
    <row r="410" spans="2:14">
      <c r="B410" s="119"/>
      <c r="C410" s="119"/>
      <c r="D410" s="119"/>
      <c r="E410" s="119"/>
      <c r="F410" s="119"/>
      <c r="G410" s="119"/>
      <c r="H410" s="112"/>
      <c r="I410" s="112"/>
      <c r="J410" s="112"/>
      <c r="K410" s="112"/>
      <c r="L410" s="112"/>
      <c r="M410" s="112"/>
      <c r="N410" s="112"/>
    </row>
    <row r="411" spans="2:14">
      <c r="B411" s="119"/>
      <c r="C411" s="119"/>
      <c r="D411" s="119"/>
      <c r="E411" s="119"/>
      <c r="F411" s="119"/>
      <c r="G411" s="119"/>
      <c r="H411" s="112"/>
      <c r="I411" s="112"/>
      <c r="J411" s="112"/>
      <c r="K411" s="112"/>
      <c r="L411" s="112"/>
      <c r="M411" s="112"/>
      <c r="N411" s="112"/>
    </row>
    <row r="412" spans="2:14">
      <c r="B412" s="119"/>
      <c r="C412" s="119"/>
      <c r="D412" s="119"/>
      <c r="E412" s="119"/>
      <c r="F412" s="119"/>
      <c r="G412" s="119"/>
      <c r="H412" s="112"/>
      <c r="I412" s="112"/>
      <c r="J412" s="112"/>
      <c r="K412" s="112"/>
      <c r="L412" s="112"/>
      <c r="M412" s="112"/>
      <c r="N412" s="112"/>
    </row>
    <row r="413" spans="2:14">
      <c r="B413" s="119"/>
      <c r="C413" s="119"/>
      <c r="D413" s="119"/>
      <c r="E413" s="119"/>
      <c r="F413" s="119"/>
      <c r="G413" s="119"/>
      <c r="H413" s="112"/>
      <c r="I413" s="112"/>
      <c r="J413" s="112"/>
      <c r="K413" s="112"/>
      <c r="L413" s="112"/>
      <c r="M413" s="112"/>
      <c r="N413" s="112"/>
    </row>
    <row r="414" spans="2:14">
      <c r="B414" s="119"/>
      <c r="C414" s="119"/>
      <c r="D414" s="119"/>
      <c r="E414" s="119"/>
      <c r="F414" s="119"/>
      <c r="G414" s="119"/>
      <c r="H414" s="112"/>
      <c r="I414" s="112"/>
      <c r="J414" s="112"/>
      <c r="K414" s="112"/>
      <c r="L414" s="112"/>
      <c r="M414" s="112"/>
      <c r="N414" s="112"/>
    </row>
    <row r="415" spans="2:14">
      <c r="B415" s="119"/>
      <c r="C415" s="119"/>
      <c r="D415" s="119"/>
      <c r="E415" s="119"/>
      <c r="F415" s="119"/>
      <c r="G415" s="119"/>
      <c r="H415" s="112"/>
      <c r="I415" s="112"/>
      <c r="J415" s="112"/>
      <c r="K415" s="112"/>
      <c r="L415" s="112"/>
      <c r="M415" s="112"/>
      <c r="N415" s="112"/>
    </row>
    <row r="416" spans="2:14">
      <c r="B416" s="119"/>
      <c r="C416" s="119"/>
      <c r="D416" s="119"/>
      <c r="E416" s="119"/>
      <c r="F416" s="119"/>
      <c r="G416" s="119"/>
      <c r="H416" s="112"/>
      <c r="I416" s="112"/>
      <c r="J416" s="112"/>
      <c r="K416" s="112"/>
      <c r="L416" s="112"/>
      <c r="M416" s="112"/>
      <c r="N416" s="112"/>
    </row>
    <row r="417" spans="2:14">
      <c r="B417" s="119"/>
      <c r="C417" s="119"/>
      <c r="D417" s="119"/>
      <c r="E417" s="119"/>
      <c r="F417" s="119"/>
      <c r="G417" s="119"/>
      <c r="H417" s="112"/>
      <c r="I417" s="112"/>
      <c r="J417" s="112"/>
      <c r="K417" s="112"/>
      <c r="L417" s="112"/>
      <c r="M417" s="112"/>
      <c r="N417" s="112"/>
    </row>
    <row r="418" spans="2:14">
      <c r="B418" s="119"/>
      <c r="C418" s="119"/>
      <c r="D418" s="119"/>
      <c r="E418" s="119"/>
      <c r="F418" s="119"/>
      <c r="G418" s="119"/>
      <c r="H418" s="112"/>
      <c r="I418" s="112"/>
      <c r="J418" s="112"/>
      <c r="K418" s="112"/>
      <c r="L418" s="112"/>
      <c r="M418" s="112"/>
      <c r="N418" s="112"/>
    </row>
    <row r="419" spans="2:14">
      <c r="B419" s="119"/>
      <c r="C419" s="119"/>
      <c r="D419" s="119"/>
      <c r="E419" s="119"/>
      <c r="F419" s="119"/>
      <c r="G419" s="119"/>
      <c r="H419" s="112"/>
      <c r="I419" s="112"/>
      <c r="J419" s="112"/>
      <c r="K419" s="112"/>
      <c r="L419" s="112"/>
      <c r="M419" s="112"/>
      <c r="N419" s="112"/>
    </row>
    <row r="420" spans="2:14">
      <c r="B420" s="119"/>
      <c r="C420" s="119"/>
      <c r="D420" s="119"/>
      <c r="E420" s="119"/>
      <c r="F420" s="119"/>
      <c r="G420" s="119"/>
      <c r="H420" s="112"/>
      <c r="I420" s="112"/>
      <c r="J420" s="112"/>
      <c r="K420" s="112"/>
      <c r="L420" s="112"/>
      <c r="M420" s="112"/>
      <c r="N420" s="112"/>
    </row>
    <row r="421" spans="2:14">
      <c r="B421" s="119"/>
      <c r="C421" s="119"/>
      <c r="D421" s="119"/>
      <c r="E421" s="119"/>
      <c r="F421" s="119"/>
      <c r="G421" s="119"/>
      <c r="H421" s="112"/>
      <c r="I421" s="112"/>
      <c r="J421" s="112"/>
      <c r="K421" s="112"/>
      <c r="L421" s="112"/>
      <c r="M421" s="112"/>
      <c r="N421" s="112"/>
    </row>
    <row r="422" spans="2:14">
      <c r="B422" s="119"/>
      <c r="C422" s="119"/>
      <c r="D422" s="119"/>
      <c r="E422" s="119"/>
      <c r="F422" s="119"/>
      <c r="G422" s="119"/>
      <c r="H422" s="112"/>
      <c r="I422" s="112"/>
      <c r="J422" s="112"/>
      <c r="K422" s="112"/>
      <c r="L422" s="112"/>
      <c r="M422" s="112"/>
      <c r="N422" s="112"/>
    </row>
    <row r="423" spans="2:14">
      <c r="B423" s="119"/>
      <c r="C423" s="119"/>
      <c r="D423" s="119"/>
      <c r="E423" s="119"/>
      <c r="F423" s="119"/>
      <c r="G423" s="119"/>
      <c r="H423" s="112"/>
      <c r="I423" s="112"/>
      <c r="J423" s="112"/>
      <c r="K423" s="112"/>
      <c r="L423" s="112"/>
      <c r="M423" s="112"/>
      <c r="N423" s="112"/>
    </row>
    <row r="424" spans="2:14">
      <c r="B424" s="119"/>
      <c r="C424" s="119"/>
      <c r="D424" s="119"/>
      <c r="E424" s="119"/>
      <c r="F424" s="119"/>
      <c r="G424" s="119"/>
      <c r="H424" s="112"/>
      <c r="I424" s="112"/>
      <c r="J424" s="112"/>
      <c r="K424" s="112"/>
      <c r="L424" s="112"/>
      <c r="M424" s="112"/>
      <c r="N424" s="112"/>
    </row>
    <row r="425" spans="2:14">
      <c r="B425" s="119"/>
      <c r="C425" s="119"/>
      <c r="D425" s="119"/>
      <c r="E425" s="119"/>
      <c r="F425" s="119"/>
      <c r="G425" s="119"/>
      <c r="H425" s="112"/>
      <c r="I425" s="112"/>
      <c r="J425" s="112"/>
      <c r="K425" s="112"/>
      <c r="L425" s="112"/>
      <c r="M425" s="112"/>
      <c r="N425" s="112"/>
    </row>
    <row r="426" spans="2:14">
      <c r="B426" s="119"/>
      <c r="C426" s="119"/>
      <c r="D426" s="119"/>
      <c r="E426" s="119"/>
      <c r="F426" s="119"/>
      <c r="G426" s="119"/>
      <c r="H426" s="112"/>
      <c r="I426" s="112"/>
      <c r="J426" s="112"/>
      <c r="K426" s="112"/>
      <c r="L426" s="112"/>
      <c r="M426" s="112"/>
      <c r="N426" s="112"/>
    </row>
    <row r="427" spans="2:14">
      <c r="B427" s="119"/>
      <c r="C427" s="119"/>
      <c r="D427" s="119"/>
      <c r="E427" s="119"/>
      <c r="F427" s="119"/>
      <c r="G427" s="119"/>
      <c r="H427" s="112"/>
      <c r="I427" s="112"/>
      <c r="J427" s="112"/>
      <c r="K427" s="112"/>
      <c r="L427" s="112"/>
      <c r="M427" s="112"/>
      <c r="N427" s="112"/>
    </row>
    <row r="428" spans="2:14">
      <c r="B428" s="119"/>
      <c r="C428" s="119"/>
      <c r="D428" s="119"/>
      <c r="E428" s="119"/>
      <c r="F428" s="119"/>
      <c r="G428" s="119"/>
      <c r="H428" s="112"/>
      <c r="I428" s="112"/>
      <c r="J428" s="112"/>
      <c r="K428" s="112"/>
      <c r="L428" s="112"/>
      <c r="M428" s="112"/>
      <c r="N428" s="112"/>
    </row>
    <row r="429" spans="2:14">
      <c r="B429" s="119"/>
      <c r="C429" s="119"/>
      <c r="D429" s="119"/>
      <c r="E429" s="119"/>
      <c r="F429" s="119"/>
      <c r="G429" s="119"/>
      <c r="H429" s="112"/>
      <c r="I429" s="112"/>
      <c r="J429" s="112"/>
      <c r="K429" s="112"/>
      <c r="L429" s="112"/>
      <c r="M429" s="112"/>
      <c r="N429" s="112"/>
    </row>
    <row r="430" spans="2:14">
      <c r="B430" s="119"/>
      <c r="C430" s="119"/>
      <c r="D430" s="119"/>
      <c r="E430" s="119"/>
      <c r="F430" s="119"/>
      <c r="G430" s="119"/>
      <c r="H430" s="112"/>
      <c r="I430" s="112"/>
      <c r="J430" s="112"/>
      <c r="K430" s="112"/>
      <c r="L430" s="112"/>
      <c r="M430" s="112"/>
      <c r="N430" s="112"/>
    </row>
    <row r="431" spans="2:14">
      <c r="B431" s="119"/>
      <c r="C431" s="119"/>
      <c r="D431" s="119"/>
      <c r="E431" s="119"/>
      <c r="F431" s="119"/>
      <c r="G431" s="119"/>
      <c r="H431" s="112"/>
      <c r="I431" s="112"/>
      <c r="J431" s="112"/>
      <c r="K431" s="112"/>
      <c r="L431" s="112"/>
      <c r="M431" s="112"/>
      <c r="N431" s="112"/>
    </row>
    <row r="432" spans="2:14">
      <c r="B432" s="119"/>
      <c r="C432" s="119"/>
      <c r="D432" s="119"/>
      <c r="E432" s="119"/>
      <c r="F432" s="119"/>
      <c r="G432" s="119"/>
      <c r="H432" s="112"/>
      <c r="I432" s="112"/>
      <c r="J432" s="112"/>
      <c r="K432" s="112"/>
      <c r="L432" s="112"/>
      <c r="M432" s="112"/>
      <c r="N432" s="112"/>
    </row>
    <row r="433" spans="2:14">
      <c r="B433" s="119"/>
      <c r="C433" s="119"/>
      <c r="D433" s="119"/>
      <c r="E433" s="119"/>
      <c r="F433" s="119"/>
      <c r="G433" s="119"/>
      <c r="H433" s="112"/>
      <c r="I433" s="112"/>
      <c r="J433" s="112"/>
      <c r="K433" s="112"/>
      <c r="L433" s="112"/>
      <c r="M433" s="112"/>
      <c r="N433" s="112"/>
    </row>
    <row r="434" spans="2:14">
      <c r="B434" s="119"/>
      <c r="C434" s="119"/>
      <c r="D434" s="119"/>
      <c r="E434" s="119"/>
      <c r="F434" s="119"/>
      <c r="G434" s="119"/>
      <c r="H434" s="112"/>
      <c r="I434" s="112"/>
      <c r="J434" s="112"/>
      <c r="K434" s="112"/>
      <c r="L434" s="112"/>
      <c r="M434" s="112"/>
      <c r="N434" s="112"/>
    </row>
    <row r="435" spans="2:14">
      <c r="B435" s="119"/>
      <c r="C435" s="119"/>
      <c r="D435" s="119"/>
      <c r="E435" s="119"/>
      <c r="F435" s="119"/>
      <c r="G435" s="119"/>
      <c r="H435" s="112"/>
      <c r="I435" s="112"/>
      <c r="J435" s="112"/>
      <c r="K435" s="112"/>
      <c r="L435" s="112"/>
      <c r="M435" s="112"/>
      <c r="N435" s="112"/>
    </row>
    <row r="436" spans="2:14">
      <c r="B436" s="119"/>
      <c r="C436" s="119"/>
      <c r="D436" s="119"/>
      <c r="E436" s="119"/>
      <c r="F436" s="119"/>
      <c r="G436" s="119"/>
      <c r="H436" s="112"/>
      <c r="I436" s="112"/>
      <c r="J436" s="112"/>
      <c r="K436" s="112"/>
      <c r="L436" s="112"/>
      <c r="M436" s="112"/>
      <c r="N436" s="112"/>
    </row>
    <row r="437" spans="2:14">
      <c r="B437" s="119"/>
      <c r="C437" s="119"/>
      <c r="D437" s="119"/>
      <c r="E437" s="119"/>
      <c r="F437" s="119"/>
      <c r="G437" s="119"/>
      <c r="H437" s="112"/>
      <c r="I437" s="112"/>
      <c r="J437" s="112"/>
      <c r="K437" s="112"/>
      <c r="L437" s="112"/>
      <c r="M437" s="112"/>
      <c r="N437" s="112"/>
    </row>
    <row r="438" spans="2:14">
      <c r="B438" s="119"/>
      <c r="C438" s="119"/>
      <c r="D438" s="119"/>
      <c r="E438" s="119"/>
      <c r="F438" s="119"/>
      <c r="G438" s="119"/>
      <c r="H438" s="112"/>
      <c r="I438" s="112"/>
      <c r="J438" s="112"/>
      <c r="K438" s="112"/>
      <c r="L438" s="112"/>
      <c r="M438" s="112"/>
      <c r="N438" s="112"/>
    </row>
    <row r="439" spans="2:14">
      <c r="B439" s="119"/>
      <c r="C439" s="119"/>
      <c r="D439" s="119"/>
      <c r="E439" s="119"/>
      <c r="F439" s="119"/>
      <c r="G439" s="119"/>
      <c r="H439" s="112"/>
      <c r="I439" s="112"/>
      <c r="J439" s="112"/>
      <c r="K439" s="112"/>
      <c r="L439" s="112"/>
      <c r="M439" s="112"/>
      <c r="N439" s="112"/>
    </row>
    <row r="440" spans="2:14">
      <c r="B440" s="119"/>
      <c r="C440" s="119"/>
      <c r="D440" s="119"/>
      <c r="E440" s="119"/>
      <c r="F440" s="119"/>
      <c r="G440" s="119"/>
      <c r="H440" s="112"/>
      <c r="I440" s="112"/>
      <c r="J440" s="112"/>
      <c r="K440" s="112"/>
      <c r="L440" s="112"/>
      <c r="M440" s="112"/>
      <c r="N440" s="112"/>
    </row>
    <row r="441" spans="2:14">
      <c r="B441" s="119"/>
      <c r="C441" s="119"/>
      <c r="D441" s="119"/>
      <c r="E441" s="119"/>
      <c r="F441" s="119"/>
      <c r="G441" s="119"/>
      <c r="H441" s="112"/>
      <c r="I441" s="112"/>
      <c r="J441" s="112"/>
      <c r="K441" s="112"/>
      <c r="L441" s="112"/>
      <c r="M441" s="112"/>
      <c r="N441" s="112"/>
    </row>
    <row r="442" spans="2:14">
      <c r="B442" s="119"/>
      <c r="C442" s="119"/>
      <c r="D442" s="119"/>
      <c r="E442" s="119"/>
      <c r="F442" s="119"/>
      <c r="G442" s="119"/>
      <c r="H442" s="112"/>
      <c r="I442" s="112"/>
      <c r="J442" s="112"/>
      <c r="K442" s="112"/>
      <c r="L442" s="112"/>
      <c r="M442" s="112"/>
      <c r="N442" s="112"/>
    </row>
    <row r="443" spans="2:14">
      <c r="B443" s="119"/>
      <c r="C443" s="119"/>
      <c r="D443" s="119"/>
      <c r="E443" s="119"/>
      <c r="F443" s="119"/>
      <c r="G443" s="119"/>
      <c r="H443" s="112"/>
      <c r="I443" s="112"/>
      <c r="J443" s="112"/>
      <c r="K443" s="112"/>
      <c r="L443" s="112"/>
      <c r="M443" s="112"/>
      <c r="N443" s="112"/>
    </row>
    <row r="444" spans="2:14">
      <c r="B444" s="119"/>
      <c r="C444" s="119"/>
      <c r="D444" s="119"/>
      <c r="E444" s="119"/>
      <c r="F444" s="119"/>
      <c r="G444" s="119"/>
      <c r="H444" s="112"/>
      <c r="I444" s="112"/>
      <c r="J444" s="112"/>
      <c r="K444" s="112"/>
      <c r="L444" s="112"/>
      <c r="M444" s="112"/>
      <c r="N444" s="112"/>
    </row>
    <row r="445" spans="2:14">
      <c r="B445" s="119"/>
      <c r="C445" s="119"/>
      <c r="D445" s="119"/>
      <c r="E445" s="119"/>
      <c r="F445" s="119"/>
      <c r="G445" s="119"/>
      <c r="H445" s="112"/>
      <c r="I445" s="112"/>
      <c r="J445" s="112"/>
      <c r="K445" s="112"/>
      <c r="L445" s="112"/>
      <c r="M445" s="112"/>
      <c r="N445" s="112"/>
    </row>
    <row r="446" spans="2:14">
      <c r="B446" s="119"/>
      <c r="C446" s="119"/>
      <c r="D446" s="119"/>
      <c r="E446" s="119"/>
      <c r="F446" s="119"/>
      <c r="G446" s="119"/>
      <c r="H446" s="112"/>
      <c r="I446" s="112"/>
      <c r="J446" s="112"/>
      <c r="K446" s="112"/>
      <c r="L446" s="112"/>
      <c r="M446" s="112"/>
      <c r="N446" s="112"/>
    </row>
    <row r="447" spans="2:14">
      <c r="B447" s="119"/>
      <c r="C447" s="119"/>
      <c r="D447" s="119"/>
      <c r="E447" s="119"/>
      <c r="F447" s="119"/>
      <c r="G447" s="119"/>
      <c r="H447" s="112"/>
      <c r="I447" s="112"/>
      <c r="J447" s="112"/>
      <c r="K447" s="112"/>
      <c r="L447" s="112"/>
      <c r="M447" s="112"/>
      <c r="N447" s="112"/>
    </row>
    <row r="448" spans="2:14">
      <c r="B448" s="119"/>
      <c r="C448" s="119"/>
      <c r="D448" s="119"/>
      <c r="E448" s="119"/>
      <c r="F448" s="119"/>
      <c r="G448" s="119"/>
      <c r="H448" s="112"/>
      <c r="I448" s="112"/>
      <c r="J448" s="112"/>
      <c r="K448" s="112"/>
      <c r="L448" s="112"/>
      <c r="M448" s="112"/>
      <c r="N448" s="112"/>
    </row>
    <row r="449" spans="2:14">
      <c r="B449" s="119"/>
      <c r="C449" s="119"/>
      <c r="D449" s="119"/>
      <c r="E449" s="119"/>
      <c r="F449" s="119"/>
      <c r="G449" s="119"/>
      <c r="H449" s="112"/>
      <c r="I449" s="112"/>
      <c r="J449" s="112"/>
      <c r="K449" s="112"/>
      <c r="L449" s="112"/>
      <c r="M449" s="112"/>
      <c r="N449" s="112"/>
    </row>
    <row r="450" spans="2:14">
      <c r="B450" s="119"/>
      <c r="C450" s="119"/>
      <c r="D450" s="119"/>
      <c r="E450" s="119"/>
      <c r="F450" s="119"/>
      <c r="G450" s="119"/>
      <c r="H450" s="112"/>
      <c r="I450" s="112"/>
      <c r="J450" s="112"/>
      <c r="K450" s="112"/>
      <c r="L450" s="112"/>
      <c r="M450" s="112"/>
      <c r="N450" s="112"/>
    </row>
    <row r="451" spans="2:14">
      <c r="B451" s="119"/>
      <c r="C451" s="119"/>
      <c r="D451" s="119"/>
      <c r="E451" s="119"/>
      <c r="F451" s="119"/>
      <c r="G451" s="119"/>
      <c r="H451" s="112"/>
      <c r="I451" s="112"/>
      <c r="J451" s="112"/>
      <c r="K451" s="112"/>
      <c r="L451" s="112"/>
      <c r="M451" s="112"/>
      <c r="N451" s="112"/>
    </row>
    <row r="452" spans="2:14">
      <c r="B452" s="119"/>
      <c r="C452" s="119"/>
      <c r="D452" s="119"/>
      <c r="E452" s="119"/>
      <c r="F452" s="119"/>
      <c r="G452" s="119"/>
      <c r="H452" s="112"/>
      <c r="I452" s="112"/>
      <c r="J452" s="112"/>
      <c r="K452" s="112"/>
      <c r="L452" s="112"/>
      <c r="M452" s="112"/>
      <c r="N452" s="112"/>
    </row>
    <row r="453" spans="2:14">
      <c r="B453" s="119"/>
      <c r="C453" s="119"/>
      <c r="D453" s="119"/>
      <c r="E453" s="119"/>
      <c r="F453" s="119"/>
      <c r="G453" s="119"/>
      <c r="H453" s="112"/>
      <c r="I453" s="112"/>
      <c r="J453" s="112"/>
      <c r="K453" s="112"/>
      <c r="L453" s="112"/>
      <c r="M453" s="112"/>
      <c r="N453" s="112"/>
    </row>
    <row r="454" spans="2:14">
      <c r="B454" s="119"/>
      <c r="C454" s="119"/>
      <c r="D454" s="119"/>
      <c r="E454" s="119"/>
      <c r="F454" s="119"/>
      <c r="G454" s="119"/>
      <c r="H454" s="112"/>
      <c r="I454" s="112"/>
      <c r="J454" s="112"/>
      <c r="K454" s="112"/>
      <c r="L454" s="112"/>
      <c r="M454" s="112"/>
      <c r="N454" s="112"/>
    </row>
    <row r="455" spans="2:14">
      <c r="B455" s="119"/>
      <c r="C455" s="119"/>
      <c r="D455" s="119"/>
      <c r="E455" s="119"/>
      <c r="F455" s="119"/>
      <c r="G455" s="119"/>
      <c r="H455" s="112"/>
      <c r="I455" s="112"/>
      <c r="J455" s="112"/>
      <c r="K455" s="112"/>
      <c r="L455" s="112"/>
      <c r="M455" s="112"/>
      <c r="N455" s="112"/>
    </row>
    <row r="456" spans="2:14">
      <c r="B456" s="119"/>
      <c r="C456" s="119"/>
      <c r="D456" s="119"/>
      <c r="E456" s="119"/>
      <c r="F456" s="119"/>
      <c r="G456" s="119"/>
      <c r="H456" s="112"/>
      <c r="I456" s="112"/>
      <c r="J456" s="112"/>
      <c r="K456" s="112"/>
      <c r="L456" s="112"/>
      <c r="M456" s="112"/>
      <c r="N456" s="112"/>
    </row>
    <row r="457" spans="2:14">
      <c r="B457" s="119"/>
      <c r="C457" s="119"/>
      <c r="D457" s="119"/>
      <c r="E457" s="119"/>
      <c r="F457" s="119"/>
      <c r="G457" s="119"/>
      <c r="H457" s="112"/>
      <c r="I457" s="112"/>
      <c r="J457" s="112"/>
      <c r="K457" s="112"/>
      <c r="L457" s="112"/>
      <c r="M457" s="112"/>
      <c r="N457" s="112"/>
    </row>
    <row r="458" spans="2:14">
      <c r="B458" s="119"/>
      <c r="C458" s="119"/>
      <c r="D458" s="119"/>
      <c r="E458" s="119"/>
      <c r="F458" s="119"/>
      <c r="G458" s="119"/>
      <c r="H458" s="112"/>
      <c r="I458" s="112"/>
      <c r="J458" s="112"/>
      <c r="K458" s="112"/>
      <c r="L458" s="112"/>
      <c r="M458" s="112"/>
      <c r="N458" s="112"/>
    </row>
    <row r="459" spans="2:14">
      <c r="B459" s="119"/>
      <c r="C459" s="119"/>
      <c r="D459" s="119"/>
      <c r="E459" s="119"/>
      <c r="F459" s="119"/>
      <c r="G459" s="119"/>
      <c r="H459" s="112"/>
      <c r="I459" s="112"/>
      <c r="J459" s="112"/>
      <c r="K459" s="112"/>
      <c r="L459" s="112"/>
      <c r="M459" s="112"/>
      <c r="N459" s="112"/>
    </row>
    <row r="460" spans="2:14">
      <c r="B460" s="119"/>
      <c r="C460" s="119"/>
      <c r="D460" s="119"/>
      <c r="E460" s="119"/>
      <c r="F460" s="119"/>
      <c r="G460" s="119"/>
      <c r="H460" s="112"/>
      <c r="I460" s="112"/>
      <c r="J460" s="112"/>
      <c r="K460" s="112"/>
      <c r="L460" s="112"/>
      <c r="M460" s="112"/>
      <c r="N460" s="112"/>
    </row>
    <row r="461" spans="2:14">
      <c r="B461" s="119"/>
      <c r="C461" s="119"/>
      <c r="D461" s="119"/>
      <c r="E461" s="119"/>
      <c r="F461" s="119"/>
      <c r="G461" s="119"/>
      <c r="H461" s="112"/>
      <c r="I461" s="112"/>
      <c r="J461" s="112"/>
      <c r="K461" s="112"/>
      <c r="L461" s="112"/>
      <c r="M461" s="112"/>
      <c r="N461" s="112"/>
    </row>
    <row r="462" spans="2:14">
      <c r="B462" s="119"/>
      <c r="C462" s="119"/>
      <c r="D462" s="119"/>
      <c r="E462" s="119"/>
      <c r="F462" s="119"/>
      <c r="G462" s="119"/>
      <c r="H462" s="112"/>
      <c r="I462" s="112"/>
      <c r="J462" s="112"/>
      <c r="K462" s="112"/>
      <c r="L462" s="112"/>
      <c r="M462" s="112"/>
      <c r="N462" s="112"/>
    </row>
    <row r="463" spans="2:14">
      <c r="B463" s="119"/>
      <c r="C463" s="119"/>
      <c r="D463" s="119"/>
      <c r="E463" s="119"/>
      <c r="F463" s="119"/>
      <c r="G463" s="119"/>
      <c r="H463" s="112"/>
      <c r="I463" s="112"/>
      <c r="J463" s="112"/>
      <c r="K463" s="112"/>
      <c r="L463" s="112"/>
      <c r="M463" s="112"/>
      <c r="N463" s="112"/>
    </row>
    <row r="464" spans="2:14">
      <c r="B464" s="119"/>
      <c r="C464" s="119"/>
      <c r="D464" s="119"/>
      <c r="E464" s="119"/>
      <c r="F464" s="119"/>
      <c r="G464" s="119"/>
      <c r="H464" s="112"/>
      <c r="I464" s="112"/>
      <c r="J464" s="112"/>
      <c r="K464" s="112"/>
      <c r="L464" s="112"/>
      <c r="M464" s="112"/>
      <c r="N464" s="112"/>
    </row>
    <row r="465" spans="2:14">
      <c r="B465" s="119"/>
      <c r="C465" s="119"/>
      <c r="D465" s="119"/>
      <c r="E465" s="119"/>
      <c r="F465" s="119"/>
      <c r="G465" s="119"/>
      <c r="H465" s="112"/>
      <c r="I465" s="112"/>
      <c r="J465" s="112"/>
      <c r="K465" s="112"/>
      <c r="L465" s="112"/>
      <c r="M465" s="112"/>
      <c r="N465" s="112"/>
    </row>
    <row r="466" spans="2:14">
      <c r="B466" s="119"/>
      <c r="C466" s="119"/>
      <c r="D466" s="119"/>
      <c r="E466" s="119"/>
      <c r="F466" s="119"/>
      <c r="G466" s="119"/>
      <c r="H466" s="112"/>
      <c r="I466" s="112"/>
      <c r="J466" s="112"/>
      <c r="K466" s="112"/>
      <c r="L466" s="112"/>
      <c r="M466" s="112"/>
      <c r="N466" s="112"/>
    </row>
    <row r="467" spans="2:14">
      <c r="B467" s="119"/>
      <c r="C467" s="119"/>
      <c r="D467" s="119"/>
      <c r="E467" s="119"/>
      <c r="F467" s="119"/>
      <c r="G467" s="119"/>
      <c r="H467" s="112"/>
      <c r="I467" s="112"/>
      <c r="J467" s="112"/>
      <c r="K467" s="112"/>
      <c r="L467" s="112"/>
      <c r="M467" s="112"/>
      <c r="N467" s="112"/>
    </row>
    <row r="468" spans="2:14">
      <c r="B468" s="119"/>
      <c r="C468" s="119"/>
      <c r="D468" s="119"/>
      <c r="E468" s="119"/>
      <c r="F468" s="119"/>
      <c r="G468" s="119"/>
      <c r="H468" s="112"/>
      <c r="I468" s="112"/>
      <c r="J468" s="112"/>
      <c r="K468" s="112"/>
      <c r="L468" s="112"/>
      <c r="M468" s="112"/>
      <c r="N468" s="112"/>
    </row>
    <row r="469" spans="2:14">
      <c r="B469" s="119"/>
      <c r="C469" s="119"/>
      <c r="D469" s="119"/>
      <c r="E469" s="119"/>
      <c r="F469" s="119"/>
      <c r="G469" s="119"/>
      <c r="H469" s="112"/>
      <c r="I469" s="112"/>
      <c r="J469" s="112"/>
      <c r="K469" s="112"/>
      <c r="L469" s="112"/>
      <c r="M469" s="112"/>
      <c r="N469" s="112"/>
    </row>
    <row r="470" spans="2:14">
      <c r="B470" s="119"/>
      <c r="C470" s="119"/>
      <c r="D470" s="119"/>
      <c r="E470" s="119"/>
      <c r="F470" s="119"/>
      <c r="G470" s="119"/>
      <c r="H470" s="112"/>
      <c r="I470" s="112"/>
      <c r="J470" s="112"/>
      <c r="K470" s="112"/>
      <c r="L470" s="112"/>
      <c r="M470" s="112"/>
      <c r="N470" s="112"/>
    </row>
    <row r="471" spans="2:14">
      <c r="B471" s="119"/>
      <c r="C471" s="119"/>
      <c r="D471" s="119"/>
      <c r="E471" s="119"/>
      <c r="F471" s="119"/>
      <c r="G471" s="119"/>
      <c r="H471" s="112"/>
      <c r="I471" s="112"/>
      <c r="J471" s="112"/>
      <c r="K471" s="112"/>
      <c r="L471" s="112"/>
      <c r="M471" s="112"/>
      <c r="N471" s="112"/>
    </row>
    <row r="472" spans="2:14">
      <c r="B472" s="119"/>
      <c r="C472" s="119"/>
      <c r="D472" s="119"/>
      <c r="E472" s="119"/>
      <c r="F472" s="119"/>
      <c r="G472" s="119"/>
      <c r="H472" s="112"/>
      <c r="I472" s="112"/>
      <c r="J472" s="112"/>
      <c r="K472" s="112"/>
      <c r="L472" s="112"/>
      <c r="M472" s="112"/>
      <c r="N472" s="112"/>
    </row>
    <row r="473" spans="2:14">
      <c r="B473" s="119"/>
      <c r="C473" s="119"/>
      <c r="D473" s="119"/>
      <c r="E473" s="119"/>
      <c r="F473" s="119"/>
      <c r="G473" s="119"/>
      <c r="H473" s="112"/>
      <c r="I473" s="112"/>
      <c r="J473" s="112"/>
      <c r="K473" s="112"/>
      <c r="L473" s="112"/>
      <c r="M473" s="112"/>
      <c r="N473" s="112"/>
    </row>
    <row r="474" spans="2:14">
      <c r="B474" s="119"/>
      <c r="C474" s="119"/>
      <c r="D474" s="119"/>
      <c r="E474" s="119"/>
      <c r="F474" s="119"/>
      <c r="G474" s="119"/>
      <c r="H474" s="112"/>
      <c r="I474" s="112"/>
      <c r="J474" s="112"/>
      <c r="K474" s="112"/>
      <c r="L474" s="112"/>
      <c r="M474" s="112"/>
      <c r="N474" s="112"/>
    </row>
    <row r="475" spans="2:14">
      <c r="B475" s="119"/>
      <c r="C475" s="119"/>
      <c r="D475" s="119"/>
      <c r="E475" s="119"/>
      <c r="F475" s="119"/>
      <c r="G475" s="119"/>
      <c r="H475" s="112"/>
      <c r="I475" s="112"/>
      <c r="J475" s="112"/>
      <c r="K475" s="112"/>
      <c r="L475" s="112"/>
      <c r="M475" s="112"/>
      <c r="N475" s="112"/>
    </row>
    <row r="476" spans="2:14">
      <c r="B476" s="119"/>
      <c r="C476" s="119"/>
      <c r="D476" s="119"/>
      <c r="E476" s="119"/>
      <c r="F476" s="119"/>
      <c r="G476" s="119"/>
      <c r="H476" s="112"/>
      <c r="I476" s="112"/>
      <c r="J476" s="112"/>
      <c r="K476" s="112"/>
      <c r="L476" s="112"/>
      <c r="M476" s="112"/>
      <c r="N476" s="112"/>
    </row>
    <row r="477" spans="2:14">
      <c r="B477" s="119"/>
      <c r="C477" s="119"/>
      <c r="D477" s="119"/>
      <c r="E477" s="119"/>
      <c r="F477" s="119"/>
      <c r="G477" s="119"/>
      <c r="H477" s="112"/>
      <c r="I477" s="112"/>
      <c r="J477" s="112"/>
      <c r="K477" s="112"/>
      <c r="L477" s="112"/>
      <c r="M477" s="112"/>
      <c r="N477" s="112"/>
    </row>
    <row r="478" spans="2:14">
      <c r="B478" s="119"/>
      <c r="C478" s="119"/>
      <c r="D478" s="119"/>
      <c r="E478" s="119"/>
      <c r="F478" s="119"/>
      <c r="G478" s="119"/>
      <c r="H478" s="112"/>
      <c r="I478" s="112"/>
      <c r="J478" s="112"/>
      <c r="K478" s="112"/>
      <c r="L478" s="112"/>
      <c r="M478" s="112"/>
      <c r="N478" s="112"/>
    </row>
    <row r="479" spans="2:14">
      <c r="B479" s="119"/>
      <c r="C479" s="119"/>
      <c r="D479" s="119"/>
      <c r="E479" s="119"/>
      <c r="F479" s="119"/>
      <c r="G479" s="119"/>
      <c r="H479" s="112"/>
      <c r="I479" s="112"/>
      <c r="J479" s="112"/>
      <c r="K479" s="112"/>
      <c r="L479" s="112"/>
      <c r="M479" s="112"/>
      <c r="N479" s="112"/>
    </row>
    <row r="480" spans="2:14">
      <c r="B480" s="119"/>
      <c r="C480" s="119"/>
      <c r="D480" s="119"/>
      <c r="E480" s="119"/>
      <c r="F480" s="119"/>
      <c r="G480" s="119"/>
      <c r="H480" s="112"/>
      <c r="I480" s="112"/>
      <c r="J480" s="112"/>
      <c r="K480" s="112"/>
      <c r="L480" s="112"/>
      <c r="M480" s="112"/>
      <c r="N480" s="112"/>
    </row>
    <row r="481" spans="2:14">
      <c r="B481" s="119"/>
      <c r="C481" s="119"/>
      <c r="D481" s="119"/>
      <c r="E481" s="119"/>
      <c r="F481" s="119"/>
      <c r="G481" s="119"/>
      <c r="H481" s="112"/>
      <c r="I481" s="112"/>
      <c r="J481" s="112"/>
      <c r="K481" s="112"/>
      <c r="L481" s="112"/>
      <c r="M481" s="112"/>
      <c r="N481" s="112"/>
    </row>
    <row r="482" spans="2:14">
      <c r="B482" s="119"/>
      <c r="C482" s="119"/>
      <c r="D482" s="119"/>
      <c r="E482" s="119"/>
      <c r="F482" s="119"/>
      <c r="G482" s="119"/>
      <c r="H482" s="112"/>
      <c r="I482" s="112"/>
      <c r="J482" s="112"/>
      <c r="K482" s="112"/>
      <c r="L482" s="112"/>
      <c r="M482" s="112"/>
      <c r="N482" s="112"/>
    </row>
    <row r="483" spans="2:14">
      <c r="B483" s="119"/>
      <c r="C483" s="119"/>
      <c r="D483" s="119"/>
      <c r="E483" s="119"/>
      <c r="F483" s="119"/>
      <c r="G483" s="119"/>
      <c r="H483" s="112"/>
      <c r="I483" s="112"/>
      <c r="J483" s="112"/>
      <c r="K483" s="112"/>
      <c r="L483" s="112"/>
      <c r="M483" s="112"/>
      <c r="N483" s="112"/>
    </row>
    <row r="484" spans="2:14">
      <c r="B484" s="119"/>
      <c r="C484" s="119"/>
      <c r="D484" s="119"/>
      <c r="E484" s="119"/>
      <c r="F484" s="119"/>
      <c r="G484" s="119"/>
      <c r="H484" s="112"/>
      <c r="I484" s="112"/>
      <c r="J484" s="112"/>
      <c r="K484" s="112"/>
      <c r="L484" s="112"/>
      <c r="M484" s="112"/>
      <c r="N484" s="112"/>
    </row>
    <row r="485" spans="2:14">
      <c r="B485" s="119"/>
      <c r="C485" s="119"/>
      <c r="D485" s="119"/>
      <c r="E485" s="119"/>
      <c r="F485" s="119"/>
      <c r="G485" s="119"/>
      <c r="H485" s="112"/>
      <c r="I485" s="112"/>
      <c r="J485" s="112"/>
      <c r="K485" s="112"/>
      <c r="L485" s="112"/>
      <c r="M485" s="112"/>
      <c r="N485" s="112"/>
    </row>
    <row r="486" spans="2:14">
      <c r="B486" s="119"/>
      <c r="C486" s="119"/>
      <c r="D486" s="119"/>
      <c r="E486" s="119"/>
      <c r="F486" s="119"/>
      <c r="G486" s="119"/>
      <c r="H486" s="112"/>
      <c r="I486" s="112"/>
      <c r="J486" s="112"/>
      <c r="K486" s="112"/>
      <c r="L486" s="112"/>
      <c r="M486" s="112"/>
      <c r="N486" s="112"/>
    </row>
    <row r="487" spans="2:14">
      <c r="B487" s="119"/>
      <c r="C487" s="119"/>
      <c r="D487" s="119"/>
      <c r="E487" s="119"/>
      <c r="F487" s="119"/>
      <c r="G487" s="119"/>
      <c r="H487" s="112"/>
      <c r="I487" s="112"/>
      <c r="J487" s="112"/>
      <c r="K487" s="112"/>
      <c r="L487" s="112"/>
      <c r="M487" s="112"/>
      <c r="N487" s="112"/>
    </row>
    <row r="488" spans="2:14">
      <c r="B488" s="119"/>
      <c r="C488" s="119"/>
      <c r="D488" s="119"/>
      <c r="E488" s="119"/>
      <c r="F488" s="119"/>
      <c r="G488" s="119"/>
      <c r="H488" s="112"/>
      <c r="I488" s="112"/>
      <c r="J488" s="112"/>
      <c r="K488" s="112"/>
      <c r="L488" s="112"/>
      <c r="M488" s="112"/>
      <c r="N488" s="112"/>
    </row>
    <row r="489" spans="2:14">
      <c r="B489" s="119"/>
      <c r="C489" s="119"/>
      <c r="D489" s="119"/>
      <c r="E489" s="119"/>
      <c r="F489" s="119"/>
      <c r="G489" s="119"/>
      <c r="H489" s="112"/>
      <c r="I489" s="112"/>
      <c r="J489" s="112"/>
      <c r="K489" s="112"/>
      <c r="L489" s="112"/>
      <c r="M489" s="112"/>
      <c r="N489" s="112"/>
    </row>
    <row r="490" spans="2:14">
      <c r="B490" s="119"/>
      <c r="C490" s="119"/>
      <c r="D490" s="119"/>
      <c r="E490" s="119"/>
      <c r="F490" s="119"/>
      <c r="G490" s="119"/>
      <c r="H490" s="112"/>
      <c r="I490" s="112"/>
      <c r="J490" s="112"/>
      <c r="K490" s="112"/>
      <c r="L490" s="112"/>
      <c r="M490" s="112"/>
      <c r="N490" s="112"/>
    </row>
    <row r="491" spans="2:14">
      <c r="B491" s="119"/>
      <c r="C491" s="119"/>
      <c r="D491" s="119"/>
      <c r="E491" s="119"/>
      <c r="F491" s="119"/>
      <c r="G491" s="119"/>
      <c r="H491" s="112"/>
      <c r="I491" s="112"/>
      <c r="J491" s="112"/>
      <c r="K491" s="112"/>
      <c r="L491" s="112"/>
      <c r="M491" s="112"/>
      <c r="N491" s="112"/>
    </row>
    <row r="492" spans="2:14">
      <c r="B492" s="119"/>
      <c r="C492" s="119"/>
      <c r="D492" s="119"/>
      <c r="E492" s="119"/>
      <c r="F492" s="119"/>
      <c r="G492" s="119"/>
      <c r="H492" s="112"/>
      <c r="I492" s="112"/>
      <c r="J492" s="112"/>
      <c r="K492" s="112"/>
      <c r="L492" s="112"/>
      <c r="M492" s="112"/>
      <c r="N492" s="112"/>
    </row>
    <row r="493" spans="2:14">
      <c r="B493" s="119"/>
      <c r="C493" s="119"/>
      <c r="D493" s="119"/>
      <c r="E493" s="119"/>
      <c r="F493" s="119"/>
      <c r="G493" s="119"/>
      <c r="H493" s="112"/>
      <c r="I493" s="112"/>
      <c r="J493" s="112"/>
      <c r="K493" s="112"/>
      <c r="L493" s="112"/>
      <c r="M493" s="112"/>
      <c r="N493" s="112"/>
    </row>
    <row r="494" spans="2:14">
      <c r="B494" s="119"/>
      <c r="C494" s="119"/>
      <c r="D494" s="119"/>
      <c r="E494" s="119"/>
      <c r="F494" s="119"/>
      <c r="G494" s="119"/>
      <c r="H494" s="112"/>
      <c r="I494" s="112"/>
      <c r="J494" s="112"/>
      <c r="K494" s="112"/>
      <c r="L494" s="112"/>
      <c r="M494" s="112"/>
      <c r="N494" s="112"/>
    </row>
    <row r="495" spans="2:14">
      <c r="B495" s="119"/>
      <c r="C495" s="119"/>
      <c r="D495" s="119"/>
      <c r="E495" s="119"/>
      <c r="F495" s="119"/>
      <c r="G495" s="119"/>
      <c r="H495" s="112"/>
      <c r="I495" s="112"/>
      <c r="J495" s="112"/>
      <c r="K495" s="112"/>
      <c r="L495" s="112"/>
      <c r="M495" s="112"/>
      <c r="N495" s="112"/>
    </row>
    <row r="496" spans="2:14">
      <c r="B496" s="119"/>
      <c r="C496" s="119"/>
      <c r="D496" s="119"/>
      <c r="E496" s="119"/>
      <c r="F496" s="119"/>
      <c r="G496" s="119"/>
      <c r="H496" s="112"/>
      <c r="I496" s="112"/>
      <c r="J496" s="112"/>
      <c r="K496" s="112"/>
      <c r="L496" s="112"/>
      <c r="M496" s="112"/>
      <c r="N496" s="112"/>
    </row>
    <row r="497" spans="2:14">
      <c r="B497" s="119"/>
      <c r="C497" s="119"/>
      <c r="D497" s="119"/>
      <c r="E497" s="119"/>
      <c r="F497" s="119"/>
      <c r="G497" s="119"/>
      <c r="H497" s="112"/>
      <c r="I497" s="112"/>
      <c r="J497" s="112"/>
      <c r="K497" s="112"/>
      <c r="L497" s="112"/>
      <c r="M497" s="112"/>
      <c r="N497" s="112"/>
    </row>
    <row r="498" spans="2:14">
      <c r="B498" s="119"/>
      <c r="C498" s="119"/>
      <c r="D498" s="119"/>
      <c r="E498" s="119"/>
      <c r="F498" s="119"/>
      <c r="G498" s="119"/>
      <c r="H498" s="112"/>
      <c r="I498" s="112"/>
      <c r="J498" s="112"/>
      <c r="K498" s="112"/>
      <c r="L498" s="112"/>
      <c r="M498" s="112"/>
      <c r="N498" s="112"/>
    </row>
    <row r="499" spans="2:14">
      <c r="B499" s="119"/>
      <c r="C499" s="119"/>
      <c r="D499" s="119"/>
      <c r="E499" s="119"/>
      <c r="F499" s="119"/>
      <c r="G499" s="119"/>
      <c r="H499" s="112"/>
      <c r="I499" s="112"/>
      <c r="J499" s="112"/>
      <c r="K499" s="112"/>
      <c r="L499" s="112"/>
      <c r="M499" s="112"/>
      <c r="N499" s="112"/>
    </row>
    <row r="500" spans="2:14">
      <c r="B500" s="119"/>
      <c r="C500" s="119"/>
      <c r="D500" s="119"/>
      <c r="E500" s="119"/>
      <c r="F500" s="119"/>
      <c r="G500" s="119"/>
      <c r="H500" s="112"/>
      <c r="I500" s="112"/>
      <c r="J500" s="112"/>
      <c r="K500" s="112"/>
      <c r="L500" s="112"/>
      <c r="M500" s="112"/>
      <c r="N500" s="112"/>
    </row>
    <row r="501" spans="2:14">
      <c r="B501" s="119"/>
      <c r="C501" s="119"/>
      <c r="D501" s="119"/>
      <c r="E501" s="119"/>
      <c r="F501" s="119"/>
      <c r="G501" s="119"/>
      <c r="H501" s="112"/>
      <c r="I501" s="112"/>
      <c r="J501" s="112"/>
      <c r="K501" s="112"/>
      <c r="L501" s="112"/>
      <c r="M501" s="112"/>
      <c r="N501" s="112"/>
    </row>
    <row r="502" spans="2:14">
      <c r="B502" s="119"/>
      <c r="C502" s="119"/>
      <c r="D502" s="119"/>
      <c r="E502" s="119"/>
      <c r="F502" s="119"/>
      <c r="G502" s="119"/>
      <c r="H502" s="112"/>
      <c r="I502" s="112"/>
      <c r="J502" s="112"/>
      <c r="K502" s="112"/>
      <c r="L502" s="112"/>
      <c r="M502" s="112"/>
      <c r="N502" s="112"/>
    </row>
    <row r="503" spans="2:14">
      <c r="B503" s="119"/>
      <c r="C503" s="119"/>
      <c r="D503" s="119"/>
      <c r="E503" s="119"/>
      <c r="F503" s="119"/>
      <c r="G503" s="119"/>
      <c r="H503" s="112"/>
      <c r="I503" s="112"/>
      <c r="J503" s="112"/>
      <c r="K503" s="112"/>
      <c r="L503" s="112"/>
      <c r="M503" s="112"/>
      <c r="N503" s="112"/>
    </row>
    <row r="504" spans="2:14">
      <c r="B504" s="119"/>
      <c r="C504" s="119"/>
      <c r="D504" s="119"/>
      <c r="E504" s="119"/>
      <c r="F504" s="119"/>
      <c r="G504" s="119"/>
      <c r="H504" s="112"/>
      <c r="I504" s="112"/>
      <c r="J504" s="112"/>
      <c r="K504" s="112"/>
      <c r="L504" s="112"/>
      <c r="M504" s="112"/>
      <c r="N504" s="112"/>
    </row>
    <row r="505" spans="2:14">
      <c r="B505" s="119"/>
      <c r="C505" s="119"/>
      <c r="D505" s="119"/>
      <c r="E505" s="119"/>
      <c r="F505" s="119"/>
      <c r="G505" s="119"/>
      <c r="H505" s="112"/>
      <c r="I505" s="112"/>
      <c r="J505" s="112"/>
      <c r="K505" s="112"/>
      <c r="L505" s="112"/>
      <c r="M505" s="112"/>
      <c r="N505" s="112"/>
    </row>
    <row r="506" spans="2:14">
      <c r="B506" s="119"/>
      <c r="C506" s="119"/>
      <c r="D506" s="119"/>
      <c r="E506" s="119"/>
      <c r="F506" s="119"/>
      <c r="G506" s="119"/>
      <c r="H506" s="112"/>
      <c r="I506" s="112"/>
      <c r="J506" s="112"/>
      <c r="K506" s="112"/>
      <c r="L506" s="112"/>
      <c r="M506" s="112"/>
      <c r="N506" s="112"/>
    </row>
    <row r="507" spans="2:14">
      <c r="B507" s="119"/>
      <c r="C507" s="119"/>
      <c r="D507" s="119"/>
      <c r="E507" s="119"/>
      <c r="F507" s="119"/>
      <c r="G507" s="119"/>
      <c r="H507" s="112"/>
      <c r="I507" s="112"/>
      <c r="J507" s="112"/>
      <c r="K507" s="112"/>
      <c r="L507" s="112"/>
      <c r="M507" s="112"/>
      <c r="N507" s="112"/>
    </row>
    <row r="508" spans="2:14">
      <c r="B508" s="119"/>
      <c r="C508" s="119"/>
      <c r="D508" s="119"/>
      <c r="E508" s="119"/>
      <c r="F508" s="119"/>
      <c r="G508" s="119"/>
      <c r="H508" s="112"/>
      <c r="I508" s="112"/>
      <c r="J508" s="112"/>
      <c r="K508" s="112"/>
      <c r="L508" s="112"/>
      <c r="M508" s="112"/>
      <c r="N508" s="112"/>
    </row>
    <row r="509" spans="2:14">
      <c r="B509" s="119"/>
      <c r="C509" s="119"/>
      <c r="D509" s="119"/>
      <c r="E509" s="119"/>
      <c r="F509" s="119"/>
      <c r="G509" s="119"/>
      <c r="H509" s="112"/>
      <c r="I509" s="112"/>
      <c r="J509" s="112"/>
      <c r="K509" s="112"/>
      <c r="L509" s="112"/>
      <c r="M509" s="112"/>
      <c r="N509" s="112"/>
    </row>
    <row r="510" spans="2:14">
      <c r="B510" s="119"/>
      <c r="C510" s="119"/>
      <c r="D510" s="119"/>
      <c r="E510" s="119"/>
      <c r="F510" s="119"/>
      <c r="G510" s="119"/>
      <c r="H510" s="112"/>
      <c r="I510" s="112"/>
      <c r="J510" s="112"/>
      <c r="K510" s="112"/>
      <c r="L510" s="112"/>
      <c r="M510" s="112"/>
      <c r="N510" s="112"/>
    </row>
    <row r="511" spans="2:14">
      <c r="B511" s="119"/>
      <c r="C511" s="119"/>
      <c r="D511" s="119"/>
      <c r="E511" s="119"/>
      <c r="F511" s="119"/>
      <c r="G511" s="119"/>
      <c r="H511" s="112"/>
      <c r="I511" s="112"/>
      <c r="J511" s="112"/>
      <c r="K511" s="112"/>
      <c r="L511" s="112"/>
      <c r="M511" s="112"/>
      <c r="N511" s="112"/>
    </row>
    <row r="512" spans="2:14">
      <c r="B512" s="119"/>
      <c r="C512" s="119"/>
      <c r="D512" s="119"/>
      <c r="E512" s="119"/>
      <c r="F512" s="119"/>
      <c r="G512" s="119"/>
      <c r="H512" s="112"/>
      <c r="I512" s="112"/>
      <c r="J512" s="112"/>
      <c r="K512" s="112"/>
      <c r="L512" s="112"/>
      <c r="M512" s="112"/>
      <c r="N512" s="112"/>
    </row>
    <row r="513" spans="2:14">
      <c r="B513" s="119"/>
      <c r="C513" s="119"/>
      <c r="D513" s="119"/>
      <c r="E513" s="119"/>
      <c r="F513" s="119"/>
      <c r="G513" s="119"/>
      <c r="H513" s="112"/>
      <c r="I513" s="112"/>
      <c r="J513" s="112"/>
      <c r="K513" s="112"/>
      <c r="L513" s="112"/>
      <c r="M513" s="112"/>
      <c r="N513" s="112"/>
    </row>
    <row r="514" spans="2:14">
      <c r="B514" s="119"/>
      <c r="C514" s="119"/>
      <c r="D514" s="119"/>
      <c r="E514" s="119"/>
      <c r="F514" s="119"/>
      <c r="G514" s="119"/>
      <c r="H514" s="112"/>
      <c r="I514" s="112"/>
      <c r="J514" s="112"/>
      <c r="K514" s="112"/>
      <c r="L514" s="112"/>
      <c r="M514" s="112"/>
      <c r="N514" s="112"/>
    </row>
    <row r="515" spans="2:14">
      <c r="B515" s="119"/>
      <c r="C515" s="119"/>
      <c r="D515" s="119"/>
      <c r="E515" s="119"/>
      <c r="F515" s="119"/>
      <c r="G515" s="119"/>
      <c r="H515" s="112"/>
      <c r="I515" s="112"/>
      <c r="J515" s="112"/>
      <c r="K515" s="112"/>
      <c r="L515" s="112"/>
      <c r="M515" s="112"/>
      <c r="N515" s="112"/>
    </row>
    <row r="516" spans="2:14">
      <c r="B516" s="119"/>
      <c r="C516" s="119"/>
      <c r="D516" s="119"/>
      <c r="E516" s="119"/>
      <c r="F516" s="119"/>
      <c r="G516" s="119"/>
      <c r="H516" s="112"/>
      <c r="I516" s="112"/>
      <c r="J516" s="112"/>
      <c r="K516" s="112"/>
      <c r="L516" s="112"/>
      <c r="M516" s="112"/>
      <c r="N516" s="112"/>
    </row>
    <row r="517" spans="2:14">
      <c r="B517" s="119"/>
      <c r="C517" s="119"/>
      <c r="D517" s="119"/>
      <c r="E517" s="119"/>
      <c r="F517" s="119"/>
      <c r="G517" s="119"/>
      <c r="H517" s="112"/>
      <c r="I517" s="112"/>
      <c r="J517" s="112"/>
      <c r="K517" s="112"/>
      <c r="L517" s="112"/>
      <c r="M517" s="112"/>
      <c r="N517" s="112"/>
    </row>
    <row r="518" spans="2:14">
      <c r="B518" s="119"/>
      <c r="C518" s="119"/>
      <c r="D518" s="119"/>
      <c r="E518" s="119"/>
      <c r="F518" s="119"/>
      <c r="G518" s="119"/>
      <c r="H518" s="112"/>
      <c r="I518" s="112"/>
      <c r="J518" s="112"/>
      <c r="K518" s="112"/>
      <c r="L518" s="112"/>
      <c r="M518" s="112"/>
      <c r="N518" s="112"/>
    </row>
    <row r="519" spans="2:14">
      <c r="B519" s="119"/>
      <c r="C519" s="119"/>
      <c r="D519" s="119"/>
      <c r="E519" s="119"/>
      <c r="F519" s="119"/>
      <c r="G519" s="119"/>
      <c r="H519" s="112"/>
      <c r="I519" s="112"/>
      <c r="J519" s="112"/>
      <c r="K519" s="112"/>
      <c r="L519" s="112"/>
      <c r="M519" s="112"/>
      <c r="N519" s="112"/>
    </row>
    <row r="520" spans="2:14">
      <c r="B520" s="119"/>
      <c r="C520" s="119"/>
      <c r="D520" s="119"/>
      <c r="E520" s="119"/>
      <c r="F520" s="119"/>
      <c r="G520" s="119"/>
      <c r="H520" s="112"/>
      <c r="I520" s="112"/>
      <c r="J520" s="112"/>
      <c r="K520" s="112"/>
      <c r="L520" s="112"/>
      <c r="M520" s="112"/>
      <c r="N520" s="112"/>
    </row>
    <row r="521" spans="2:14">
      <c r="B521" s="119"/>
      <c r="C521" s="119"/>
      <c r="D521" s="119"/>
      <c r="E521" s="119"/>
      <c r="F521" s="119"/>
      <c r="G521" s="119"/>
      <c r="H521" s="112"/>
      <c r="I521" s="112"/>
      <c r="J521" s="112"/>
      <c r="K521" s="112"/>
      <c r="L521" s="112"/>
      <c r="M521" s="112"/>
      <c r="N521" s="112"/>
    </row>
    <row r="522" spans="2:14">
      <c r="B522" s="119"/>
      <c r="C522" s="119"/>
      <c r="D522" s="119"/>
      <c r="E522" s="119"/>
      <c r="F522" s="119"/>
      <c r="G522" s="119"/>
      <c r="H522" s="112"/>
      <c r="I522" s="112"/>
      <c r="J522" s="112"/>
      <c r="K522" s="112"/>
      <c r="L522" s="112"/>
      <c r="M522" s="112"/>
      <c r="N522" s="112"/>
    </row>
    <row r="523" spans="2:14">
      <c r="B523" s="119"/>
      <c r="C523" s="119"/>
      <c r="D523" s="119"/>
      <c r="E523" s="119"/>
      <c r="F523" s="119"/>
      <c r="G523" s="119"/>
      <c r="H523" s="112"/>
      <c r="I523" s="112"/>
      <c r="J523" s="112"/>
      <c r="K523" s="112"/>
      <c r="L523" s="112"/>
      <c r="M523" s="112"/>
      <c r="N523" s="112"/>
    </row>
    <row r="524" spans="2:14">
      <c r="B524" s="119"/>
      <c r="C524" s="119"/>
      <c r="D524" s="119"/>
      <c r="E524" s="119"/>
      <c r="F524" s="119"/>
      <c r="G524" s="119"/>
      <c r="H524" s="112"/>
      <c r="I524" s="112"/>
      <c r="J524" s="112"/>
      <c r="K524" s="112"/>
      <c r="L524" s="112"/>
      <c r="M524" s="112"/>
      <c r="N524" s="112"/>
    </row>
    <row r="525" spans="2:14">
      <c r="B525" s="119"/>
      <c r="C525" s="119"/>
      <c r="D525" s="119"/>
      <c r="E525" s="119"/>
      <c r="F525" s="119"/>
      <c r="G525" s="119"/>
      <c r="H525" s="112"/>
      <c r="I525" s="112"/>
      <c r="J525" s="112"/>
      <c r="K525" s="112"/>
      <c r="L525" s="112"/>
      <c r="M525" s="112"/>
      <c r="N525" s="112"/>
    </row>
    <row r="526" spans="2:14">
      <c r="B526" s="119"/>
      <c r="C526" s="119"/>
      <c r="D526" s="119"/>
      <c r="E526" s="119"/>
      <c r="F526" s="119"/>
      <c r="G526" s="119"/>
      <c r="H526" s="112"/>
      <c r="I526" s="112"/>
      <c r="J526" s="112"/>
      <c r="K526" s="112"/>
      <c r="L526" s="112"/>
      <c r="M526" s="112"/>
      <c r="N526" s="112"/>
    </row>
    <row r="527" spans="2:14">
      <c r="B527" s="119"/>
      <c r="C527" s="119"/>
      <c r="D527" s="119"/>
      <c r="E527" s="119"/>
      <c r="F527" s="119"/>
      <c r="G527" s="119"/>
      <c r="H527" s="112"/>
      <c r="I527" s="112"/>
      <c r="J527" s="112"/>
      <c r="K527" s="112"/>
      <c r="L527" s="112"/>
      <c r="M527" s="112"/>
      <c r="N527" s="112"/>
    </row>
    <row r="528" spans="2:14">
      <c r="B528" s="119"/>
      <c r="C528" s="119"/>
      <c r="D528" s="119"/>
      <c r="E528" s="119"/>
      <c r="F528" s="119"/>
      <c r="G528" s="119"/>
      <c r="H528" s="112"/>
      <c r="I528" s="112"/>
      <c r="J528" s="112"/>
      <c r="K528" s="112"/>
      <c r="L528" s="112"/>
      <c r="M528" s="112"/>
      <c r="N528" s="112"/>
    </row>
    <row r="529" spans="2:14">
      <c r="B529" s="119"/>
      <c r="C529" s="119"/>
      <c r="D529" s="119"/>
      <c r="E529" s="119"/>
      <c r="F529" s="119"/>
      <c r="G529" s="119"/>
      <c r="H529" s="112"/>
      <c r="I529" s="112"/>
      <c r="J529" s="112"/>
      <c r="K529" s="112"/>
      <c r="L529" s="112"/>
      <c r="M529" s="112"/>
      <c r="N529" s="112"/>
    </row>
    <row r="530" spans="2:14">
      <c r="B530" s="119"/>
      <c r="C530" s="119"/>
      <c r="D530" s="119"/>
      <c r="E530" s="119"/>
      <c r="F530" s="119"/>
      <c r="G530" s="119"/>
      <c r="H530" s="112"/>
      <c r="I530" s="112"/>
      <c r="J530" s="112"/>
      <c r="K530" s="112"/>
      <c r="L530" s="112"/>
      <c r="M530" s="112"/>
      <c r="N530" s="112"/>
    </row>
    <row r="531" spans="2:14">
      <c r="B531" s="119"/>
      <c r="C531" s="119"/>
      <c r="D531" s="119"/>
      <c r="E531" s="119"/>
      <c r="F531" s="119"/>
      <c r="G531" s="119"/>
      <c r="H531" s="112"/>
      <c r="I531" s="112"/>
      <c r="J531" s="112"/>
      <c r="K531" s="112"/>
      <c r="L531" s="112"/>
      <c r="M531" s="112"/>
      <c r="N531" s="112"/>
    </row>
    <row r="532" spans="2:14">
      <c r="B532" s="119"/>
      <c r="C532" s="119"/>
      <c r="D532" s="119"/>
      <c r="E532" s="119"/>
      <c r="F532" s="119"/>
      <c r="G532" s="119"/>
      <c r="H532" s="112"/>
      <c r="I532" s="112"/>
      <c r="J532" s="112"/>
      <c r="K532" s="112"/>
      <c r="L532" s="112"/>
      <c r="M532" s="112"/>
      <c r="N532" s="112"/>
    </row>
    <row r="533" spans="2:14">
      <c r="B533" s="119"/>
      <c r="C533" s="119"/>
      <c r="D533" s="119"/>
      <c r="E533" s="119"/>
      <c r="F533" s="119"/>
      <c r="G533" s="119"/>
      <c r="H533" s="112"/>
      <c r="I533" s="112"/>
      <c r="J533" s="112"/>
      <c r="K533" s="112"/>
      <c r="L533" s="112"/>
      <c r="M533" s="112"/>
      <c r="N533" s="112"/>
    </row>
    <row r="534" spans="2:14">
      <c r="B534" s="119"/>
      <c r="C534" s="119"/>
      <c r="D534" s="119"/>
      <c r="E534" s="119"/>
      <c r="F534" s="119"/>
      <c r="G534" s="119"/>
      <c r="H534" s="112"/>
      <c r="I534" s="112"/>
      <c r="J534" s="112"/>
      <c r="K534" s="112"/>
      <c r="L534" s="112"/>
      <c r="M534" s="112"/>
      <c r="N534" s="112"/>
    </row>
    <row r="535" spans="2:14">
      <c r="B535" s="119"/>
      <c r="C535" s="119"/>
      <c r="D535" s="119"/>
      <c r="E535" s="119"/>
      <c r="F535" s="119"/>
      <c r="G535" s="119"/>
      <c r="H535" s="112"/>
      <c r="I535" s="112"/>
      <c r="J535" s="112"/>
      <c r="K535" s="112"/>
      <c r="L535" s="112"/>
      <c r="M535" s="112"/>
      <c r="N535" s="112"/>
    </row>
    <row r="536" spans="2:14">
      <c r="B536" s="119"/>
      <c r="C536" s="119"/>
      <c r="D536" s="119"/>
      <c r="E536" s="119"/>
      <c r="F536" s="119"/>
      <c r="G536" s="119"/>
      <c r="H536" s="112"/>
      <c r="I536" s="112"/>
      <c r="J536" s="112"/>
      <c r="K536" s="112"/>
      <c r="L536" s="112"/>
      <c r="M536" s="112"/>
      <c r="N536" s="112"/>
    </row>
    <row r="537" spans="2:14">
      <c r="B537" s="119"/>
      <c r="C537" s="119"/>
      <c r="D537" s="119"/>
      <c r="E537" s="119"/>
      <c r="F537" s="119"/>
      <c r="G537" s="119"/>
      <c r="H537" s="112"/>
      <c r="I537" s="112"/>
      <c r="J537" s="112"/>
      <c r="K537" s="112"/>
      <c r="L537" s="112"/>
      <c r="M537" s="112"/>
      <c r="N537" s="112"/>
    </row>
    <row r="538" spans="2:14">
      <c r="B538" s="119"/>
      <c r="C538" s="119"/>
      <c r="D538" s="119"/>
      <c r="E538" s="119"/>
      <c r="F538" s="119"/>
      <c r="G538" s="119"/>
      <c r="H538" s="112"/>
      <c r="I538" s="112"/>
      <c r="J538" s="112"/>
      <c r="K538" s="112"/>
      <c r="L538" s="112"/>
      <c r="M538" s="112"/>
      <c r="N538" s="112"/>
    </row>
    <row r="539" spans="2:14">
      <c r="B539" s="119"/>
      <c r="C539" s="119"/>
      <c r="D539" s="119"/>
      <c r="E539" s="119"/>
      <c r="F539" s="119"/>
      <c r="G539" s="119"/>
      <c r="H539" s="112"/>
      <c r="I539" s="112"/>
      <c r="J539" s="112"/>
      <c r="K539" s="112"/>
      <c r="L539" s="112"/>
      <c r="M539" s="112"/>
      <c r="N539" s="112"/>
    </row>
    <row r="540" spans="2:14">
      <c r="B540" s="119"/>
      <c r="C540" s="119"/>
      <c r="D540" s="119"/>
      <c r="E540" s="119"/>
      <c r="F540" s="119"/>
      <c r="G540" s="119"/>
      <c r="H540" s="112"/>
      <c r="I540" s="112"/>
      <c r="J540" s="112"/>
      <c r="K540" s="112"/>
      <c r="L540" s="112"/>
      <c r="M540" s="112"/>
      <c r="N540" s="112"/>
    </row>
    <row r="541" spans="2:14">
      <c r="B541" s="119"/>
      <c r="C541" s="119"/>
      <c r="D541" s="119"/>
      <c r="E541" s="119"/>
      <c r="F541" s="119"/>
      <c r="G541" s="119"/>
      <c r="H541" s="112"/>
      <c r="I541" s="112"/>
      <c r="J541" s="112"/>
      <c r="K541" s="112"/>
      <c r="L541" s="112"/>
      <c r="M541" s="112"/>
      <c r="N541" s="112"/>
    </row>
    <row r="542" spans="2:14">
      <c r="B542" s="119"/>
      <c r="C542" s="119"/>
      <c r="D542" s="119"/>
      <c r="E542" s="119"/>
      <c r="F542" s="119"/>
      <c r="G542" s="119"/>
      <c r="H542" s="112"/>
      <c r="I542" s="112"/>
      <c r="J542" s="112"/>
      <c r="K542" s="112"/>
      <c r="L542" s="112"/>
      <c r="M542" s="112"/>
      <c r="N542" s="112"/>
    </row>
    <row r="543" spans="2:14">
      <c r="B543" s="119"/>
      <c r="C543" s="119"/>
      <c r="D543" s="119"/>
      <c r="E543" s="119"/>
      <c r="F543" s="119"/>
      <c r="G543" s="119"/>
      <c r="H543" s="112"/>
      <c r="I543" s="112"/>
      <c r="J543" s="112"/>
      <c r="K543" s="112"/>
      <c r="L543" s="112"/>
      <c r="M543" s="112"/>
      <c r="N543" s="112"/>
    </row>
    <row r="544" spans="2:14">
      <c r="B544" s="119"/>
      <c r="C544" s="119"/>
      <c r="D544" s="119"/>
      <c r="E544" s="119"/>
      <c r="F544" s="119"/>
      <c r="G544" s="119"/>
      <c r="H544" s="112"/>
      <c r="I544" s="112"/>
      <c r="J544" s="112"/>
      <c r="K544" s="112"/>
      <c r="L544" s="112"/>
      <c r="M544" s="112"/>
      <c r="N544" s="112"/>
    </row>
    <row r="545" spans="2:14">
      <c r="B545" s="119"/>
      <c r="C545" s="119"/>
      <c r="D545" s="119"/>
      <c r="E545" s="119"/>
      <c r="F545" s="119"/>
      <c r="G545" s="119"/>
      <c r="H545" s="112"/>
      <c r="I545" s="112"/>
      <c r="J545" s="112"/>
      <c r="K545" s="112"/>
      <c r="L545" s="112"/>
      <c r="M545" s="112"/>
      <c r="N545" s="112"/>
    </row>
    <row r="546" spans="2:14">
      <c r="B546" s="119"/>
      <c r="C546" s="119"/>
      <c r="D546" s="119"/>
      <c r="E546" s="119"/>
      <c r="F546" s="119"/>
      <c r="G546" s="119"/>
      <c r="H546" s="112"/>
      <c r="I546" s="112"/>
      <c r="J546" s="112"/>
      <c r="K546" s="112"/>
      <c r="L546" s="112"/>
      <c r="M546" s="112"/>
      <c r="N546" s="112"/>
    </row>
    <row r="547" spans="2:14">
      <c r="B547" s="119"/>
      <c r="C547" s="119"/>
      <c r="D547" s="119"/>
      <c r="E547" s="119"/>
      <c r="F547" s="119"/>
      <c r="G547" s="119"/>
      <c r="H547" s="112"/>
      <c r="I547" s="112"/>
      <c r="J547" s="112"/>
      <c r="K547" s="112"/>
      <c r="L547" s="112"/>
      <c r="M547" s="112"/>
      <c r="N547" s="112"/>
    </row>
    <row r="548" spans="2:14">
      <c r="B548" s="119"/>
      <c r="C548" s="119"/>
      <c r="D548" s="119"/>
      <c r="E548" s="119"/>
      <c r="F548" s="119"/>
      <c r="G548" s="119"/>
      <c r="H548" s="112"/>
      <c r="I548" s="112"/>
      <c r="J548" s="112"/>
      <c r="K548" s="112"/>
      <c r="L548" s="112"/>
      <c r="M548" s="112"/>
      <c r="N548" s="112"/>
    </row>
    <row r="549" spans="2:14">
      <c r="B549" s="119"/>
      <c r="C549" s="119"/>
      <c r="D549" s="119"/>
      <c r="E549" s="119"/>
      <c r="F549" s="119"/>
      <c r="G549" s="119"/>
      <c r="H549" s="112"/>
      <c r="I549" s="112"/>
      <c r="J549" s="112"/>
      <c r="K549" s="112"/>
      <c r="L549" s="112"/>
      <c r="M549" s="112"/>
      <c r="N549" s="112"/>
    </row>
    <row r="550" spans="2:14">
      <c r="B550" s="119"/>
      <c r="C550" s="119"/>
      <c r="D550" s="119"/>
      <c r="E550" s="119"/>
      <c r="F550" s="119"/>
      <c r="G550" s="119"/>
      <c r="H550" s="112"/>
      <c r="I550" s="112"/>
      <c r="J550" s="112"/>
      <c r="K550" s="112"/>
      <c r="L550" s="112"/>
      <c r="M550" s="112"/>
      <c r="N550" s="112"/>
    </row>
    <row r="551" spans="2:14">
      <c r="B551" s="119"/>
      <c r="C551" s="119"/>
      <c r="D551" s="119"/>
      <c r="E551" s="119"/>
      <c r="F551" s="119"/>
      <c r="G551" s="119"/>
      <c r="H551" s="112"/>
      <c r="I551" s="112"/>
      <c r="J551" s="112"/>
      <c r="K551" s="112"/>
      <c r="L551" s="112"/>
      <c r="M551" s="112"/>
      <c r="N551" s="112"/>
    </row>
    <row r="552" spans="2:14">
      <c r="B552" s="119"/>
      <c r="C552" s="119"/>
      <c r="D552" s="119"/>
      <c r="E552" s="119"/>
      <c r="F552" s="119"/>
      <c r="G552" s="119"/>
      <c r="H552" s="112"/>
      <c r="I552" s="112"/>
      <c r="J552" s="112"/>
      <c r="K552" s="112"/>
      <c r="L552" s="112"/>
      <c r="M552" s="112"/>
      <c r="N552" s="112"/>
    </row>
    <row r="553" spans="2:14">
      <c r="B553" s="119"/>
      <c r="C553" s="119"/>
      <c r="D553" s="119"/>
      <c r="E553" s="119"/>
      <c r="F553" s="119"/>
      <c r="G553" s="119"/>
      <c r="H553" s="112"/>
      <c r="I553" s="112"/>
      <c r="J553" s="112"/>
      <c r="K553" s="112"/>
      <c r="L553" s="112"/>
      <c r="M553" s="112"/>
      <c r="N553" s="112"/>
    </row>
    <row r="554" spans="2:14">
      <c r="B554" s="119"/>
      <c r="C554" s="119"/>
      <c r="D554" s="119"/>
      <c r="E554" s="119"/>
      <c r="F554" s="119"/>
      <c r="G554" s="119"/>
      <c r="H554" s="112"/>
      <c r="I554" s="112"/>
      <c r="J554" s="112"/>
      <c r="K554" s="112"/>
      <c r="L554" s="112"/>
      <c r="M554" s="112"/>
      <c r="N554" s="112"/>
    </row>
    <row r="555" spans="2:14">
      <c r="B555" s="119"/>
      <c r="C555" s="119"/>
      <c r="D555" s="119"/>
      <c r="E555" s="119"/>
      <c r="F555" s="119"/>
      <c r="G555" s="119"/>
      <c r="H555" s="112"/>
      <c r="I555" s="112"/>
      <c r="J555" s="112"/>
      <c r="K555" s="112"/>
      <c r="L555" s="112"/>
      <c r="M555" s="112"/>
      <c r="N555" s="112"/>
    </row>
    <row r="556" spans="2:14">
      <c r="B556" s="119"/>
      <c r="C556" s="119"/>
      <c r="D556" s="119"/>
      <c r="E556" s="119"/>
      <c r="F556" s="119"/>
      <c r="G556" s="119"/>
      <c r="H556" s="112"/>
      <c r="I556" s="112"/>
      <c r="J556" s="112"/>
      <c r="K556" s="112"/>
      <c r="L556" s="112"/>
      <c r="M556" s="112"/>
      <c r="N556" s="112"/>
    </row>
    <row r="557" spans="2:14">
      <c r="B557" s="119"/>
      <c r="C557" s="119"/>
      <c r="D557" s="119"/>
      <c r="E557" s="119"/>
      <c r="F557" s="119"/>
      <c r="G557" s="119"/>
      <c r="H557" s="112"/>
      <c r="I557" s="112"/>
      <c r="J557" s="112"/>
      <c r="K557" s="112"/>
      <c r="L557" s="112"/>
      <c r="M557" s="112"/>
      <c r="N557" s="112"/>
    </row>
    <row r="558" spans="2:14">
      <c r="B558" s="119"/>
      <c r="C558" s="119"/>
      <c r="D558" s="119"/>
      <c r="E558" s="119"/>
      <c r="F558" s="119"/>
      <c r="G558" s="119"/>
      <c r="H558" s="112"/>
      <c r="I558" s="112"/>
      <c r="J558" s="112"/>
      <c r="K558" s="112"/>
      <c r="L558" s="112"/>
      <c r="M558" s="112"/>
      <c r="N558" s="112"/>
    </row>
    <row r="559" spans="2:14">
      <c r="B559" s="119"/>
      <c r="C559" s="119"/>
      <c r="D559" s="119"/>
      <c r="E559" s="119"/>
      <c r="F559" s="119"/>
      <c r="G559" s="119"/>
      <c r="H559" s="112"/>
      <c r="I559" s="112"/>
      <c r="J559" s="112"/>
      <c r="K559" s="112"/>
      <c r="L559" s="112"/>
      <c r="M559" s="112"/>
      <c r="N559" s="112"/>
    </row>
    <row r="560" spans="2:14">
      <c r="B560" s="119"/>
      <c r="C560" s="119"/>
      <c r="D560" s="119"/>
      <c r="E560" s="119"/>
      <c r="F560" s="119"/>
      <c r="G560" s="119"/>
      <c r="H560" s="112"/>
      <c r="I560" s="112"/>
      <c r="J560" s="112"/>
      <c r="K560" s="112"/>
      <c r="L560" s="112"/>
      <c r="M560" s="112"/>
      <c r="N560" s="112"/>
    </row>
    <row r="561" spans="2:14">
      <c r="B561" s="119"/>
      <c r="C561" s="119"/>
      <c r="D561" s="119"/>
      <c r="E561" s="119"/>
      <c r="F561" s="119"/>
      <c r="G561" s="119"/>
      <c r="H561" s="112"/>
      <c r="I561" s="112"/>
      <c r="J561" s="112"/>
      <c r="K561" s="112"/>
      <c r="L561" s="112"/>
      <c r="M561" s="112"/>
      <c r="N561" s="112"/>
    </row>
    <row r="562" spans="2:14">
      <c r="B562" s="119"/>
      <c r="C562" s="119"/>
      <c r="D562" s="119"/>
      <c r="E562" s="119"/>
      <c r="F562" s="119"/>
      <c r="G562" s="119"/>
      <c r="H562" s="112"/>
      <c r="I562" s="112"/>
      <c r="J562" s="112"/>
      <c r="K562" s="112"/>
      <c r="L562" s="112"/>
      <c r="M562" s="112"/>
      <c r="N562" s="112"/>
    </row>
    <row r="563" spans="2:14">
      <c r="B563" s="119"/>
      <c r="C563" s="119"/>
      <c r="D563" s="119"/>
      <c r="E563" s="119"/>
      <c r="F563" s="119"/>
      <c r="G563" s="119"/>
      <c r="H563" s="112"/>
      <c r="I563" s="112"/>
      <c r="J563" s="112"/>
      <c r="K563" s="112"/>
      <c r="L563" s="112"/>
      <c r="M563" s="112"/>
      <c r="N563" s="112"/>
    </row>
    <row r="564" spans="2:14">
      <c r="B564" s="119"/>
      <c r="C564" s="119"/>
      <c r="D564" s="119"/>
      <c r="E564" s="119"/>
      <c r="F564" s="119"/>
      <c r="G564" s="119"/>
      <c r="H564" s="112"/>
      <c r="I564" s="112"/>
      <c r="J564" s="112"/>
      <c r="K564" s="112"/>
      <c r="L564" s="112"/>
      <c r="M564" s="112"/>
      <c r="N564" s="112"/>
    </row>
    <row r="565" spans="2:14">
      <c r="B565" s="119"/>
      <c r="C565" s="119"/>
      <c r="D565" s="119"/>
      <c r="E565" s="119"/>
      <c r="F565" s="119"/>
      <c r="G565" s="119"/>
      <c r="H565" s="112"/>
      <c r="I565" s="112"/>
      <c r="J565" s="112"/>
      <c r="K565" s="112"/>
      <c r="L565" s="112"/>
      <c r="M565" s="112"/>
      <c r="N565" s="112"/>
    </row>
    <row r="566" spans="2:14">
      <c r="B566" s="119"/>
      <c r="C566" s="119"/>
      <c r="D566" s="119"/>
      <c r="E566" s="119"/>
      <c r="F566" s="119"/>
      <c r="G566" s="119"/>
      <c r="H566" s="112"/>
      <c r="I566" s="112"/>
      <c r="J566" s="112"/>
      <c r="K566" s="112"/>
      <c r="L566" s="112"/>
      <c r="M566" s="112"/>
      <c r="N566" s="112"/>
    </row>
    <row r="567" spans="2:14">
      <c r="B567" s="119"/>
      <c r="C567" s="119"/>
      <c r="D567" s="119"/>
      <c r="E567" s="119"/>
      <c r="F567" s="119"/>
      <c r="G567" s="119"/>
      <c r="H567" s="112"/>
      <c r="I567" s="112"/>
      <c r="J567" s="112"/>
      <c r="K567" s="112"/>
      <c r="L567" s="112"/>
      <c r="M567" s="112"/>
      <c r="N567" s="112"/>
    </row>
    <row r="568" spans="2:14">
      <c r="B568" s="119"/>
      <c r="C568" s="119"/>
      <c r="D568" s="119"/>
      <c r="E568" s="119"/>
      <c r="F568" s="119"/>
      <c r="G568" s="119"/>
      <c r="H568" s="112"/>
      <c r="I568" s="112"/>
      <c r="J568" s="112"/>
      <c r="K568" s="112"/>
      <c r="L568" s="112"/>
      <c r="M568" s="112"/>
      <c r="N568" s="112"/>
    </row>
    <row r="569" spans="2:14">
      <c r="B569" s="119"/>
      <c r="C569" s="119"/>
      <c r="D569" s="119"/>
      <c r="E569" s="119"/>
      <c r="F569" s="119"/>
      <c r="G569" s="119"/>
      <c r="H569" s="112"/>
      <c r="I569" s="112"/>
      <c r="J569" s="112"/>
      <c r="K569" s="112"/>
      <c r="L569" s="112"/>
      <c r="M569" s="112"/>
      <c r="N569" s="112"/>
    </row>
    <row r="570" spans="2:14">
      <c r="B570" s="119"/>
      <c r="C570" s="119"/>
      <c r="D570" s="119"/>
      <c r="E570" s="119"/>
      <c r="F570" s="119"/>
      <c r="G570" s="119"/>
      <c r="H570" s="112"/>
      <c r="I570" s="112"/>
      <c r="J570" s="112"/>
      <c r="K570" s="112"/>
      <c r="L570" s="112"/>
      <c r="M570" s="112"/>
      <c r="N570" s="112"/>
    </row>
    <row r="571" spans="2:14">
      <c r="B571" s="119"/>
      <c r="C571" s="119"/>
      <c r="D571" s="119"/>
      <c r="E571" s="119"/>
      <c r="F571" s="119"/>
      <c r="G571" s="119"/>
      <c r="H571" s="112"/>
      <c r="I571" s="112"/>
      <c r="J571" s="112"/>
      <c r="K571" s="112"/>
      <c r="L571" s="112"/>
      <c r="M571" s="112"/>
      <c r="N571" s="112"/>
    </row>
    <row r="572" spans="2:14">
      <c r="B572" s="119"/>
      <c r="C572" s="119"/>
      <c r="D572" s="119"/>
      <c r="E572" s="119"/>
      <c r="F572" s="119"/>
      <c r="G572" s="119"/>
      <c r="H572" s="112"/>
      <c r="I572" s="112"/>
      <c r="J572" s="112"/>
      <c r="K572" s="112"/>
      <c r="L572" s="112"/>
      <c r="M572" s="112"/>
      <c r="N572" s="112"/>
    </row>
    <row r="573" spans="2:14">
      <c r="B573" s="119"/>
      <c r="C573" s="119"/>
      <c r="D573" s="119"/>
      <c r="E573" s="119"/>
      <c r="F573" s="119"/>
      <c r="G573" s="119"/>
      <c r="H573" s="112"/>
      <c r="I573" s="112"/>
      <c r="J573" s="112"/>
      <c r="K573" s="112"/>
      <c r="L573" s="112"/>
      <c r="M573" s="112"/>
      <c r="N573" s="11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0 B92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64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141</v>
      </c>
      <c r="C1" s="67" t="s" vm="1">
        <v>222</v>
      </c>
    </row>
    <row r="2" spans="2:15">
      <c r="B2" s="46" t="s">
        <v>140</v>
      </c>
      <c r="C2" s="67" t="s">
        <v>223</v>
      </c>
    </row>
    <row r="3" spans="2:15">
      <c r="B3" s="46" t="s">
        <v>142</v>
      </c>
      <c r="C3" s="67" t="s">
        <v>224</v>
      </c>
    </row>
    <row r="4" spans="2:15">
      <c r="B4" s="46" t="s">
        <v>143</v>
      </c>
      <c r="C4" s="67">
        <v>12152</v>
      </c>
    </row>
    <row r="6" spans="2:15" ht="26.25" customHeight="1">
      <c r="B6" s="130" t="s">
        <v>169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ht="26.25" customHeight="1">
      <c r="B7" s="130" t="s">
        <v>88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15" s="3" customFormat="1" ht="78.75">
      <c r="B8" s="21" t="s">
        <v>110</v>
      </c>
      <c r="C8" s="29" t="s">
        <v>44</v>
      </c>
      <c r="D8" s="29" t="s">
        <v>114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98</v>
      </c>
      <c r="J8" s="29" t="s">
        <v>197</v>
      </c>
      <c r="K8" s="29" t="s">
        <v>196</v>
      </c>
      <c r="L8" s="29" t="s">
        <v>61</v>
      </c>
      <c r="M8" s="29" t="s">
        <v>58</v>
      </c>
      <c r="N8" s="29" t="s">
        <v>144</v>
      </c>
      <c r="O8" s="19" t="s">
        <v>146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204</v>
      </c>
      <c r="K9" s="31"/>
      <c r="L9" s="31" t="s">
        <v>200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724.90796377900006</v>
      </c>
      <c r="M11" s="69"/>
      <c r="N11" s="78">
        <v>1</v>
      </c>
      <c r="O11" s="78">
        <f>L11/'סכום נכסי הקרן'!$C$42</f>
        <v>2.1938590061241763E-2</v>
      </c>
    </row>
    <row r="12" spans="2:15" s="4" customFormat="1" ht="18" customHeight="1">
      <c r="B12" s="70" t="s">
        <v>190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724.90796377900006</v>
      </c>
      <c r="M12" s="71"/>
      <c r="N12" s="81">
        <v>1</v>
      </c>
      <c r="O12" s="81">
        <f>L12/'סכום נכסי הקרן'!$C$42</f>
        <v>2.1938590061241763E-2</v>
      </c>
    </row>
    <row r="13" spans="2:15">
      <c r="B13" s="89" t="s">
        <v>51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525.87009392399989</v>
      </c>
      <c r="M13" s="71"/>
      <c r="N13" s="81">
        <v>0.7254301514120487</v>
      </c>
      <c r="O13" s="81">
        <f>L13/'סכום נכסי הקרן'!$C$42</f>
        <v>1.5914914709893476E-2</v>
      </c>
    </row>
    <row r="14" spans="2:15">
      <c r="B14" s="76" t="s">
        <v>1756</v>
      </c>
      <c r="C14" s="73" t="s">
        <v>1757</v>
      </c>
      <c r="D14" s="86" t="s">
        <v>28</v>
      </c>
      <c r="E14" s="73"/>
      <c r="F14" s="86" t="s">
        <v>1642</v>
      </c>
      <c r="G14" s="73" t="s">
        <v>2113</v>
      </c>
      <c r="H14" s="73" t="s">
        <v>911</v>
      </c>
      <c r="I14" s="86" t="s">
        <v>130</v>
      </c>
      <c r="J14" s="83">
        <v>7.924334</v>
      </c>
      <c r="K14" s="85">
        <v>115680</v>
      </c>
      <c r="L14" s="83">
        <v>40.321391513000002</v>
      </c>
      <c r="M14" s="84">
        <v>1.4792505659714401E-5</v>
      </c>
      <c r="N14" s="84">
        <v>5.5622773548798576E-2</v>
      </c>
      <c r="O14" s="84">
        <f>L14/'סכום נכסי הקרן'!$C$42</f>
        <v>1.2202852269563736E-3</v>
      </c>
    </row>
    <row r="15" spans="2:15">
      <c r="B15" s="76" t="s">
        <v>1759</v>
      </c>
      <c r="C15" s="73" t="s">
        <v>1760</v>
      </c>
      <c r="D15" s="86" t="s">
        <v>28</v>
      </c>
      <c r="E15" s="73"/>
      <c r="F15" s="86" t="s">
        <v>1642</v>
      </c>
      <c r="G15" s="73" t="s">
        <v>910</v>
      </c>
      <c r="H15" s="73" t="s">
        <v>911</v>
      </c>
      <c r="I15" s="86" t="s">
        <v>127</v>
      </c>
      <c r="J15" s="83">
        <v>9.8768410000000006</v>
      </c>
      <c r="K15" s="85">
        <v>83365</v>
      </c>
      <c r="L15" s="83">
        <v>29.353598024</v>
      </c>
      <c r="M15" s="84">
        <v>1.2334661807992784E-5</v>
      </c>
      <c r="N15" s="84">
        <v>4.0492861839974102E-2</v>
      </c>
      <c r="O15" s="84">
        <f>L15/'סכום נכסי הקרן'!$C$42</f>
        <v>8.8835629631369166E-4</v>
      </c>
    </row>
    <row r="16" spans="2:15">
      <c r="B16" s="76" t="s">
        <v>1761</v>
      </c>
      <c r="C16" s="73" t="s">
        <v>1762</v>
      </c>
      <c r="D16" s="86" t="s">
        <v>28</v>
      </c>
      <c r="E16" s="73"/>
      <c r="F16" s="86" t="s">
        <v>1642</v>
      </c>
      <c r="G16" s="73" t="s">
        <v>1020</v>
      </c>
      <c r="H16" s="73" t="s">
        <v>911</v>
      </c>
      <c r="I16" s="86" t="s">
        <v>127</v>
      </c>
      <c r="J16" s="83">
        <v>0.43657899999999999</v>
      </c>
      <c r="K16" s="85">
        <v>1073293</v>
      </c>
      <c r="L16" s="83">
        <v>16.704771884000003</v>
      </c>
      <c r="M16" s="84">
        <v>3.1314648197154298E-6</v>
      </c>
      <c r="N16" s="84">
        <v>2.3043990021735676E-2</v>
      </c>
      <c r="O16" s="84">
        <f>L16/'סכום נכסי הקרן'!$C$42</f>
        <v>5.0555265046220454E-4</v>
      </c>
    </row>
    <row r="17" spans="2:15">
      <c r="B17" s="76" t="s">
        <v>1763</v>
      </c>
      <c r="C17" s="73" t="s">
        <v>1764</v>
      </c>
      <c r="D17" s="86" t="s">
        <v>28</v>
      </c>
      <c r="E17" s="73"/>
      <c r="F17" s="86" t="s">
        <v>1642</v>
      </c>
      <c r="G17" s="73" t="s">
        <v>1020</v>
      </c>
      <c r="H17" s="73" t="s">
        <v>911</v>
      </c>
      <c r="I17" s="86" t="s">
        <v>129</v>
      </c>
      <c r="J17" s="83">
        <v>5.7443109999999997</v>
      </c>
      <c r="K17" s="85">
        <v>99408</v>
      </c>
      <c r="L17" s="83">
        <v>22.271902938</v>
      </c>
      <c r="M17" s="84">
        <v>2.0215354849056445E-5</v>
      </c>
      <c r="N17" s="84">
        <v>3.0723766396350351E-2</v>
      </c>
      <c r="O17" s="84">
        <f>L17/'סכום נכסי הקרן'!$C$42</f>
        <v>6.7403611610688543E-4</v>
      </c>
    </row>
    <row r="18" spans="2:15">
      <c r="B18" s="76" t="s">
        <v>1782</v>
      </c>
      <c r="C18" s="73" t="s">
        <v>1783</v>
      </c>
      <c r="D18" s="86" t="s">
        <v>28</v>
      </c>
      <c r="E18" s="73"/>
      <c r="F18" s="86" t="s">
        <v>1642</v>
      </c>
      <c r="G18" s="73" t="s">
        <v>1055</v>
      </c>
      <c r="H18" s="73" t="s">
        <v>911</v>
      </c>
      <c r="I18" s="86" t="s">
        <v>129</v>
      </c>
      <c r="J18" s="83">
        <v>6.5265380000000004</v>
      </c>
      <c r="K18" s="85">
        <v>199088</v>
      </c>
      <c r="L18" s="83">
        <v>50.678755631000001</v>
      </c>
      <c r="M18" s="84">
        <v>2.1844127309553907E-5</v>
      </c>
      <c r="N18" s="84">
        <v>6.9910606812494946E-2</v>
      </c>
      <c r="O18" s="84">
        <f>L18/'סכום נכסי הקרן'!$C$42</f>
        <v>1.5337401437919822E-3</v>
      </c>
    </row>
    <row r="19" spans="2:15">
      <c r="B19" s="76" t="s">
        <v>1765</v>
      </c>
      <c r="C19" s="73" t="s">
        <v>1766</v>
      </c>
      <c r="D19" s="86" t="s">
        <v>28</v>
      </c>
      <c r="E19" s="73"/>
      <c r="F19" s="86" t="s">
        <v>1642</v>
      </c>
      <c r="G19" s="73" t="s">
        <v>1055</v>
      </c>
      <c r="H19" s="73" t="s">
        <v>911</v>
      </c>
      <c r="I19" s="86" t="s">
        <v>127</v>
      </c>
      <c r="J19" s="83">
        <v>3.1851159999999998</v>
      </c>
      <c r="K19" s="85">
        <v>161611</v>
      </c>
      <c r="L19" s="83">
        <v>18.350827764000002</v>
      </c>
      <c r="M19" s="84">
        <v>1.3360836127938627E-5</v>
      </c>
      <c r="N19" s="84">
        <v>2.5314700183918175E-2</v>
      </c>
      <c r="O19" s="84">
        <f>L19/'סכום נכסי הקרן'!$C$42</f>
        <v>5.5536882985822227E-4</v>
      </c>
    </row>
    <row r="20" spans="2:15">
      <c r="B20" s="76" t="s">
        <v>1772</v>
      </c>
      <c r="C20" s="73" t="s">
        <v>1773</v>
      </c>
      <c r="D20" s="86" t="s">
        <v>28</v>
      </c>
      <c r="E20" s="73"/>
      <c r="F20" s="86" t="s">
        <v>1642</v>
      </c>
      <c r="G20" s="73" t="s">
        <v>920</v>
      </c>
      <c r="H20" s="73" t="s">
        <v>911</v>
      </c>
      <c r="I20" s="86" t="s">
        <v>127</v>
      </c>
      <c r="J20" s="83">
        <v>661.47162900000001</v>
      </c>
      <c r="K20" s="85">
        <v>1249</v>
      </c>
      <c r="L20" s="83">
        <v>29.453247995000002</v>
      </c>
      <c r="M20" s="84">
        <v>2.2571654046637211E-6</v>
      </c>
      <c r="N20" s="84">
        <v>4.0630327526625577E-2</v>
      </c>
      <c r="O20" s="84">
        <f>L20/'סכום נכסי הקרן'!$C$42</f>
        <v>8.9137209966062543E-4</v>
      </c>
    </row>
    <row r="21" spans="2:15">
      <c r="B21" s="76" t="s">
        <v>1767</v>
      </c>
      <c r="C21" s="73" t="s">
        <v>1768</v>
      </c>
      <c r="D21" s="86" t="s">
        <v>28</v>
      </c>
      <c r="E21" s="73"/>
      <c r="F21" s="86" t="s">
        <v>1642</v>
      </c>
      <c r="G21" s="73" t="s">
        <v>1769</v>
      </c>
      <c r="H21" s="73" t="s">
        <v>911</v>
      </c>
      <c r="I21" s="86" t="s">
        <v>127</v>
      </c>
      <c r="J21" s="83">
        <v>381.667171</v>
      </c>
      <c r="K21" s="85">
        <v>1467</v>
      </c>
      <c r="L21" s="83">
        <v>19.960639617000002</v>
      </c>
      <c r="M21" s="84">
        <v>3.3382444694563961E-6</v>
      </c>
      <c r="N21" s="84">
        <v>2.7535412237635903E-2</v>
      </c>
      <c r="O21" s="84">
        <f>L21/'סכום נכסי הקרן'!$C$42</f>
        <v>6.040881212487938E-4</v>
      </c>
    </row>
    <row r="22" spans="2:15">
      <c r="B22" s="76" t="s">
        <v>1774</v>
      </c>
      <c r="C22" s="73" t="s">
        <v>1775</v>
      </c>
      <c r="D22" s="86" t="s">
        <v>28</v>
      </c>
      <c r="E22" s="73"/>
      <c r="F22" s="86" t="s">
        <v>1642</v>
      </c>
      <c r="G22" s="73" t="s">
        <v>1769</v>
      </c>
      <c r="H22" s="73" t="s">
        <v>911</v>
      </c>
      <c r="I22" s="86" t="s">
        <v>127</v>
      </c>
      <c r="J22" s="83">
        <v>0.50652799999999998</v>
      </c>
      <c r="K22" s="85">
        <v>1032681</v>
      </c>
      <c r="L22" s="83">
        <v>18.647881938999998</v>
      </c>
      <c r="M22" s="84">
        <v>2.5010843692078437E-6</v>
      </c>
      <c r="N22" s="84">
        <v>2.5724482100854814E-2</v>
      </c>
      <c r="O22" s="84">
        <f>L22/'סכום נכסי הקרן'!$C$42</f>
        <v>5.6435886734840506E-4</v>
      </c>
    </row>
    <row r="23" spans="2:15">
      <c r="B23" s="76" t="s">
        <v>1778</v>
      </c>
      <c r="C23" s="73" t="s">
        <v>1779</v>
      </c>
      <c r="D23" s="86" t="s">
        <v>28</v>
      </c>
      <c r="E23" s="73"/>
      <c r="F23" s="86" t="s">
        <v>1642</v>
      </c>
      <c r="G23" s="73" t="s">
        <v>1091</v>
      </c>
      <c r="H23" s="73" t="s">
        <v>911</v>
      </c>
      <c r="I23" s="86" t="s">
        <v>129</v>
      </c>
      <c r="J23" s="83">
        <v>33.516103999999999</v>
      </c>
      <c r="K23" s="85">
        <v>12823</v>
      </c>
      <c r="L23" s="83">
        <v>16.762592686000001</v>
      </c>
      <c r="M23" s="84">
        <v>1.1508999729314196E-6</v>
      </c>
      <c r="N23" s="84">
        <v>2.3123752977709525E-2</v>
      </c>
      <c r="O23" s="84">
        <f>L23/'סכום נכסי הקרן'!$C$42</f>
        <v>5.073025372553878E-4</v>
      </c>
    </row>
    <row r="24" spans="2:15">
      <c r="B24" s="76" t="s">
        <v>1770</v>
      </c>
      <c r="C24" s="73" t="s">
        <v>1771</v>
      </c>
      <c r="D24" s="86" t="s">
        <v>28</v>
      </c>
      <c r="E24" s="73"/>
      <c r="F24" s="86" t="s">
        <v>1642</v>
      </c>
      <c r="G24" s="73" t="s">
        <v>1091</v>
      </c>
      <c r="H24" s="73" t="s">
        <v>911</v>
      </c>
      <c r="I24" s="86" t="s">
        <v>127</v>
      </c>
      <c r="J24" s="83">
        <v>12.947260000000002</v>
      </c>
      <c r="K24" s="85">
        <v>115651</v>
      </c>
      <c r="L24" s="83">
        <v>53.381009372000008</v>
      </c>
      <c r="M24" s="84">
        <v>2.9434127529229294E-6</v>
      </c>
      <c r="N24" s="84">
        <v>7.3638326572825555E-2</v>
      </c>
      <c r="O24" s="84">
        <f>L24/'סכום נכסי הקרן'!$C$42</f>
        <v>1.615521059477066E-3</v>
      </c>
    </row>
    <row r="25" spans="2:15">
      <c r="B25" s="76" t="s">
        <v>1780</v>
      </c>
      <c r="C25" s="73" t="s">
        <v>1781</v>
      </c>
      <c r="D25" s="86" t="s">
        <v>28</v>
      </c>
      <c r="E25" s="73"/>
      <c r="F25" s="86" t="s">
        <v>1642</v>
      </c>
      <c r="G25" s="73" t="s">
        <v>1091</v>
      </c>
      <c r="H25" s="73" t="s">
        <v>911</v>
      </c>
      <c r="I25" s="86" t="s">
        <v>127</v>
      </c>
      <c r="J25" s="83">
        <v>65.634863999999993</v>
      </c>
      <c r="K25" s="85">
        <v>13070.96</v>
      </c>
      <c r="L25" s="83">
        <v>30.584515823000004</v>
      </c>
      <c r="M25" s="84">
        <v>9.0962929306184882E-6</v>
      </c>
      <c r="N25" s="84">
        <v>4.219089505316042E-2</v>
      </c>
      <c r="O25" s="84">
        <f>L25/'סכום נכסי הקרן'!$C$42</f>
        <v>9.2560875088815934E-4</v>
      </c>
    </row>
    <row r="26" spans="2:15">
      <c r="B26" s="76" t="s">
        <v>1776</v>
      </c>
      <c r="C26" s="73" t="s">
        <v>1777</v>
      </c>
      <c r="D26" s="86" t="s">
        <v>28</v>
      </c>
      <c r="E26" s="73"/>
      <c r="F26" s="86" t="s">
        <v>1642</v>
      </c>
      <c r="G26" s="73" t="s">
        <v>1091</v>
      </c>
      <c r="H26" s="73" t="s">
        <v>911</v>
      </c>
      <c r="I26" s="86" t="s">
        <v>127</v>
      </c>
      <c r="J26" s="83">
        <v>27.671608000000003</v>
      </c>
      <c r="K26" s="85">
        <v>26861.81</v>
      </c>
      <c r="L26" s="83">
        <v>26.498983251000002</v>
      </c>
      <c r="M26" s="84">
        <v>2.6974261305750671E-6</v>
      </c>
      <c r="N26" s="84">
        <v>3.6554962250461148E-2</v>
      </c>
      <c r="O26" s="84">
        <f>L26/'סכום נכסי הקרן'!$C$42</f>
        <v>8.019643315170347E-4</v>
      </c>
    </row>
    <row r="27" spans="2:15">
      <c r="B27" s="76" t="s">
        <v>1784</v>
      </c>
      <c r="C27" s="73" t="s">
        <v>1785</v>
      </c>
      <c r="D27" s="86" t="s">
        <v>28</v>
      </c>
      <c r="E27" s="73"/>
      <c r="F27" s="86" t="s">
        <v>1642</v>
      </c>
      <c r="G27" s="73" t="s">
        <v>1091</v>
      </c>
      <c r="H27" s="73" t="s">
        <v>911</v>
      </c>
      <c r="I27" s="86" t="s">
        <v>129</v>
      </c>
      <c r="J27" s="83">
        <v>51.939264999999999</v>
      </c>
      <c r="K27" s="85">
        <v>8490</v>
      </c>
      <c r="L27" s="83">
        <v>17.198932953</v>
      </c>
      <c r="M27" s="84">
        <v>1.5291044359081116E-6</v>
      </c>
      <c r="N27" s="84">
        <v>2.3725678034133686E-2</v>
      </c>
      <c r="O27" s="84">
        <f>L27/'סכום נכסי הקרן'!$C$42</f>
        <v>5.2050792431586725E-4</v>
      </c>
    </row>
    <row r="28" spans="2:15">
      <c r="B28" s="76" t="s">
        <v>1786</v>
      </c>
      <c r="C28" s="73" t="s">
        <v>1787</v>
      </c>
      <c r="D28" s="86" t="s">
        <v>28</v>
      </c>
      <c r="E28" s="73"/>
      <c r="F28" s="86" t="s">
        <v>1642</v>
      </c>
      <c r="G28" s="73" t="s">
        <v>677</v>
      </c>
      <c r="H28" s="73"/>
      <c r="I28" s="86" t="s">
        <v>130</v>
      </c>
      <c r="J28" s="83">
        <v>114.26748400000001</v>
      </c>
      <c r="K28" s="85">
        <v>16783.84</v>
      </c>
      <c r="L28" s="83">
        <v>84.358425330000003</v>
      </c>
      <c r="M28" s="84">
        <v>5.5078283345323268E-5</v>
      </c>
      <c r="N28" s="84">
        <v>0.11637122165168824</v>
      </c>
      <c r="O28" s="84">
        <f>L28/'סכום נכסי הקרן'!$C$42</f>
        <v>2.5530205267422896E-3</v>
      </c>
    </row>
    <row r="29" spans="2:15">
      <c r="B29" s="76" t="s">
        <v>1788</v>
      </c>
      <c r="C29" s="73" t="s">
        <v>1789</v>
      </c>
      <c r="D29" s="86" t="s">
        <v>28</v>
      </c>
      <c r="E29" s="73"/>
      <c r="F29" s="86" t="s">
        <v>1642</v>
      </c>
      <c r="G29" s="73" t="s">
        <v>677</v>
      </c>
      <c r="H29" s="73"/>
      <c r="I29" s="86" t="s">
        <v>127</v>
      </c>
      <c r="J29" s="83">
        <v>116.538729</v>
      </c>
      <c r="K29" s="85">
        <v>12358</v>
      </c>
      <c r="L29" s="83">
        <v>51.342617204</v>
      </c>
      <c r="M29" s="84">
        <v>4.0437715996487901E-6</v>
      </c>
      <c r="N29" s="84">
        <v>7.0826394203682155E-2</v>
      </c>
      <c r="O29" s="84">
        <f>L29/'סכום נכסי הקרן'!$C$42</f>
        <v>1.5538312279504923E-3</v>
      </c>
    </row>
    <row r="30" spans="2:15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</row>
    <row r="31" spans="2:15">
      <c r="B31" s="89" t="s">
        <v>208</v>
      </c>
      <c r="C31" s="71"/>
      <c r="D31" s="71"/>
      <c r="E31" s="71"/>
      <c r="F31" s="71"/>
      <c r="G31" s="71"/>
      <c r="H31" s="71"/>
      <c r="I31" s="71"/>
      <c r="J31" s="80"/>
      <c r="K31" s="82"/>
      <c r="L31" s="80">
        <v>10.837835312000001</v>
      </c>
      <c r="M31" s="71"/>
      <c r="N31" s="81">
        <v>1.4950636292504701E-2</v>
      </c>
      <c r="O31" s="81">
        <f>L31/'סכום נכסי הקרן'!$C$42</f>
        <v>3.2799588077598397E-4</v>
      </c>
    </row>
    <row r="32" spans="2:15">
      <c r="B32" s="76" t="s">
        <v>1790</v>
      </c>
      <c r="C32" s="73" t="s">
        <v>1791</v>
      </c>
      <c r="D32" s="86" t="s">
        <v>28</v>
      </c>
      <c r="E32" s="73"/>
      <c r="F32" s="86" t="s">
        <v>1642</v>
      </c>
      <c r="G32" s="73" t="s">
        <v>958</v>
      </c>
      <c r="H32" s="73" t="s">
        <v>301</v>
      </c>
      <c r="I32" s="86" t="s">
        <v>127</v>
      </c>
      <c r="J32" s="83">
        <v>364.95390299999997</v>
      </c>
      <c r="K32" s="85">
        <v>833</v>
      </c>
      <c r="L32" s="83">
        <v>10.837835312000001</v>
      </c>
      <c r="M32" s="84">
        <v>1.1728767364838954E-6</v>
      </c>
      <c r="N32" s="84">
        <v>1.4950636292504701E-2</v>
      </c>
      <c r="O32" s="84">
        <f>L32/'סכום נכסי הקרן'!$C$42</f>
        <v>3.2799588077598397E-4</v>
      </c>
    </row>
    <row r="33" spans="2:15">
      <c r="B33" s="72"/>
      <c r="C33" s="73"/>
      <c r="D33" s="73"/>
      <c r="E33" s="73"/>
      <c r="F33" s="73"/>
      <c r="G33" s="73"/>
      <c r="H33" s="73"/>
      <c r="I33" s="73"/>
      <c r="J33" s="83"/>
      <c r="K33" s="85"/>
      <c r="L33" s="73"/>
      <c r="M33" s="73"/>
      <c r="N33" s="84"/>
      <c r="O33" s="73"/>
    </row>
    <row r="34" spans="2:15">
      <c r="B34" s="89" t="s">
        <v>30</v>
      </c>
      <c r="C34" s="71"/>
      <c r="D34" s="71"/>
      <c r="E34" s="71"/>
      <c r="F34" s="71"/>
      <c r="G34" s="71"/>
      <c r="H34" s="71"/>
      <c r="I34" s="71"/>
      <c r="J34" s="80"/>
      <c r="K34" s="82"/>
      <c r="L34" s="80">
        <v>188.20003454299999</v>
      </c>
      <c r="M34" s="71"/>
      <c r="N34" s="81">
        <v>0.25961921229544638</v>
      </c>
      <c r="O34" s="81">
        <f>L34/'סכום נכסי הקרן'!$C$42</f>
        <v>5.695679470572295E-3</v>
      </c>
    </row>
    <row r="35" spans="2:15">
      <c r="B35" s="76" t="s">
        <v>1792</v>
      </c>
      <c r="C35" s="73" t="s">
        <v>1793</v>
      </c>
      <c r="D35" s="86" t="s">
        <v>119</v>
      </c>
      <c r="E35" s="73"/>
      <c r="F35" s="86" t="s">
        <v>1618</v>
      </c>
      <c r="G35" s="73" t="s">
        <v>677</v>
      </c>
      <c r="H35" s="73"/>
      <c r="I35" s="86" t="s">
        <v>129</v>
      </c>
      <c r="J35" s="83">
        <v>79.433058000000003</v>
      </c>
      <c r="K35" s="85">
        <v>2688</v>
      </c>
      <c r="L35" s="83">
        <v>8.3277668330000019</v>
      </c>
      <c r="M35" s="84">
        <v>6.6231112318351054E-7</v>
      </c>
      <c r="N35" s="84">
        <v>1.1488033307823966E-2</v>
      </c>
      <c r="O35" s="84">
        <f>L35/'סכום נכסי הקרן'!$C$42</f>
        <v>2.5203125335024118E-4</v>
      </c>
    </row>
    <row r="36" spans="2:15">
      <c r="B36" s="76" t="s">
        <v>1794</v>
      </c>
      <c r="C36" s="73" t="s">
        <v>1795</v>
      </c>
      <c r="D36" s="86" t="s">
        <v>119</v>
      </c>
      <c r="E36" s="73"/>
      <c r="F36" s="86" t="s">
        <v>1618</v>
      </c>
      <c r="G36" s="73" t="s">
        <v>677</v>
      </c>
      <c r="H36" s="73"/>
      <c r="I36" s="86" t="s">
        <v>136</v>
      </c>
      <c r="J36" s="83">
        <v>306.98910000000001</v>
      </c>
      <c r="K36" s="85">
        <f>123200/100</f>
        <v>1232</v>
      </c>
      <c r="L36" s="83">
        <v>12.400768209000001</v>
      </c>
      <c r="M36" s="84">
        <v>1.6910662986773709E-6</v>
      </c>
      <c r="N36" s="84">
        <v>1.7106679507773451E-2</v>
      </c>
      <c r="O36" s="84">
        <f>L36/'סכום נכסי הקרן'!$C$42</f>
        <v>3.752964290300868E-4</v>
      </c>
    </row>
    <row r="37" spans="2:15">
      <c r="B37" s="76" t="s">
        <v>1796</v>
      </c>
      <c r="C37" s="73" t="s">
        <v>1797</v>
      </c>
      <c r="D37" s="86" t="s">
        <v>119</v>
      </c>
      <c r="E37" s="73"/>
      <c r="F37" s="86" t="s">
        <v>1618</v>
      </c>
      <c r="G37" s="73" t="s">
        <v>677</v>
      </c>
      <c r="H37" s="73"/>
      <c r="I37" s="86" t="s">
        <v>127</v>
      </c>
      <c r="J37" s="83">
        <v>1542.9194190000001</v>
      </c>
      <c r="K37" s="85">
        <v>1189.7</v>
      </c>
      <c r="L37" s="83">
        <v>65.439540410999996</v>
      </c>
      <c r="M37" s="84">
        <v>2.0770004293208128E-6</v>
      </c>
      <c r="N37" s="84">
        <v>9.0272894878763263E-2</v>
      </c>
      <c r="O37" s="84">
        <f>L37/'סכום נכסי הקרן'!$C$42</f>
        <v>1.9804600343867581E-3</v>
      </c>
    </row>
    <row r="38" spans="2:15">
      <c r="B38" s="76" t="s">
        <v>1798</v>
      </c>
      <c r="C38" s="73" t="s">
        <v>1799</v>
      </c>
      <c r="D38" s="86" t="s">
        <v>28</v>
      </c>
      <c r="E38" s="73"/>
      <c r="F38" s="86" t="s">
        <v>1618</v>
      </c>
      <c r="G38" s="73" t="s">
        <v>677</v>
      </c>
      <c r="H38" s="73"/>
      <c r="I38" s="86" t="s">
        <v>136</v>
      </c>
      <c r="J38" s="83">
        <v>40.054794999999999</v>
      </c>
      <c r="K38" s="85">
        <f>945755.2/100</f>
        <v>9457.5519999999997</v>
      </c>
      <c r="L38" s="83">
        <v>12.420760363000001</v>
      </c>
      <c r="M38" s="84">
        <v>1.0680215287081269E-5</v>
      </c>
      <c r="N38" s="84">
        <v>1.7134258393644398E-2</v>
      </c>
      <c r="O38" s="84">
        <f>L38/'סכום נכסי הקרן'!$C$42</f>
        <v>3.7590147090155521E-4</v>
      </c>
    </row>
    <row r="39" spans="2:15">
      <c r="B39" s="76" t="s">
        <v>1800</v>
      </c>
      <c r="C39" s="73" t="s">
        <v>1801</v>
      </c>
      <c r="D39" s="86" t="s">
        <v>119</v>
      </c>
      <c r="E39" s="73"/>
      <c r="F39" s="86" t="s">
        <v>1618</v>
      </c>
      <c r="G39" s="73" t="s">
        <v>677</v>
      </c>
      <c r="H39" s="73"/>
      <c r="I39" s="86" t="s">
        <v>127</v>
      </c>
      <c r="J39" s="83">
        <v>161.69616999999997</v>
      </c>
      <c r="K39" s="85">
        <v>15545.44</v>
      </c>
      <c r="L39" s="83">
        <v>89.611198727000001</v>
      </c>
      <c r="M39" s="84">
        <v>3.0844679501806669E-6</v>
      </c>
      <c r="N39" s="84">
        <v>0.12361734620744134</v>
      </c>
      <c r="O39" s="84">
        <f>L39/'סכום נכסי הקרן'!$C$42</f>
        <v>2.7119902829036546E-3</v>
      </c>
    </row>
    <row r="40" spans="2:15">
      <c r="B40" s="119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2:15">
      <c r="B41" s="11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2:15">
      <c r="B42" s="119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2:15">
      <c r="B43" s="120" t="s">
        <v>213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2:15">
      <c r="B44" s="120" t="s">
        <v>107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2:15">
      <c r="B45" s="120" t="s">
        <v>195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2:15">
      <c r="B46" s="120" t="s">
        <v>203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2:15">
      <c r="B47" s="119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2:15">
      <c r="B48" s="119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2:15">
      <c r="B49" s="119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2:15">
      <c r="B50" s="119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1" spans="2:15">
      <c r="B51" s="119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</row>
    <row r="52" spans="2:15">
      <c r="B52" s="119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</row>
    <row r="53" spans="2:15">
      <c r="B53" s="119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</row>
    <row r="54" spans="2:15">
      <c r="B54" s="119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2:15">
      <c r="B55" s="119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2:15">
      <c r="B56" s="119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2:15">
      <c r="B57" s="119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2:15">
      <c r="B58" s="119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5">
      <c r="B59" s="119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5">
      <c r="B60" s="119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</row>
    <row r="61" spans="2:15">
      <c r="B61" s="119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</row>
    <row r="62" spans="2:15">
      <c r="B62" s="119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  <row r="63" spans="2:15">
      <c r="B63" s="119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2:15">
      <c r="B64" s="119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2:15">
      <c r="B65" s="119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2:15">
      <c r="B66" s="119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</row>
    <row r="67" spans="2:15">
      <c r="B67" s="119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</row>
    <row r="68" spans="2:15">
      <c r="B68" s="119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  <row r="69" spans="2:15">
      <c r="B69" s="119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spans="2:15">
      <c r="B70" s="119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71" spans="2:15">
      <c r="B71" s="119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</row>
    <row r="72" spans="2:15">
      <c r="B72" s="119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</row>
    <row r="73" spans="2:15">
      <c r="B73" s="119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</row>
    <row r="74" spans="2:15">
      <c r="B74" s="119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</row>
    <row r="75" spans="2:15">
      <c r="B75" s="119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</row>
    <row r="76" spans="2:15">
      <c r="B76" s="119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</row>
    <row r="77" spans="2:15">
      <c r="B77" s="119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</row>
    <row r="78" spans="2:15">
      <c r="B78" s="119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</row>
    <row r="79" spans="2:15">
      <c r="B79" s="119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</row>
    <row r="80" spans="2:15">
      <c r="B80" s="119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</row>
    <row r="81" spans="2:15">
      <c r="B81" s="119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</row>
    <row r="82" spans="2:15">
      <c r="B82" s="119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</row>
    <row r="83" spans="2:15">
      <c r="B83" s="119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</row>
    <row r="84" spans="2:15">
      <c r="B84" s="119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</row>
    <row r="85" spans="2:15">
      <c r="B85" s="119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</row>
    <row r="86" spans="2:15">
      <c r="B86" s="119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</row>
    <row r="87" spans="2:15">
      <c r="B87" s="119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</row>
    <row r="88" spans="2:15">
      <c r="B88" s="119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</row>
    <row r="89" spans="2:15">
      <c r="B89" s="119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</row>
    <row r="90" spans="2:15">
      <c r="B90" s="119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</row>
    <row r="91" spans="2:15">
      <c r="B91" s="119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</row>
    <row r="92" spans="2:15">
      <c r="B92" s="119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</row>
    <row r="93" spans="2:15">
      <c r="B93" s="119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2:15">
      <c r="B94" s="119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</row>
    <row r="95" spans="2:15">
      <c r="B95" s="119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</row>
    <row r="96" spans="2:15">
      <c r="B96" s="119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</row>
    <row r="97" spans="2:15">
      <c r="B97" s="119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2:15">
      <c r="B98" s="119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2:15">
      <c r="B99" s="119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2:15">
      <c r="B100" s="119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2:15">
      <c r="B101" s="119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2:15">
      <c r="B102" s="119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2:15">
      <c r="B103" s="119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2:15">
      <c r="B104" s="119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</row>
    <row r="105" spans="2:15">
      <c r="B105" s="119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</row>
    <row r="106" spans="2:15">
      <c r="B106" s="119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</row>
    <row r="107" spans="2:15">
      <c r="B107" s="119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</row>
    <row r="108" spans="2:15">
      <c r="B108" s="119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</row>
    <row r="109" spans="2:15">
      <c r="B109" s="119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</row>
    <row r="110" spans="2:15">
      <c r="B110" s="119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</row>
    <row r="111" spans="2:15">
      <c r="B111" s="119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19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19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19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19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19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9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9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9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9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9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9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9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9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9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9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9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9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9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9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9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9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9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9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9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9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9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9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9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9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9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9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9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9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9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9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9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9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9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9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9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9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9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9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9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9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9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9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9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9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9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9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9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9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9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9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9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9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9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9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9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9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9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9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9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9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9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9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9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9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9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9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9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9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9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9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9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9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9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9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9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9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9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9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9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9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9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9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9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9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9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9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9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9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9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9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9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9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9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9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9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9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9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9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9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9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9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9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9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9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9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9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9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9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9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9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9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9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9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9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9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9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9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9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9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9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9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9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9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9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9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9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9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9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9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9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9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9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9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9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9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9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9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9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9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9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9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9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9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9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9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9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9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9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9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9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9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9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9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9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25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25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26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19"/>
      <c r="C326" s="119"/>
      <c r="D326" s="119"/>
      <c r="E326" s="119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19"/>
      <c r="C327" s="119"/>
      <c r="D327" s="119"/>
      <c r="E327" s="119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9"/>
      <c r="C328" s="119"/>
      <c r="D328" s="119"/>
      <c r="E328" s="119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9"/>
      <c r="C329" s="119"/>
      <c r="D329" s="119"/>
      <c r="E329" s="119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9"/>
      <c r="C330" s="119"/>
      <c r="D330" s="119"/>
      <c r="E330" s="119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9"/>
      <c r="C331" s="119"/>
      <c r="D331" s="119"/>
      <c r="E331" s="119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9"/>
      <c r="C332" s="119"/>
      <c r="D332" s="119"/>
      <c r="E332" s="119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9"/>
      <c r="C333" s="119"/>
      <c r="D333" s="119"/>
      <c r="E333" s="119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9"/>
      <c r="C334" s="119"/>
      <c r="D334" s="119"/>
      <c r="E334" s="119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9"/>
      <c r="C335" s="119"/>
      <c r="D335" s="119"/>
      <c r="E335" s="119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9"/>
      <c r="C336" s="119"/>
      <c r="D336" s="119"/>
      <c r="E336" s="119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9"/>
      <c r="C337" s="119"/>
      <c r="D337" s="119"/>
      <c r="E337" s="119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9"/>
      <c r="C338" s="119"/>
      <c r="D338" s="119"/>
      <c r="E338" s="119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9"/>
      <c r="C339" s="119"/>
      <c r="D339" s="119"/>
      <c r="E339" s="119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9"/>
      <c r="C340" s="119"/>
      <c r="D340" s="119"/>
      <c r="E340" s="119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9"/>
      <c r="C341" s="119"/>
      <c r="D341" s="119"/>
      <c r="E341" s="119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9"/>
      <c r="C342" s="119"/>
      <c r="D342" s="119"/>
      <c r="E342" s="119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9"/>
      <c r="C343" s="119"/>
      <c r="D343" s="119"/>
      <c r="E343" s="119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9"/>
      <c r="C344" s="119"/>
      <c r="D344" s="119"/>
      <c r="E344" s="119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9"/>
      <c r="C345" s="119"/>
      <c r="D345" s="119"/>
      <c r="E345" s="119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9"/>
      <c r="C346" s="119"/>
      <c r="D346" s="119"/>
      <c r="E346" s="119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9"/>
      <c r="C347" s="119"/>
      <c r="D347" s="119"/>
      <c r="E347" s="119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9"/>
      <c r="C348" s="119"/>
      <c r="D348" s="119"/>
      <c r="E348" s="119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9"/>
      <c r="C349" s="119"/>
      <c r="D349" s="119"/>
      <c r="E349" s="119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9"/>
      <c r="C350" s="119"/>
      <c r="D350" s="119"/>
      <c r="E350" s="119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9"/>
      <c r="C351" s="119"/>
      <c r="D351" s="119"/>
      <c r="E351" s="119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9"/>
      <c r="C352" s="119"/>
      <c r="D352" s="119"/>
      <c r="E352" s="119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9"/>
      <c r="C353" s="119"/>
      <c r="D353" s="119"/>
      <c r="E353" s="119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9"/>
      <c r="C354" s="119"/>
      <c r="D354" s="119"/>
      <c r="E354" s="119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9"/>
      <c r="C355" s="119"/>
      <c r="D355" s="119"/>
      <c r="E355" s="119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9"/>
      <c r="C356" s="119"/>
      <c r="D356" s="119"/>
      <c r="E356" s="119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9"/>
      <c r="C357" s="119"/>
      <c r="D357" s="119"/>
      <c r="E357" s="119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9"/>
      <c r="C358" s="119"/>
      <c r="D358" s="119"/>
      <c r="E358" s="119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9"/>
      <c r="C359" s="119"/>
      <c r="D359" s="119"/>
      <c r="E359" s="119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19"/>
      <c r="C360" s="119"/>
      <c r="D360" s="119"/>
      <c r="E360" s="119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19"/>
      <c r="C361" s="119"/>
      <c r="D361" s="119"/>
      <c r="E361" s="119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19"/>
      <c r="C362" s="119"/>
      <c r="D362" s="119"/>
      <c r="E362" s="119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19"/>
      <c r="C363" s="119"/>
      <c r="D363" s="119"/>
      <c r="E363" s="119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9"/>
      <c r="C364" s="119"/>
      <c r="D364" s="119"/>
      <c r="E364" s="119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9"/>
      <c r="C365" s="119"/>
      <c r="D365" s="119"/>
      <c r="E365" s="119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9"/>
      <c r="C366" s="119"/>
      <c r="D366" s="119"/>
      <c r="E366" s="119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9"/>
      <c r="C367" s="119"/>
      <c r="D367" s="119"/>
      <c r="E367" s="119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9"/>
      <c r="C368" s="119"/>
      <c r="D368" s="119"/>
      <c r="E368" s="119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9"/>
      <c r="C369" s="119"/>
      <c r="D369" s="119"/>
      <c r="E369" s="119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9"/>
      <c r="C370" s="119"/>
      <c r="D370" s="119"/>
      <c r="E370" s="119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9"/>
      <c r="C371" s="119"/>
      <c r="D371" s="119"/>
      <c r="E371" s="119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9"/>
      <c r="C372" s="119"/>
      <c r="D372" s="119"/>
      <c r="E372" s="119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9"/>
      <c r="C373" s="119"/>
      <c r="D373" s="119"/>
      <c r="E373" s="119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9"/>
      <c r="C374" s="119"/>
      <c r="D374" s="119"/>
      <c r="E374" s="119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9"/>
      <c r="C375" s="119"/>
      <c r="D375" s="119"/>
      <c r="E375" s="119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9"/>
      <c r="C376" s="119"/>
      <c r="D376" s="119"/>
      <c r="E376" s="119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9"/>
      <c r="C377" s="119"/>
      <c r="D377" s="119"/>
      <c r="E377" s="119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9"/>
      <c r="C378" s="119"/>
      <c r="D378" s="119"/>
      <c r="E378" s="119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9"/>
      <c r="C379" s="119"/>
      <c r="D379" s="119"/>
      <c r="E379" s="119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9"/>
      <c r="C380" s="119"/>
      <c r="D380" s="119"/>
      <c r="E380" s="119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9"/>
      <c r="C381" s="119"/>
      <c r="D381" s="119"/>
      <c r="E381" s="119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9"/>
      <c r="C382" s="119"/>
      <c r="D382" s="119"/>
      <c r="E382" s="119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9"/>
      <c r="C383" s="119"/>
      <c r="D383" s="119"/>
      <c r="E383" s="119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9"/>
      <c r="C384" s="119"/>
      <c r="D384" s="119"/>
      <c r="E384" s="119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9"/>
      <c r="C385" s="119"/>
      <c r="D385" s="119"/>
      <c r="E385" s="119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9"/>
      <c r="C386" s="119"/>
      <c r="D386" s="119"/>
      <c r="E386" s="119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9"/>
      <c r="C387" s="119"/>
      <c r="D387" s="119"/>
      <c r="E387" s="119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9"/>
      <c r="C388" s="119"/>
      <c r="D388" s="119"/>
      <c r="E388" s="119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9"/>
      <c r="C389" s="119"/>
      <c r="D389" s="119"/>
      <c r="E389" s="119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9"/>
      <c r="C390" s="119"/>
      <c r="D390" s="119"/>
      <c r="E390" s="119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9"/>
      <c r="C391" s="119"/>
      <c r="D391" s="119"/>
      <c r="E391" s="119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9"/>
      <c r="C392" s="119"/>
      <c r="D392" s="119"/>
      <c r="E392" s="119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9"/>
      <c r="C393" s="119"/>
      <c r="D393" s="119"/>
      <c r="E393" s="119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9"/>
      <c r="C394" s="119"/>
      <c r="D394" s="119"/>
      <c r="E394" s="119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9"/>
      <c r="C395" s="119"/>
      <c r="D395" s="119"/>
      <c r="E395" s="119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9"/>
      <c r="C396" s="119"/>
      <c r="D396" s="119"/>
      <c r="E396" s="119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9"/>
      <c r="C397" s="119"/>
      <c r="D397" s="119"/>
      <c r="E397" s="119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9"/>
      <c r="C398" s="119"/>
      <c r="D398" s="119"/>
      <c r="E398" s="119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9"/>
      <c r="C399" s="119"/>
      <c r="D399" s="119"/>
      <c r="E399" s="119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9"/>
      <c r="C400" s="119"/>
      <c r="D400" s="119"/>
      <c r="E400" s="119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19"/>
      <c r="C401" s="119"/>
      <c r="D401" s="119"/>
      <c r="E401" s="119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19"/>
      <c r="C402" s="119"/>
      <c r="D402" s="119"/>
      <c r="E402" s="119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19"/>
      <c r="C403" s="119"/>
      <c r="D403" s="119"/>
      <c r="E403" s="119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19"/>
      <c r="C404" s="119"/>
      <c r="D404" s="119"/>
      <c r="E404" s="119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19"/>
      <c r="C405" s="119"/>
      <c r="D405" s="119"/>
      <c r="E405" s="119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</row>
    <row r="406" spans="2:15">
      <c r="B406" s="119"/>
      <c r="C406" s="119"/>
      <c r="D406" s="119"/>
      <c r="E406" s="119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</row>
    <row r="407" spans="2:15">
      <c r="B407" s="119"/>
      <c r="C407" s="119"/>
      <c r="D407" s="119"/>
      <c r="E407" s="119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</row>
    <row r="408" spans="2:15">
      <c r="B408" s="119"/>
      <c r="C408" s="119"/>
      <c r="D408" s="119"/>
      <c r="E408" s="119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</row>
    <row r="409" spans="2:15">
      <c r="B409" s="119"/>
      <c r="C409" s="119"/>
      <c r="D409" s="119"/>
      <c r="E409" s="119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</row>
    <row r="410" spans="2:15">
      <c r="B410" s="119"/>
      <c r="C410" s="119"/>
      <c r="D410" s="119"/>
      <c r="E410" s="119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</row>
    <row r="411" spans="2:15">
      <c r="B411" s="119"/>
      <c r="C411" s="119"/>
      <c r="D411" s="119"/>
      <c r="E411" s="119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</row>
    <row r="412" spans="2:15">
      <c r="B412" s="119"/>
      <c r="C412" s="119"/>
      <c r="D412" s="119"/>
      <c r="E412" s="119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</row>
    <row r="413" spans="2:15">
      <c r="B413" s="119"/>
      <c r="C413" s="119"/>
      <c r="D413" s="119"/>
      <c r="E413" s="119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</row>
    <row r="414" spans="2:15">
      <c r="B414" s="119"/>
      <c r="C414" s="119"/>
      <c r="D414" s="119"/>
      <c r="E414" s="119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</row>
    <row r="415" spans="2:15">
      <c r="B415" s="119"/>
      <c r="C415" s="119"/>
      <c r="D415" s="119"/>
      <c r="E415" s="119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</row>
    <row r="416" spans="2:15">
      <c r="B416" s="119"/>
      <c r="C416" s="119"/>
      <c r="D416" s="119"/>
      <c r="E416" s="119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</row>
    <row r="417" spans="2:15">
      <c r="B417" s="119"/>
      <c r="C417" s="119"/>
      <c r="D417" s="119"/>
      <c r="E417" s="119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</row>
    <row r="418" spans="2:15">
      <c r="B418" s="119"/>
      <c r="C418" s="119"/>
      <c r="D418" s="119"/>
      <c r="E418" s="119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</row>
    <row r="419" spans="2:15">
      <c r="B419" s="119"/>
      <c r="C419" s="119"/>
      <c r="D419" s="119"/>
      <c r="E419" s="119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</row>
    <row r="420" spans="2:15">
      <c r="B420" s="119"/>
      <c r="C420" s="119"/>
      <c r="D420" s="119"/>
      <c r="E420" s="119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</row>
    <row r="421" spans="2:15">
      <c r="B421" s="119"/>
      <c r="C421" s="119"/>
      <c r="D421" s="119"/>
      <c r="E421" s="119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</row>
    <row r="422" spans="2:15">
      <c r="B422" s="119"/>
      <c r="C422" s="119"/>
      <c r="D422" s="119"/>
      <c r="E422" s="119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</row>
    <row r="423" spans="2:15">
      <c r="B423" s="119"/>
      <c r="C423" s="119"/>
      <c r="D423" s="119"/>
      <c r="E423" s="119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</row>
    <row r="424" spans="2:15">
      <c r="B424" s="119"/>
      <c r="C424" s="119"/>
      <c r="D424" s="119"/>
      <c r="E424" s="119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</row>
    <row r="425" spans="2:15">
      <c r="B425" s="119"/>
      <c r="C425" s="119"/>
      <c r="D425" s="119"/>
      <c r="E425" s="119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</row>
    <row r="426" spans="2:15">
      <c r="B426" s="119"/>
      <c r="C426" s="119"/>
      <c r="D426" s="119"/>
      <c r="E426" s="119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</row>
    <row r="427" spans="2:15">
      <c r="B427" s="119"/>
      <c r="C427" s="119"/>
      <c r="D427" s="119"/>
      <c r="E427" s="119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</row>
    <row r="428" spans="2:15">
      <c r="B428" s="119"/>
      <c r="C428" s="119"/>
      <c r="D428" s="119"/>
      <c r="E428" s="119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</row>
    <row r="429" spans="2:15">
      <c r="B429" s="119"/>
      <c r="C429" s="119"/>
      <c r="D429" s="119"/>
      <c r="E429" s="119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</row>
    <row r="430" spans="2:15">
      <c r="B430" s="119"/>
      <c r="C430" s="119"/>
      <c r="D430" s="119"/>
      <c r="E430" s="119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</row>
    <row r="431" spans="2:15">
      <c r="B431" s="119"/>
      <c r="C431" s="119"/>
      <c r="D431" s="119"/>
      <c r="E431" s="119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</row>
    <row r="432" spans="2:15">
      <c r="B432" s="119"/>
      <c r="C432" s="119"/>
      <c r="D432" s="119"/>
      <c r="E432" s="119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</row>
    <row r="433" spans="2:15">
      <c r="B433" s="119"/>
      <c r="C433" s="119"/>
      <c r="D433" s="119"/>
      <c r="E433" s="119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</row>
    <row r="434" spans="2:15">
      <c r="B434" s="119"/>
      <c r="C434" s="119"/>
      <c r="D434" s="119"/>
      <c r="E434" s="119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</row>
    <row r="435" spans="2:15">
      <c r="B435" s="119"/>
      <c r="C435" s="119"/>
      <c r="D435" s="119"/>
      <c r="E435" s="119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</row>
    <row r="436" spans="2:15">
      <c r="B436" s="119"/>
      <c r="C436" s="119"/>
      <c r="D436" s="119"/>
      <c r="E436" s="119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</row>
    <row r="437" spans="2:15">
      <c r="B437" s="119"/>
      <c r="C437" s="119"/>
      <c r="D437" s="119"/>
      <c r="E437" s="119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</row>
    <row r="438" spans="2:15">
      <c r="B438" s="119"/>
      <c r="C438" s="119"/>
      <c r="D438" s="119"/>
      <c r="E438" s="119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</row>
    <row r="439" spans="2:15">
      <c r="B439" s="119"/>
      <c r="C439" s="119"/>
      <c r="D439" s="119"/>
      <c r="E439" s="119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</row>
    <row r="440" spans="2:15">
      <c r="B440" s="119"/>
      <c r="C440" s="119"/>
      <c r="D440" s="119"/>
      <c r="E440" s="119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</row>
    <row r="441" spans="2:15">
      <c r="B441" s="119"/>
      <c r="C441" s="119"/>
      <c r="D441" s="119"/>
      <c r="E441" s="119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</row>
    <row r="442" spans="2:15">
      <c r="B442" s="119"/>
      <c r="C442" s="119"/>
      <c r="D442" s="119"/>
      <c r="E442" s="119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</row>
    <row r="443" spans="2:15">
      <c r="B443" s="119"/>
      <c r="C443" s="119"/>
      <c r="D443" s="119"/>
      <c r="E443" s="119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</row>
    <row r="444" spans="2:15">
      <c r="B444" s="119"/>
      <c r="C444" s="119"/>
      <c r="D444" s="119"/>
      <c r="E444" s="119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</row>
    <row r="445" spans="2:15">
      <c r="B445" s="119"/>
      <c r="C445" s="119"/>
      <c r="D445" s="119"/>
      <c r="E445" s="119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2:15">
      <c r="B446" s="119"/>
      <c r="C446" s="119"/>
      <c r="D446" s="119"/>
      <c r="E446" s="119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</row>
    <row r="447" spans="2:15">
      <c r="B447" s="119"/>
      <c r="C447" s="119"/>
      <c r="D447" s="119"/>
      <c r="E447" s="119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</row>
    <row r="448" spans="2:15">
      <c r="B448" s="119"/>
      <c r="C448" s="119"/>
      <c r="D448" s="119"/>
      <c r="E448" s="119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</row>
    <row r="449" spans="2:15">
      <c r="B449" s="119"/>
      <c r="C449" s="119"/>
      <c r="D449" s="119"/>
      <c r="E449" s="119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</row>
    <row r="450" spans="2:15">
      <c r="B450" s="119"/>
      <c r="C450" s="119"/>
      <c r="D450" s="119"/>
      <c r="E450" s="119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</row>
    <row r="451" spans="2:15">
      <c r="B451" s="119"/>
      <c r="C451" s="119"/>
      <c r="D451" s="119"/>
      <c r="E451" s="119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</row>
    <row r="452" spans="2:15">
      <c r="B452" s="119"/>
      <c r="C452" s="119"/>
      <c r="D452" s="119"/>
      <c r="E452" s="119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</row>
    <row r="453" spans="2:15">
      <c r="B453" s="119"/>
      <c r="C453" s="119"/>
      <c r="D453" s="119"/>
      <c r="E453" s="119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</row>
    <row r="454" spans="2:15">
      <c r="B454" s="119"/>
      <c r="C454" s="119"/>
      <c r="D454" s="119"/>
      <c r="E454" s="119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</row>
    <row r="455" spans="2:15">
      <c r="B455" s="119"/>
      <c r="C455" s="119"/>
      <c r="D455" s="119"/>
      <c r="E455" s="119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</row>
    <row r="456" spans="2:15">
      <c r="B456" s="119"/>
      <c r="C456" s="119"/>
      <c r="D456" s="119"/>
      <c r="E456" s="119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</row>
    <row r="457" spans="2:15">
      <c r="B457" s="119"/>
      <c r="C457" s="119"/>
      <c r="D457" s="119"/>
      <c r="E457" s="119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</row>
    <row r="458" spans="2:15">
      <c r="B458" s="119"/>
      <c r="C458" s="119"/>
      <c r="D458" s="119"/>
      <c r="E458" s="119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</row>
    <row r="459" spans="2:15">
      <c r="B459" s="119"/>
      <c r="C459" s="119"/>
      <c r="D459" s="119"/>
      <c r="E459" s="119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</row>
    <row r="460" spans="2:15">
      <c r="B460" s="119"/>
      <c r="C460" s="119"/>
      <c r="D460" s="119"/>
      <c r="E460" s="119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</row>
    <row r="461" spans="2:15">
      <c r="B461" s="119"/>
      <c r="C461" s="119"/>
      <c r="D461" s="119"/>
      <c r="E461" s="119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</row>
    <row r="462" spans="2:15">
      <c r="B462" s="119"/>
      <c r="C462" s="119"/>
      <c r="D462" s="119"/>
      <c r="E462" s="119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</row>
    <row r="463" spans="2:15">
      <c r="B463" s="119"/>
      <c r="C463" s="119"/>
      <c r="D463" s="119"/>
      <c r="E463" s="119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</row>
    <row r="464" spans="2:15">
      <c r="B464" s="119"/>
      <c r="C464" s="119"/>
      <c r="D464" s="119"/>
      <c r="E464" s="119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</row>
    <row r="465" spans="2:15">
      <c r="B465" s="119"/>
      <c r="C465" s="119"/>
      <c r="D465" s="119"/>
      <c r="E465" s="119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</row>
    <row r="466" spans="2:15">
      <c r="B466" s="119"/>
      <c r="C466" s="119"/>
      <c r="D466" s="119"/>
      <c r="E466" s="119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</row>
    <row r="467" spans="2:15">
      <c r="B467" s="119"/>
      <c r="C467" s="119"/>
      <c r="D467" s="119"/>
      <c r="E467" s="119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</row>
    <row r="468" spans="2:15">
      <c r="B468" s="119"/>
      <c r="C468" s="119"/>
      <c r="D468" s="119"/>
      <c r="E468" s="119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</row>
    <row r="469" spans="2:15">
      <c r="B469" s="119"/>
      <c r="C469" s="119"/>
      <c r="D469" s="119"/>
      <c r="E469" s="119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</row>
    <row r="470" spans="2:15">
      <c r="B470" s="119"/>
      <c r="C470" s="119"/>
      <c r="D470" s="119"/>
      <c r="E470" s="119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</row>
    <row r="471" spans="2:15">
      <c r="B471" s="119"/>
      <c r="C471" s="119"/>
      <c r="D471" s="119"/>
      <c r="E471" s="119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</row>
    <row r="472" spans="2:15">
      <c r="B472" s="119"/>
      <c r="C472" s="119"/>
      <c r="D472" s="119"/>
      <c r="E472" s="119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</row>
    <row r="473" spans="2:15">
      <c r="B473" s="119"/>
      <c r="C473" s="119"/>
      <c r="D473" s="119"/>
      <c r="E473" s="119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</row>
    <row r="474" spans="2:15">
      <c r="B474" s="119"/>
      <c r="C474" s="119"/>
      <c r="D474" s="119"/>
      <c r="E474" s="119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</row>
    <row r="475" spans="2:15">
      <c r="B475" s="119"/>
      <c r="C475" s="119"/>
      <c r="D475" s="119"/>
      <c r="E475" s="119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</row>
    <row r="476" spans="2:15">
      <c r="B476" s="119"/>
      <c r="C476" s="119"/>
      <c r="D476" s="119"/>
      <c r="E476" s="119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</row>
    <row r="477" spans="2:15">
      <c r="B477" s="119"/>
      <c r="C477" s="119"/>
      <c r="D477" s="119"/>
      <c r="E477" s="119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</row>
    <row r="478" spans="2:15">
      <c r="B478" s="119"/>
      <c r="C478" s="119"/>
      <c r="D478" s="119"/>
      <c r="E478" s="119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</row>
    <row r="479" spans="2:15">
      <c r="B479" s="119"/>
      <c r="C479" s="119"/>
      <c r="D479" s="119"/>
      <c r="E479" s="119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</row>
    <row r="480" spans="2:15">
      <c r="B480" s="119"/>
      <c r="C480" s="119"/>
      <c r="D480" s="119"/>
      <c r="E480" s="119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</row>
    <row r="481" spans="2:15">
      <c r="B481" s="119"/>
      <c r="C481" s="119"/>
      <c r="D481" s="119"/>
      <c r="E481" s="119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</row>
    <row r="482" spans="2:15">
      <c r="B482" s="119"/>
      <c r="C482" s="119"/>
      <c r="D482" s="119"/>
      <c r="E482" s="119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</row>
    <row r="483" spans="2:15">
      <c r="B483" s="119"/>
      <c r="C483" s="119"/>
      <c r="D483" s="119"/>
      <c r="E483" s="119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</row>
    <row r="484" spans="2:15">
      <c r="B484" s="119"/>
      <c r="C484" s="119"/>
      <c r="D484" s="119"/>
      <c r="E484" s="119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</row>
    <row r="485" spans="2:15">
      <c r="B485" s="119"/>
      <c r="C485" s="119"/>
      <c r="D485" s="119"/>
      <c r="E485" s="119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</row>
    <row r="486" spans="2:15">
      <c r="B486" s="119"/>
      <c r="C486" s="119"/>
      <c r="D486" s="119"/>
      <c r="E486" s="119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</row>
    <row r="487" spans="2:15">
      <c r="B487" s="119"/>
      <c r="C487" s="119"/>
      <c r="D487" s="119"/>
      <c r="E487" s="119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</row>
    <row r="488" spans="2:15">
      <c r="B488" s="119"/>
      <c r="C488" s="119"/>
      <c r="D488" s="119"/>
      <c r="E488" s="119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</row>
    <row r="489" spans="2:15">
      <c r="B489" s="119"/>
      <c r="C489" s="119"/>
      <c r="D489" s="119"/>
      <c r="E489" s="119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</row>
    <row r="490" spans="2:15">
      <c r="B490" s="119"/>
      <c r="C490" s="119"/>
      <c r="D490" s="119"/>
      <c r="E490" s="119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</row>
    <row r="491" spans="2:15">
      <c r="B491" s="119"/>
      <c r="C491" s="119"/>
      <c r="D491" s="119"/>
      <c r="E491" s="119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</row>
    <row r="492" spans="2:15">
      <c r="B492" s="119"/>
      <c r="C492" s="119"/>
      <c r="D492" s="119"/>
      <c r="E492" s="119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</row>
    <row r="493" spans="2:15">
      <c r="B493" s="119"/>
      <c r="C493" s="119"/>
      <c r="D493" s="119"/>
      <c r="E493" s="119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</row>
    <row r="494" spans="2:15">
      <c r="B494" s="119"/>
      <c r="C494" s="119"/>
      <c r="D494" s="119"/>
      <c r="E494" s="119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</row>
    <row r="495" spans="2:15">
      <c r="B495" s="119"/>
      <c r="C495" s="119"/>
      <c r="D495" s="119"/>
      <c r="E495" s="119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</row>
    <row r="496" spans="2:15">
      <c r="B496" s="119"/>
      <c r="C496" s="119"/>
      <c r="D496" s="119"/>
      <c r="E496" s="119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</row>
    <row r="497" spans="2:15">
      <c r="B497" s="119"/>
      <c r="C497" s="119"/>
      <c r="D497" s="119"/>
      <c r="E497" s="119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</row>
    <row r="498" spans="2:15">
      <c r="B498" s="119"/>
      <c r="C498" s="119"/>
      <c r="D498" s="119"/>
      <c r="E498" s="119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</row>
    <row r="499" spans="2:15">
      <c r="B499" s="119"/>
      <c r="C499" s="119"/>
      <c r="D499" s="119"/>
      <c r="E499" s="119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</row>
    <row r="500" spans="2:15">
      <c r="B500" s="119"/>
      <c r="C500" s="119"/>
      <c r="D500" s="119"/>
      <c r="E500" s="119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</row>
    <row r="501" spans="2:15">
      <c r="B501" s="119"/>
      <c r="C501" s="119"/>
      <c r="D501" s="119"/>
      <c r="E501" s="119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</row>
    <row r="502" spans="2:15">
      <c r="B502" s="119"/>
      <c r="C502" s="119"/>
      <c r="D502" s="119"/>
      <c r="E502" s="119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</row>
    <row r="503" spans="2:15">
      <c r="B503" s="119"/>
      <c r="C503" s="119"/>
      <c r="D503" s="119"/>
      <c r="E503" s="119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</row>
    <row r="504" spans="2:15">
      <c r="B504" s="119"/>
      <c r="C504" s="119"/>
      <c r="D504" s="119"/>
      <c r="E504" s="119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</row>
    <row r="505" spans="2:15">
      <c r="B505" s="119"/>
      <c r="C505" s="119"/>
      <c r="D505" s="119"/>
      <c r="E505" s="119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</row>
    <row r="506" spans="2:15">
      <c r="B506" s="119"/>
      <c r="C506" s="119"/>
      <c r="D506" s="119"/>
      <c r="E506" s="119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</row>
    <row r="507" spans="2:15">
      <c r="B507" s="119"/>
      <c r="C507" s="119"/>
      <c r="D507" s="119"/>
      <c r="E507" s="119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</row>
    <row r="508" spans="2:15">
      <c r="B508" s="119"/>
      <c r="C508" s="119"/>
      <c r="D508" s="119"/>
      <c r="E508" s="119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</row>
    <row r="509" spans="2:15">
      <c r="B509" s="119"/>
      <c r="C509" s="119"/>
      <c r="D509" s="119"/>
      <c r="E509" s="119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</row>
    <row r="510" spans="2:15">
      <c r="B510" s="119"/>
      <c r="C510" s="119"/>
      <c r="D510" s="119"/>
      <c r="E510" s="119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</row>
    <row r="511" spans="2:15">
      <c r="B511" s="119"/>
      <c r="C511" s="119"/>
      <c r="D511" s="119"/>
      <c r="E511" s="119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</row>
    <row r="512" spans="2:15">
      <c r="B512" s="119"/>
      <c r="C512" s="119"/>
      <c r="D512" s="119"/>
      <c r="E512" s="119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</row>
    <row r="513" spans="2:15">
      <c r="B513" s="119"/>
      <c r="C513" s="119"/>
      <c r="D513" s="119"/>
      <c r="E513" s="119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</row>
    <row r="514" spans="2:15">
      <c r="B514" s="119"/>
      <c r="C514" s="119"/>
      <c r="D514" s="119"/>
      <c r="E514" s="119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</row>
    <row r="515" spans="2:15">
      <c r="B515" s="119"/>
      <c r="C515" s="119"/>
      <c r="D515" s="119"/>
      <c r="E515" s="119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</row>
    <row r="516" spans="2:15">
      <c r="B516" s="119"/>
      <c r="C516" s="119"/>
      <c r="D516" s="119"/>
      <c r="E516" s="119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</row>
    <row r="517" spans="2:15">
      <c r="B517" s="119"/>
      <c r="C517" s="119"/>
      <c r="D517" s="119"/>
      <c r="E517" s="119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</row>
    <row r="518" spans="2:15">
      <c r="B518" s="119"/>
      <c r="C518" s="119"/>
      <c r="D518" s="119"/>
      <c r="E518" s="119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</row>
    <row r="519" spans="2:15">
      <c r="B519" s="119"/>
      <c r="C519" s="119"/>
      <c r="D519" s="119"/>
      <c r="E519" s="119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</row>
    <row r="520" spans="2:15">
      <c r="B520" s="119"/>
      <c r="C520" s="119"/>
      <c r="D520" s="119"/>
      <c r="E520" s="119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</row>
    <row r="521" spans="2:15">
      <c r="B521" s="119"/>
      <c r="C521" s="119"/>
      <c r="D521" s="119"/>
      <c r="E521" s="119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</row>
    <row r="522" spans="2:15">
      <c r="B522" s="119"/>
      <c r="C522" s="119"/>
      <c r="D522" s="119"/>
      <c r="E522" s="119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</row>
    <row r="523" spans="2:15">
      <c r="B523" s="119"/>
      <c r="C523" s="119"/>
      <c r="D523" s="119"/>
      <c r="E523" s="119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</row>
    <row r="524" spans="2:15">
      <c r="B524" s="119"/>
      <c r="C524" s="119"/>
      <c r="D524" s="119"/>
      <c r="E524" s="119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</row>
    <row r="525" spans="2:15">
      <c r="B525" s="119"/>
      <c r="C525" s="119"/>
      <c r="D525" s="119"/>
      <c r="E525" s="119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B44:B1048576 B39:B42 C5:C19 B1:B19 D1:O19 B20:O29 A1:A1048576 C31:O1048576 B31:B37 P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4.710937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222</v>
      </c>
    </row>
    <row r="2" spans="2:12">
      <c r="B2" s="46" t="s">
        <v>140</v>
      </c>
      <c r="C2" s="67" t="s">
        <v>223</v>
      </c>
    </row>
    <row r="3" spans="2:12">
      <c r="B3" s="46" t="s">
        <v>142</v>
      </c>
      <c r="C3" s="67" t="s">
        <v>224</v>
      </c>
    </row>
    <row r="4" spans="2:12">
      <c r="B4" s="46" t="s">
        <v>143</v>
      </c>
      <c r="C4" s="67">
        <v>12152</v>
      </c>
    </row>
    <row r="6" spans="2:12" ht="26.25" customHeight="1">
      <c r="B6" s="130" t="s">
        <v>169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89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78.75"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58</v>
      </c>
      <c r="K8" s="29" t="s">
        <v>144</v>
      </c>
      <c r="L8" s="65" t="s">
        <v>146</v>
      </c>
    </row>
    <row r="9" spans="2:12" s="3" customFormat="1" ht="25.5"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4" t="s">
        <v>47</v>
      </c>
      <c r="C11" s="105"/>
      <c r="D11" s="105"/>
      <c r="E11" s="105"/>
      <c r="F11" s="105"/>
      <c r="G11" s="107"/>
      <c r="H11" s="109"/>
      <c r="I11" s="107">
        <v>0.17292871700000001</v>
      </c>
      <c r="J11" s="105"/>
      <c r="K11" s="106">
        <v>1</v>
      </c>
      <c r="L11" s="106">
        <f>I11/'סכום נכסי הקרן'!$C$42</f>
        <v>5.2335088337311945E-6</v>
      </c>
    </row>
    <row r="12" spans="2:12" s="4" customFormat="1" ht="18" customHeight="1">
      <c r="B12" s="108" t="s">
        <v>26</v>
      </c>
      <c r="C12" s="105"/>
      <c r="D12" s="105"/>
      <c r="E12" s="105"/>
      <c r="F12" s="105"/>
      <c r="G12" s="107"/>
      <c r="H12" s="109"/>
      <c r="I12" s="107">
        <v>0.17292871700000001</v>
      </c>
      <c r="J12" s="105"/>
      <c r="K12" s="106">
        <v>1</v>
      </c>
      <c r="L12" s="106">
        <f>I12/'סכום נכסי הקרן'!$C$42</f>
        <v>5.2335088337311945E-6</v>
      </c>
    </row>
    <row r="13" spans="2:12">
      <c r="B13" s="89" t="s">
        <v>1802</v>
      </c>
      <c r="C13" s="71"/>
      <c r="D13" s="71"/>
      <c r="E13" s="71"/>
      <c r="F13" s="71"/>
      <c r="G13" s="80"/>
      <c r="H13" s="82"/>
      <c r="I13" s="80">
        <v>0.17292871700000001</v>
      </c>
      <c r="J13" s="71"/>
      <c r="K13" s="81">
        <v>1</v>
      </c>
      <c r="L13" s="81">
        <f>I13/'סכום נכסי הקרן'!$C$42</f>
        <v>5.2335088337311945E-6</v>
      </c>
    </row>
    <row r="14" spans="2:12">
      <c r="B14" s="76" t="s">
        <v>1803</v>
      </c>
      <c r="C14" s="73" t="s">
        <v>1804</v>
      </c>
      <c r="D14" s="86" t="s">
        <v>115</v>
      </c>
      <c r="E14" s="86" t="s">
        <v>151</v>
      </c>
      <c r="F14" s="86" t="s">
        <v>128</v>
      </c>
      <c r="G14" s="83">
        <v>91.593599999999981</v>
      </c>
      <c r="H14" s="85">
        <v>188.8</v>
      </c>
      <c r="I14" s="83">
        <v>0.17292871700000001</v>
      </c>
      <c r="J14" s="84">
        <v>9.2980525411190925E-6</v>
      </c>
      <c r="K14" s="84">
        <v>1</v>
      </c>
      <c r="L14" s="84">
        <f>I14/'סכום נכסי הקרן'!$C$42</f>
        <v>5.2335088337311945E-6</v>
      </c>
    </row>
    <row r="15" spans="2:12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20" t="s">
        <v>213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20" t="s">
        <v>107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0" t="s">
        <v>195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0" t="s">
        <v>203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119"/>
      <c r="C115" s="119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9"/>
      <c r="C116" s="119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9"/>
      <c r="C117" s="119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9"/>
      <c r="C118" s="119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9"/>
      <c r="C119" s="119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9"/>
      <c r="C120" s="119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9"/>
      <c r="C121" s="119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9"/>
      <c r="C122" s="119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9"/>
      <c r="C123" s="119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9"/>
      <c r="C124" s="119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9"/>
      <c r="C125" s="119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9"/>
      <c r="C126" s="119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9"/>
      <c r="C127" s="119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9"/>
      <c r="C128" s="119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9"/>
      <c r="C129" s="119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9"/>
      <c r="C130" s="119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9"/>
      <c r="C131" s="119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9"/>
      <c r="C132" s="119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9"/>
      <c r="C133" s="119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9"/>
      <c r="C134" s="119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9"/>
      <c r="C135" s="119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9"/>
      <c r="C136" s="119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9"/>
      <c r="C137" s="119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9"/>
      <c r="C138" s="119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9"/>
      <c r="C139" s="119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9"/>
      <c r="C140" s="119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9"/>
      <c r="C141" s="119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9"/>
      <c r="C142" s="119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9"/>
      <c r="C143" s="119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9"/>
      <c r="C144" s="119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9"/>
      <c r="C145" s="119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9"/>
      <c r="C146" s="119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9"/>
      <c r="C147" s="119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9"/>
      <c r="C148" s="119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9"/>
      <c r="C149" s="119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9"/>
      <c r="C150" s="119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9"/>
      <c r="C151" s="119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9"/>
      <c r="C152" s="119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9"/>
      <c r="C153" s="119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9"/>
      <c r="C154" s="119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9"/>
      <c r="C155" s="119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9"/>
      <c r="C156" s="119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9"/>
      <c r="C157" s="119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9"/>
      <c r="C158" s="119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9"/>
      <c r="C159" s="119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9"/>
      <c r="C160" s="119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9"/>
      <c r="C161" s="119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9"/>
      <c r="C162" s="119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9"/>
      <c r="C163" s="119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9"/>
      <c r="C164" s="119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9"/>
      <c r="C165" s="119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9"/>
      <c r="C166" s="119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9"/>
      <c r="C167" s="119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9"/>
      <c r="C168" s="119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9"/>
      <c r="C169" s="119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9"/>
      <c r="C170" s="119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9"/>
      <c r="C171" s="119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9"/>
      <c r="C172" s="119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9"/>
      <c r="C173" s="119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9"/>
      <c r="C174" s="119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9"/>
      <c r="C175" s="119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9"/>
      <c r="C176" s="119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9"/>
      <c r="C177" s="119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9"/>
      <c r="C178" s="119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9"/>
      <c r="C179" s="119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9"/>
      <c r="C180" s="119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9"/>
      <c r="C181" s="119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9"/>
      <c r="C182" s="119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9"/>
      <c r="C183" s="119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9"/>
      <c r="C184" s="119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9"/>
      <c r="C185" s="119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9"/>
      <c r="C186" s="119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9"/>
      <c r="C187" s="119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9"/>
      <c r="C188" s="119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9"/>
      <c r="C189" s="119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9"/>
      <c r="C190" s="119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9"/>
      <c r="C191" s="119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9"/>
      <c r="C192" s="119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9"/>
      <c r="C193" s="119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9"/>
      <c r="C194" s="119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9"/>
      <c r="C195" s="119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9"/>
      <c r="C196" s="119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9"/>
      <c r="C197" s="119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9"/>
      <c r="C198" s="119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9"/>
      <c r="C199" s="119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9"/>
      <c r="C200" s="119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9"/>
      <c r="C201" s="119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9"/>
      <c r="C202" s="119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9"/>
      <c r="C203" s="119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9"/>
      <c r="C204" s="119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9"/>
      <c r="C205" s="119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9"/>
      <c r="C206" s="119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9"/>
      <c r="C207" s="119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9"/>
      <c r="C208" s="119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9"/>
      <c r="C209" s="119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9"/>
      <c r="C210" s="119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9"/>
      <c r="C211" s="119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9"/>
      <c r="C212" s="119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9"/>
      <c r="C213" s="119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9"/>
      <c r="C214" s="119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9"/>
      <c r="C215" s="119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9"/>
      <c r="C216" s="119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9"/>
      <c r="C217" s="119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9"/>
      <c r="C218" s="119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9"/>
      <c r="C219" s="119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9"/>
      <c r="C220" s="119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9"/>
      <c r="C221" s="119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9"/>
      <c r="C222" s="119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9"/>
      <c r="C223" s="119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9"/>
      <c r="C224" s="119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9"/>
      <c r="C225" s="119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9"/>
      <c r="C226" s="119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9"/>
      <c r="C227" s="119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9"/>
      <c r="C228" s="119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9"/>
      <c r="C229" s="119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9"/>
      <c r="C230" s="119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9"/>
      <c r="C231" s="119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9"/>
      <c r="C232" s="119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9"/>
      <c r="C233" s="119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9"/>
      <c r="C234" s="119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9"/>
      <c r="C235" s="119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9"/>
      <c r="C236" s="119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9"/>
      <c r="C237" s="119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9"/>
      <c r="C238" s="119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9"/>
      <c r="C239" s="119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9"/>
      <c r="C240" s="119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9"/>
      <c r="C241" s="119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9"/>
      <c r="C242" s="119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9"/>
      <c r="C243" s="119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9"/>
      <c r="C244" s="119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9"/>
      <c r="C245" s="119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9"/>
      <c r="C246" s="119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9"/>
      <c r="C247" s="119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9"/>
      <c r="C248" s="119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9"/>
      <c r="C249" s="119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9"/>
      <c r="C250" s="119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9"/>
      <c r="C251" s="119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9"/>
      <c r="C252" s="119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9"/>
      <c r="C253" s="119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9"/>
      <c r="C254" s="119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9"/>
      <c r="C255" s="119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9"/>
      <c r="C256" s="119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9"/>
      <c r="C257" s="119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9"/>
      <c r="C258" s="119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9"/>
      <c r="C259" s="119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9"/>
      <c r="C260" s="119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9"/>
      <c r="C261" s="119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9"/>
      <c r="C262" s="119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9"/>
      <c r="C263" s="119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9"/>
      <c r="C264" s="119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9"/>
      <c r="C265" s="119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9"/>
      <c r="C266" s="119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9"/>
      <c r="C267" s="119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9"/>
      <c r="C268" s="119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9"/>
      <c r="C269" s="119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9"/>
      <c r="C270" s="119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9"/>
      <c r="C271" s="119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9"/>
      <c r="C272" s="119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9"/>
      <c r="C273" s="119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9"/>
      <c r="C274" s="119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9"/>
      <c r="C275" s="119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9"/>
      <c r="C276" s="119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9"/>
      <c r="C277" s="119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9"/>
      <c r="C278" s="119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9"/>
      <c r="C279" s="119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9"/>
      <c r="C280" s="119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9"/>
      <c r="C281" s="119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9"/>
      <c r="C282" s="119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9"/>
      <c r="C283" s="119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9"/>
      <c r="C284" s="119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9"/>
      <c r="C285" s="119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9"/>
      <c r="C286" s="119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9"/>
      <c r="C287" s="119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9"/>
      <c r="C288" s="119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9"/>
      <c r="C289" s="119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9"/>
      <c r="C290" s="119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9"/>
      <c r="C291" s="119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9"/>
      <c r="C292" s="119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9"/>
      <c r="C293" s="119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9"/>
      <c r="C294" s="119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9"/>
      <c r="C295" s="119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9"/>
      <c r="C296" s="119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9"/>
      <c r="C297" s="119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9"/>
      <c r="C298" s="119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9"/>
      <c r="C299" s="119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9"/>
      <c r="C300" s="119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9"/>
      <c r="C301" s="119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9"/>
      <c r="C302" s="119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9"/>
      <c r="C303" s="119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9"/>
      <c r="C304" s="119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9"/>
      <c r="C305" s="119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9"/>
      <c r="C306" s="119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9"/>
      <c r="C307" s="119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9"/>
      <c r="C308" s="119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9"/>
      <c r="C309" s="119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9"/>
      <c r="C310" s="119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9"/>
      <c r="C311" s="119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9"/>
      <c r="C312" s="119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9"/>
      <c r="C313" s="119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9"/>
      <c r="C314" s="119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9"/>
      <c r="C315" s="119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9"/>
      <c r="C316" s="119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9"/>
      <c r="C317" s="119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9"/>
      <c r="C318" s="119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9"/>
      <c r="C319" s="119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9"/>
      <c r="C320" s="119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9"/>
      <c r="C321" s="119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9"/>
      <c r="C322" s="119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9"/>
      <c r="C323" s="119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9"/>
      <c r="C324" s="119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9"/>
      <c r="C325" s="119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9"/>
      <c r="C326" s="119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9"/>
      <c r="C327" s="119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9"/>
      <c r="C328" s="119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9"/>
      <c r="C329" s="119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9"/>
      <c r="C330" s="119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9"/>
      <c r="C331" s="119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9"/>
      <c r="C332" s="119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9"/>
      <c r="C333" s="119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9"/>
      <c r="C334" s="119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9"/>
      <c r="C335" s="119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9"/>
      <c r="C336" s="119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9"/>
      <c r="C337" s="119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9"/>
      <c r="C338" s="119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9"/>
      <c r="C339" s="119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9"/>
      <c r="C340" s="119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9"/>
      <c r="C341" s="119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9"/>
      <c r="C342" s="119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9"/>
      <c r="C343" s="119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9"/>
      <c r="C344" s="119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9"/>
      <c r="C345" s="119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9"/>
      <c r="C346" s="119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9"/>
      <c r="C347" s="119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9"/>
      <c r="C348" s="119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9"/>
      <c r="C349" s="119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9"/>
      <c r="C350" s="119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9"/>
      <c r="C351" s="119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9"/>
      <c r="C352" s="119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9"/>
      <c r="C353" s="119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9"/>
      <c r="C354" s="119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9"/>
      <c r="C355" s="119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9"/>
      <c r="C356" s="119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9"/>
      <c r="C357" s="119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9"/>
      <c r="C358" s="119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9"/>
      <c r="C359" s="119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9"/>
      <c r="C360" s="119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9"/>
      <c r="C361" s="119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9"/>
      <c r="C362" s="119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9"/>
      <c r="C363" s="119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9"/>
      <c r="C364" s="119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9"/>
      <c r="C365" s="119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9"/>
      <c r="C366" s="119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9"/>
      <c r="C367" s="119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9"/>
      <c r="C368" s="119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9"/>
      <c r="C369" s="119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9"/>
      <c r="C370" s="119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9"/>
      <c r="C371" s="119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9"/>
      <c r="C372" s="119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9"/>
      <c r="C373" s="119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9"/>
      <c r="C374" s="119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9"/>
      <c r="C375" s="119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9"/>
      <c r="C376" s="119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9"/>
      <c r="C377" s="119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9"/>
      <c r="C378" s="119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9"/>
      <c r="C379" s="119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9"/>
      <c r="C380" s="119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9"/>
      <c r="C381" s="119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9"/>
      <c r="C382" s="119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9"/>
      <c r="C383" s="119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9"/>
      <c r="C384" s="119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9"/>
      <c r="C385" s="119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9"/>
      <c r="C386" s="119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9"/>
      <c r="C387" s="119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9"/>
      <c r="C388" s="119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9"/>
      <c r="C389" s="119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9"/>
      <c r="C390" s="119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9"/>
      <c r="C391" s="119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9"/>
      <c r="C392" s="119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9"/>
      <c r="C393" s="119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9"/>
      <c r="C394" s="119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9"/>
      <c r="C395" s="119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9"/>
      <c r="C396" s="119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9"/>
      <c r="C397" s="119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9"/>
      <c r="C398" s="119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9"/>
      <c r="C399" s="119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9"/>
      <c r="C400" s="119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9"/>
      <c r="C401" s="119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9"/>
      <c r="C402" s="119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9"/>
      <c r="C403" s="119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9"/>
      <c r="C404" s="119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9"/>
      <c r="C405" s="119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9"/>
      <c r="C406" s="119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9"/>
      <c r="C407" s="119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9"/>
      <c r="C408" s="119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9"/>
      <c r="C409" s="119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9"/>
      <c r="C410" s="119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9"/>
      <c r="C411" s="119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9"/>
      <c r="C412" s="119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9"/>
      <c r="C413" s="119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9"/>
      <c r="C414" s="119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9"/>
      <c r="C415" s="119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9"/>
      <c r="C416" s="119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9"/>
      <c r="C417" s="119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9"/>
      <c r="C418" s="119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9"/>
      <c r="C419" s="119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9"/>
      <c r="C420" s="119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9"/>
      <c r="C421" s="119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9"/>
      <c r="C422" s="119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9"/>
      <c r="C423" s="119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9"/>
      <c r="C424" s="119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9"/>
      <c r="C425" s="119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9"/>
      <c r="C426" s="119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9"/>
      <c r="C427" s="119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9"/>
      <c r="C428" s="119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9"/>
      <c r="C429" s="119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9"/>
      <c r="C430" s="119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9"/>
      <c r="C431" s="119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2020-06-04T07:31:40Z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